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760" tabRatio="727" activeTab="2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mell" sheetId="15" r:id="rId15"/>
    <sheet name="9.1.1. sz. mell " sheetId="16" r:id="rId16"/>
    <sheet name="9.1.2. sz. mell " sheetId="17" r:id="rId17"/>
    <sheet name="9.1.3. sz. mell" sheetId="18" r:id="rId18"/>
    <sheet name="9.2. sz. mell" sheetId="19" r:id="rId19"/>
    <sheet name="9.2.1. sz. mell" sheetId="20" r:id="rId20"/>
    <sheet name="9.2.2. sz.  mell" sheetId="21" r:id="rId21"/>
    <sheet name="9.2.3. sz. mell" sheetId="22" r:id="rId22"/>
    <sheet name="9.3. sz. mell" sheetId="23" r:id="rId23"/>
    <sheet name="9.3.1. sz. mell" sheetId="24" r:id="rId24"/>
    <sheet name="9.3.2. sz. mell" sheetId="25" r:id="rId25"/>
    <sheet name="9.3.3. sz. mell" sheetId="26" r:id="rId26"/>
    <sheet name="10.sz.mell" sheetId="27" r:id="rId27"/>
    <sheet name="11. melléklet" sheetId="28" r:id="rId28"/>
    <sheet name="12. melléklet" sheetId="29" r:id="rId29"/>
    <sheet name="13. melléklet" sheetId="30" r:id="rId30"/>
    <sheet name="1. sz tájékoztató t." sheetId="31" r:id="rId31"/>
    <sheet name="2.sz tájékoztató t." sheetId="32" r:id="rId32"/>
    <sheet name="3.sz tájékoztató t." sheetId="33" r:id="rId33"/>
    <sheet name="4. sz tájékoztató t." sheetId="34" r:id="rId34"/>
    <sheet name="Munka1" sheetId="35" r:id="rId35"/>
  </sheets>
  <definedNames>
    <definedName name="_xlfn.IFERROR" hidden="1">#NAME?</definedName>
    <definedName name="_xlnm.Print_Titles" localSheetId="14">'9.1. sz. mell'!$1:$6</definedName>
    <definedName name="_xlnm.Print_Titles" localSheetId="15">'9.1.1. sz. mell '!$1:$6</definedName>
    <definedName name="_xlnm.Print_Titles" localSheetId="16">'9.1.2. sz. mell '!$1:$6</definedName>
    <definedName name="_xlnm.Print_Titles" localSheetId="17">'9.1.3. sz. mell'!$1:$6</definedName>
    <definedName name="_xlnm.Print_Titles" localSheetId="18">'9.2. sz. mell'!$1:$6</definedName>
    <definedName name="_xlnm.Print_Titles" localSheetId="19">'9.2.1. sz. mell'!$1:$6</definedName>
    <definedName name="_xlnm.Print_Titles" localSheetId="20">'9.2.2. sz.  mell'!$1:$6</definedName>
    <definedName name="_xlnm.Print_Titles" localSheetId="21">'9.2.3. sz. mell'!$1:$6</definedName>
    <definedName name="_xlnm.Print_Titles" localSheetId="22">'9.3. sz. mell'!$1:$6</definedName>
    <definedName name="_xlnm.Print_Titles" localSheetId="23">'9.3.1. sz. mell'!$1:$6</definedName>
    <definedName name="_xlnm.Print_Titles" localSheetId="24">'9.3.2. sz. mell'!$1:$6</definedName>
    <definedName name="_xlnm.Print_Titles" localSheetId="25">'9.3.3. sz. mell'!$1:$6</definedName>
    <definedName name="_xlnm.Print_Area" localSheetId="30">'1. sz tájékoztató t.'!$A$1:$E$154</definedName>
    <definedName name="_xlnm.Print_Area" localSheetId="1">'1.1.sz.mell.'!$A$1:$C$159</definedName>
    <definedName name="_xlnm.Print_Area" localSheetId="2">'1.2.sz.mell.'!$A$1:$C$159</definedName>
    <definedName name="_xlnm.Print_Area" localSheetId="3">'1.3.sz.mell.'!$A$1:$C$159</definedName>
    <definedName name="_xlnm.Print_Area" localSheetId="4">'1.4.sz.mell.'!$A$1:$C$159</definedName>
    <definedName name="_xlnm.Print_Area" localSheetId="33">'4. sz tájékoztató t.'!$A$1:$E$37</definedName>
  </definedNames>
  <calcPr fullCalcOnLoad="1"/>
</workbook>
</file>

<file path=xl/sharedStrings.xml><?xml version="1.0" encoding="utf-8"?>
<sst xmlns="http://schemas.openxmlformats.org/spreadsheetml/2006/main" count="4364" uniqueCount="664">
  <si>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</si>
  <si>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</si>
  <si>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</si>
  <si>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</si>
  <si>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</si>
  <si>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</si>
  <si>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</si>
  <si>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</si>
  <si>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</si>
  <si>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</si>
  <si>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</si>
  <si>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</si>
  <si>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</si>
  <si>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</si>
  <si>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</si>
  <si>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</si>
  <si>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</si>
  <si>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</si>
  <si>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</si>
  <si>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</si>
  <si>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</si>
  <si>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</si>
  <si>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</si>
  <si>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</si>
  <si>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</si>
  <si>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</si>
  <si>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</si>
  <si>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</si>
  <si>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</si>
  <si>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</si>
  <si>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</si>
  <si>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</si>
  <si>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</si>
  <si>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</si>
  <si>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</si>
  <si>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</si>
  <si>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</si>
  <si>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</si>
  <si>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</si>
  <si>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</si>
  <si>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</si>
  <si>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</si>
  <si>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</si>
  <si>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</si>
  <si>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</si>
  <si>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</si>
  <si>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</si>
  <si>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</si>
  <si>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</si>
  <si>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</si>
  <si>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</si>
  <si>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</si>
  <si>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</si>
  <si>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</si>
  <si>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</si>
  <si>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</si>
  <si>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</si>
  <si>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</si>
  <si>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</si>
  <si>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</si>
  <si>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</si>
  <si>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</si>
  <si>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</si>
  <si>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</si>
  <si>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</si>
  <si>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</si>
  <si>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</si>
  <si>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</si>
  <si>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</si>
  <si>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</si>
  <si>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</si>
  <si>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</si>
  <si>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</si>
  <si>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</si>
  <si>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</si>
  <si>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</si>
  <si>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</si>
  <si>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</si>
  <si>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</si>
  <si>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</si>
  <si>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</si>
  <si>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</si>
  <si>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</si>
  <si>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</si>
  <si>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</si>
  <si>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</si>
  <si>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</si>
  <si>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</si>
  <si>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</si>
  <si>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</si>
  <si>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</si>
  <si>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</si>
  <si>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</si>
  <si>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</si>
  <si>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</si>
  <si>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</si>
  <si>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</si>
  <si>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</si>
  <si>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</si>
  <si>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</si>
  <si>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</si>
  <si>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</si>
  <si>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</si>
  <si>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</si>
  <si>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</si>
  <si>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</si>
  <si>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</si>
  <si>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</si>
  <si>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</si>
  <si>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</si>
  <si>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</si>
  <si>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</si>
  <si>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</si>
  <si>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</si>
  <si>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</si>
  <si>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</si>
  <si>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</si>
  <si>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</si>
  <si>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</si>
  <si>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</si>
  <si>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</si>
  <si>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</si>
  <si>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</si>
  <si>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</si>
  <si>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</si>
  <si>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</si>
  <si>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</si>
  <si>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</si>
  <si>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</si>
  <si>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</si>
  <si>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</si>
  <si>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</si>
  <si>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</si>
  <si>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</si>
  <si>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</si>
  <si>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</si>
  <si>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</si>
  <si>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</si>
  <si>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</si>
  <si>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</si>
  <si>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</si>
  <si>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</si>
  <si>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</si>
  <si>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</si>
  <si>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</si>
  <si>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</si>
  <si>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</si>
  <si>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</si>
  <si>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</si>
  <si>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</si>
  <si>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</si>
  <si>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</si>
  <si>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</si>
  <si>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</si>
  <si>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</si>
  <si>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</si>
  <si>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</si>
  <si>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</si>
  <si>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</si>
  <si>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</si>
  <si>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</si>
  <si>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</si>
  <si>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</si>
  <si>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</si>
  <si>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</si>
  <si>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</si>
  <si>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</si>
  <si>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</si>
  <si>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</si>
  <si>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</si>
  <si>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</si>
  <si>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</si>
  <si>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</si>
  <si>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</si>
  <si>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</si>
  <si>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</si>
  <si>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</si>
  <si>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</si>
  <si>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</si>
  <si>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</si>
  <si>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</si>
  <si>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</si>
  <si>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</si>
  <si>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</si>
  <si>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</si>
  <si>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</si>
  <si>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</si>
  <si>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</si>
  <si>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</si>
  <si>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</si>
  <si>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</si>
  <si>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</si>
  <si>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</si>
  <si>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</si>
  <si>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</si>
  <si>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</si>
  <si>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</si>
  <si>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</si>
  <si>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</si>
  <si>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</si>
  <si>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</si>
  <si>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</si>
  <si>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</si>
  <si>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</si>
  <si>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</si>
  <si>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</si>
  <si>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</si>
  <si>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</si>
  <si>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</si>
  <si>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</si>
  <si>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</si>
  <si>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</si>
  <si>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</si>
  <si>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</si>
  <si>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</si>
  <si>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</si>
  <si>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</si>
  <si>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</si>
  <si>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</si>
  <si>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</si>
  <si>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</si>
  <si>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</si>
  <si>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</si>
  <si>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</si>
  <si>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</si>
  <si>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</si>
  <si>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</si>
  <si>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</si>
  <si>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</si>
  <si>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</si>
  <si>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</si>
  <si>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</si>
  <si>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</si>
  <si>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</si>
  <si>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</si>
  <si>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</si>
  <si>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</si>
  <si>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</si>
  <si>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</si>
  <si>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</si>
  <si>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</si>
  <si>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</si>
  <si>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</si>
  <si>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</si>
  <si>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</si>
  <si>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</si>
  <si>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</si>
  <si>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</si>
  <si>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</si>
  <si>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</si>
  <si>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</si>
  <si>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</si>
  <si>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</si>
  <si>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</si>
  <si>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</si>
  <si>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</si>
  <si>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</si>
  <si>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</si>
  <si>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</si>
  <si>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</si>
  <si>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</si>
  <si>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</si>
  <si>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</si>
  <si>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</si>
  <si>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</si>
  <si>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</si>
  <si>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</si>
  <si>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</si>
  <si>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</si>
  <si>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</si>
  <si>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</si>
  <si>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</si>
  <si>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</si>
  <si>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</si>
  <si>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</si>
  <si>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</si>
  <si>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</si>
  <si>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</si>
  <si>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</si>
  <si>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</si>
  <si>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</si>
  <si>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</si>
  <si>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</si>
  <si>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</si>
  <si>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</si>
  <si>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</si>
  <si>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</si>
  <si>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</si>
  <si>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</si>
  <si>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</si>
  <si>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</si>
  <si>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</si>
  <si>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</si>
  <si>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</si>
  <si>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</si>
  <si>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</si>
  <si>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</si>
  <si>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</si>
  <si>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</si>
  <si>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</si>
  <si>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</si>
  <si>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</si>
  <si>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</si>
  <si>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</si>
  <si>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</si>
  <si>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</si>
  <si>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</si>
  <si>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</si>
  <si>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</si>
  <si>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</si>
  <si>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</si>
  <si>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</si>
  <si>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</si>
  <si>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</si>
  <si>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</si>
  <si>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</si>
  <si>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</si>
  <si>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</si>
  <si>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</si>
  <si>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</si>
  <si>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</si>
  <si>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</si>
  <si>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</si>
  <si>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</si>
  <si>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</si>
  <si>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</si>
  <si>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</si>
  <si>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</si>
  <si>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</si>
  <si>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</si>
  <si>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</si>
  <si>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</si>
  <si>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</si>
  <si>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</si>
  <si>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</si>
  <si>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</si>
  <si>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</si>
  <si>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</si>
  <si>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</si>
  <si>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</si>
  <si>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</si>
  <si>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</si>
  <si>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</si>
  <si>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</si>
  <si>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</si>
  <si>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</si>
  <si>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</si>
  <si>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</si>
  <si>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</si>
  <si>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</si>
  <si>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</si>
  <si>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</si>
  <si>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</si>
  <si>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</si>
  <si>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</si>
  <si>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</si>
  <si>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</si>
  <si>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</si>
  <si>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</si>
  <si>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</si>
  <si>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</si>
  <si>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</si>
  <si>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</si>
  <si>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</si>
  <si>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</si>
  <si>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</si>
  <si>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</si>
  <si>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</si>
  <si>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</si>
  <si>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</si>
  <si>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</si>
  <si>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</si>
  <si>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</si>
  <si>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</si>
  <si>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</si>
  <si>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</si>
  <si>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</si>
  <si>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</si>
  <si>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</si>
  <si>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</si>
  <si>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</si>
  <si>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</si>
  <si>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</si>
  <si>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</si>
  <si>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</si>
  <si>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</si>
  <si>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</si>
  <si>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</si>
  <si>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</si>
  <si>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</si>
  <si>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</si>
  <si>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</si>
  <si>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</si>
  <si>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</si>
  <si>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</si>
  <si>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</si>
  <si>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</si>
  <si>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</si>
  <si>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</si>
  <si>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</si>
  <si>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</si>
  <si>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</si>
  <si>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</si>
  <si>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</si>
  <si>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</si>
  <si>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</si>
  <si>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</si>
  <si>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</si>
  <si>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</si>
  <si>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</si>
  <si>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</si>
  <si>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</si>
  <si>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</si>
  <si>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</si>
  <si>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</si>
  <si>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</si>
  <si>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</si>
  <si>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</si>
  <si>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</si>
  <si>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</si>
  <si>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</si>
  <si>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</si>
  <si>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</si>
  <si>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</si>
  <si>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</si>
  <si>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</si>
  <si>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</si>
  <si>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</si>
  <si>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</si>
  <si>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</si>
  <si>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</si>
  <si>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</si>
  <si>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</si>
  <si>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</si>
  <si>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</si>
  <si>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</si>
  <si>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</si>
  <si>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</si>
  <si>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</si>
  <si>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</si>
  <si>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</si>
  <si>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</si>
  <si>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</si>
  <si>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</si>
  <si>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</si>
  <si>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</si>
  <si>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</si>
  <si>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</si>
  <si>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</si>
  <si>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</si>
  <si>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</si>
  <si>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</si>
  <si>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</si>
  <si>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</si>
  <si>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</si>
  <si>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</si>
  <si>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</si>
  <si>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</si>
  <si>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</si>
  <si>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</si>
  <si>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</si>
  <si>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</si>
  <si>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</si>
  <si>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</si>
  <si>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</si>
  <si>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</si>
  <si>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</si>
  <si>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</si>
  <si>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</si>
  <si>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</si>
  <si>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</si>
  <si>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</si>
  <si>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</si>
  <si>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</si>
  <si>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</si>
  <si>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</si>
  <si>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</si>
  <si>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</si>
  <si>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</si>
  <si>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</si>
  <si>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</si>
  <si>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</si>
  <si>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</si>
  <si>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</si>
  <si>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</si>
  <si>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</si>
  <si>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</si>
  <si>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</si>
  <si>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</si>
  <si>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</si>
  <si>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</si>
  <si>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</si>
  <si>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</si>
  <si>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</si>
  <si>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</si>
  <si>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</si>
  <si>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</si>
  <si>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</si>
  <si>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</si>
  <si>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</si>
  <si>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</si>
  <si>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</si>
  <si>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</si>
  <si>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</si>
  <si>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</si>
  <si>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</si>
  <si>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</si>
  <si>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</si>
  <si>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</si>
  <si>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</si>
  <si>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</si>
  <si>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</si>
  <si>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</si>
  <si>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</si>
  <si>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</si>
  <si>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</si>
  <si>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</si>
  <si>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</si>
  <si>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</si>
  <si>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</si>
  <si>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</si>
  <si>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</si>
  <si>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</si>
  <si>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</si>
  <si>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</si>
  <si>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</si>
  <si>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</si>
  <si>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</si>
  <si>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</si>
  <si>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</si>
  <si>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</si>
  <si>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</si>
  <si>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</si>
  <si>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</si>
  <si>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</si>
  <si>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</si>
  <si>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</si>
  <si>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</si>
  <si>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</si>
  <si>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</si>
  <si>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</si>
  <si>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</si>
  <si>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</si>
  <si>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</si>
  <si>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</si>
  <si>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</si>
  <si>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</si>
  <si>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</si>
  <si>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</si>
  <si>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</si>
  <si>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</si>
  <si>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</si>
  <si>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</si>
  <si>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</si>
  <si>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</si>
  <si>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</si>
  <si>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</si>
  <si>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</si>
  <si>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</si>
  <si>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</si>
  <si>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</si>
  <si>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</si>
  <si>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</si>
  <si>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</si>
  <si>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</si>
  <si>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</si>
  <si>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</si>
  <si>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</si>
  <si>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</si>
  <si>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</si>
  <si>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</si>
  <si>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</si>
  <si>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</si>
  <si>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</si>
  <si>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2016. évi előirányzat BEVÉTELEK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</si>
  <si>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</si>
  <si>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</si>
  <si>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</si>
  <si>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</si>
  <si>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</si>
  <si>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9.3.1</t>
  </si>
  <si>
    <t>Irányító szervi (önkormányzati) támogatás (intézményfinanszírozás) ebből</t>
  </si>
  <si>
    <t xml:space="preserve">                   Fülpösdaróc működési támogatás</t>
  </si>
  <si>
    <t xml:space="preserve">                   Győrtelek segélyre támogatás</t>
  </si>
  <si>
    <t xml:space="preserve">                   Győrtelek működési támogatás</t>
  </si>
  <si>
    <t>9.3.2</t>
  </si>
  <si>
    <t>9.3.3</t>
  </si>
  <si>
    <t>Államháztartáson belüli megel. visszafizet.</t>
  </si>
  <si>
    <t>Győrtelek Község Önkormányzat adósságot keletkeztető ügyletekből és kezességvállalásokból fennálló kötelezettségei</t>
  </si>
  <si>
    <t>Győrtelek Község Önkormányzat saját bevételeinek részletezése az adósságot keletkeztető ügyletből származó tárgyévi fizetési kötelezettség megállapításához</t>
  </si>
  <si>
    <t>Közfoglalkoztatás keretében eszközökm beszerzése</t>
  </si>
  <si>
    <t>2016</t>
  </si>
  <si>
    <t>Sport utca, Rákóczi utca aszfaltozása</t>
  </si>
  <si>
    <t>Óvoda konyha eszközök beszerzése</t>
  </si>
  <si>
    <t>Óvodai nevelés hangszóró és projektor beszerzés</t>
  </si>
  <si>
    <t>Győrteleki Közös Önkormányzati Hivatal székek, eszközök beszerzése</t>
  </si>
  <si>
    <t>Győrteleki Közös Önkormányzati Hivatal</t>
  </si>
  <si>
    <t>Győrteleki Napsugár Óvoda</t>
  </si>
  <si>
    <t>"SZAMOS" Nonprofit  Kft. Támogatása</t>
  </si>
  <si>
    <t>Vagyoni típusu adó</t>
  </si>
  <si>
    <t>Vagyoni tipusu adó</t>
  </si>
  <si>
    <t>Vagyoni tipus. Adó</t>
  </si>
  <si>
    <t>Mennyiségi egység</t>
  </si>
  <si>
    <t>Mutató</t>
  </si>
  <si>
    <t>2014. évi támogatás összesen</t>
  </si>
  <si>
    <t xml:space="preserve"> I. A HELYI ÖNKORMÁNYZATOK MŰKÖDÉSÉNEK ÁLTALÁNOS TÁMOGATÁSA</t>
  </si>
  <si>
    <t>I.1.a) Önkormányzati hivatal működésének támogatása - elismert hivatali létszám alapján</t>
  </si>
  <si>
    <t>fő</t>
  </si>
  <si>
    <t>I.1.b) Település-üzemeltetéshez kapcsolódó feladatellátás támogatása összesen</t>
  </si>
  <si>
    <t>I.1.ba) A zöldterület-gazdálkodással kapcsolatos feladatok ellátásának támogatása</t>
  </si>
  <si>
    <t>I.1.bb) Közvilágítás fenntartásának támogatása</t>
  </si>
  <si>
    <t>I.1.bc) Köztemető fenntartással kapcsolatos feladatok támogatása</t>
  </si>
  <si>
    <t>I.1.bd) Közutak fenntartásának támogatása</t>
  </si>
  <si>
    <t>I.1.c) Egyéb önkormányzati feladatok támogatása</t>
  </si>
  <si>
    <t>I.1.d) Lakott külterülettel kapcsolatos feladatok támogatása</t>
  </si>
  <si>
    <t>V.I.1. kiegészítés I. 1. jogcímekhez kapcsolódó kiegészítés</t>
  </si>
  <si>
    <t xml:space="preserve"> II. A TELEPÜLÉSI ÖNKORMÁNYZATOK EGYES KÖZNEVELÉSI  FELADATAINAK TÁMOGATÁSA</t>
  </si>
  <si>
    <t>II.1. Óvodapedagógusok, és az óvodapedagógusok nevelő munkáját közvetlenül segítők bértámogatása</t>
  </si>
  <si>
    <t>II.1. (1) 1 óvodapedagógusok elismert létszáma</t>
  </si>
  <si>
    <t>II.1. (2) 1 óvodapedagógusok nevelő munkáját közvetlenül segítők száma a Köznev. tv. 2. melléklete szerint</t>
  </si>
  <si>
    <t>II.1. (1) 2 óvodapedagógusok elismert létszáma</t>
  </si>
  <si>
    <t>II.1. (2) 2 óvodapedagógusok nevelő munkáját közvetlenül segítők száma a Köznev. tv. 2. melléklete szerint</t>
  </si>
  <si>
    <t>II.2. Óvodaműködtetési támogatás</t>
  </si>
  <si>
    <t>II.2. (8) 1 gyermekek nevelése a napi 8 órát eléri vagy meghaladja</t>
  </si>
  <si>
    <t>II.2. (8) 2 gyermekek nevelése a napi 8 órát eléri vagy meghaladja</t>
  </si>
  <si>
    <t xml:space="preserve"> III. A TELEPÜLÉSI ÖNKORMÁNYZATOK SZOCIÁLIS ÉS GYERMEKJÓLÉTI ÉS GYERMEKÉTKEZUTETÉSI FELADATAINAK TÁMOGATÁSA</t>
  </si>
  <si>
    <t xml:space="preserve">III.2. A települési önkormányzatok szociális feladatainak egyéb támogatása </t>
  </si>
  <si>
    <t>III.3. Egyes szociális és gyermekjóléti feladatok támogatása</t>
  </si>
  <si>
    <t>III.3.c (1) szociális étkeztetés</t>
  </si>
  <si>
    <t>III.3.d (1) házi segítségnyújtás</t>
  </si>
  <si>
    <t xml:space="preserve">III.3.f (1) Időskorúak nappali intézményi ellátása </t>
  </si>
  <si>
    <t>III.5.  Gyermekétkeztetés támogatása</t>
  </si>
  <si>
    <t xml:space="preserve">III.5.a) A finanszírozás szempontjából elismert dolgozók bértámogatása </t>
  </si>
  <si>
    <t>III.5. b) Gyermekétkeztetés üzemeltetési támogatása</t>
  </si>
  <si>
    <t>Normativ támogatások összesen</t>
  </si>
  <si>
    <t>5. számú tájékoztató tábla</t>
  </si>
  <si>
    <t>I.6. A 2015. évről áthúzódó bérkompenzáció támogatása</t>
  </si>
  <si>
    <t xml:space="preserve"> 2016. évben 8 hónapra</t>
  </si>
  <si>
    <t xml:space="preserve"> 2016. évben 4 hónapra</t>
  </si>
  <si>
    <t>II.1. (4) 2  óvodapedagógusok elismert létszáma (pótólagos összeg)</t>
  </si>
  <si>
    <t>II.5.  Kiegészítő támogatás az óvodapedagógusok minősítéséből adódó többletkiadásokhoz</t>
  </si>
  <si>
    <t>II.5. a (1) Alapfokozatú végzettségű pedagógus II. kategóriába sorolt óvodapedagógusok kiegészítő támogatása - akik a minősítést 2014. decmber 31-éig szerezték meg</t>
  </si>
  <si>
    <t>III.3.a  Család- és gyermekjóléti szolgálat</t>
  </si>
  <si>
    <t>III.5. c A rászoruló gyermekek intézményen kívüli szünidei étkeztetésének támogatása</t>
  </si>
  <si>
    <t>adag</t>
  </si>
  <si>
    <t>IV.1.d  Könyvtári, közművelődési és múzeumi feladatok támogatása Települési önkormányzatok nyilvános könyvtári és közművelődési feladatainak  támogatása</t>
  </si>
  <si>
    <t>IV.1. Könyvtári, közművelődési és múzeumi feladatok támogatása</t>
  </si>
  <si>
    <t>nem közművel összegyűjtött folyékony hulladékszállítás</t>
  </si>
  <si>
    <t>SZAMOS élménytér Kft.</t>
  </si>
  <si>
    <t>Turisztika</t>
  </si>
  <si>
    <t>9.1.3. számú melléklet a ../2016 (XII..) önkormányzati rendelethez</t>
  </si>
  <si>
    <t>9.2. számú melléklet a .../2016. (XII.11.) önkormányzati rendelethez</t>
  </si>
  <si>
    <t>9.2.1.számú  melléklet a ../2016. (XII..) önkormányzati rendelethez</t>
  </si>
  <si>
    <t>9.2.2. számú melléklet a ../2016. (XII..) önkormányzati rendelethez</t>
  </si>
  <si>
    <t>9.2.3. számú melléklet a ../2016.  (XII..) önkormányzati rendelethez</t>
  </si>
  <si>
    <t>9.3. számú melléklet a ./2016. (XII.11.) önkormányzati rendelethez</t>
  </si>
  <si>
    <t>9.3.1. számú melléklet a ../2016. (XII..) önkormányzati rendelethez</t>
  </si>
  <si>
    <t>9.3.2. számú melléklet a ./2016. (XII..) önkormányzati rendelethez</t>
  </si>
  <si>
    <t>9.3.3. számú melléklet a ../2016". (XII..) önkormányzati rendelethez</t>
  </si>
  <si>
    <t>2.1.számú melléklet a .../2016. (XII....) önkormányzati rendelethez</t>
  </si>
  <si>
    <t>2.2. számú melléklet a ../2016. (XII....) önkormányzati rendelethez</t>
  </si>
  <si>
    <t>9.1. számú melléklet a ../2016. (XII.11.) önkormányzati rendelethez</t>
  </si>
  <si>
    <t>9.1.1. számú melléklet a .../2016.(XII.11.) önkormányzati rendelethez</t>
  </si>
  <si>
    <t>9.1.2. számú melléklet a ../2016. (XII..) önkormányzati rendelethez")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</si>
</sst>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  <numFmt numFmtId="173" formatCode="#"/>
    <numFmt numFmtId="174" formatCode="_-* #,##0\ _F_t_-;\-* #,##0\ _F_t_-;_-* &quot;-&quot;??\ _F_t_-;_-@_-"/>
    <numFmt numFmtId="175" formatCode="[$-40E]yyyy\.\ mmmm\ d\.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  <numFmt numFmtId="180" formatCode="0&quot;.&quot;"/>
  </numFmts>
  <fonts count="7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0" fillId="22" borderId="7" applyNumberFormat="0" applyFont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8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0" fontId="69" fillId="30" borderId="1" applyNumberFormat="0" applyAlignment="0" applyProtection="0"/>
    <xf numFmtId="9" fontId="0" fillId="0" borderId="0" applyFont="0" applyFill="0" applyBorder="0" applyAlignment="0" applyProtection="0"/>
  </cellStyleXfs>
  <cellXfs count="700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72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72" fontId="17" fillId="0" borderId="25" xfId="0" applyNumberFormat="1" applyFont="1" applyFill="1" applyBorder="1" applyAlignment="1" applyProtection="1">
      <alignment vertical="center" wrapText="1"/>
      <protection locked="0"/>
    </xf>
    <xf numFmtId="172" fontId="17" fillId="0" borderId="26" xfId="0" applyNumberFormat="1" applyFont="1" applyFill="1" applyBorder="1" applyAlignment="1" applyProtection="1">
      <alignment vertical="center" wrapText="1"/>
      <protection locked="0"/>
    </xf>
    <xf numFmtId="172" fontId="17" fillId="0" borderId="27" xfId="0" applyNumberFormat="1" applyFont="1" applyFill="1" applyBorder="1" applyAlignment="1" applyProtection="1">
      <alignment vertical="center" wrapText="1"/>
      <protection locked="0"/>
    </xf>
    <xf numFmtId="172" fontId="17" fillId="0" borderId="11" xfId="0" applyNumberFormat="1" applyFont="1" applyFill="1" applyBorder="1" applyAlignment="1" applyProtection="1">
      <alignment vertical="center" wrapText="1"/>
      <protection locked="0"/>
    </xf>
    <xf numFmtId="172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3" fontId="17" fillId="0" borderId="29" xfId="0" applyNumberFormat="1" applyFont="1" applyBorder="1" applyAlignment="1" applyProtection="1">
      <alignment horizontal="righ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30" xfId="58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30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72" fontId="0" fillId="0" borderId="0" xfId="0" applyNumberFormat="1" applyFill="1" applyAlignment="1">
      <alignment vertical="center" wrapText="1"/>
    </xf>
    <xf numFmtId="172" fontId="0" fillId="0" borderId="0" xfId="0" applyNumberFormat="1" applyFill="1" applyAlignment="1">
      <alignment horizontal="center" vertical="center" wrapText="1"/>
    </xf>
    <xf numFmtId="172" fontId="5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Alignment="1">
      <alignment horizontal="center" vertical="center" wrapText="1"/>
    </xf>
    <xf numFmtId="172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172" fontId="5" fillId="0" borderId="0" xfId="0" applyNumberFormat="1" applyFont="1" applyFill="1" applyAlignment="1" applyProtection="1">
      <alignment horizontal="right" wrapText="1"/>
      <protection/>
    </xf>
    <xf numFmtId="172" fontId="7" fillId="0" borderId="30" xfId="0" applyNumberFormat="1" applyFont="1" applyFill="1" applyBorder="1" applyAlignment="1" applyProtection="1">
      <alignment horizontal="center" vertical="center" wrapText="1"/>
      <protection/>
    </xf>
    <xf numFmtId="172" fontId="15" fillId="0" borderId="31" xfId="0" applyNumberFormat="1" applyFont="1" applyFill="1" applyBorder="1" applyAlignment="1" applyProtection="1">
      <alignment horizontal="center" vertical="center" wrapText="1"/>
      <protection/>
    </xf>
    <xf numFmtId="172" fontId="15" fillId="0" borderId="32" xfId="0" applyNumberFormat="1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ill="1" applyAlignment="1" applyProtection="1">
      <alignment vertical="center" wrapText="1"/>
      <protection/>
    </xf>
    <xf numFmtId="172" fontId="17" fillId="0" borderId="25" xfId="0" applyNumberFormat="1" applyFont="1" applyFill="1" applyBorder="1" applyAlignment="1" applyProtection="1">
      <alignment vertical="center" wrapText="1"/>
      <protection/>
    </xf>
    <xf numFmtId="172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17" fillId="0" borderId="27" xfId="0" applyNumberFormat="1" applyFont="1" applyFill="1" applyBorder="1" applyAlignment="1" applyProtection="1">
      <alignment vertical="center" wrapText="1"/>
      <protection/>
    </xf>
    <xf numFmtId="172" fontId="15" fillId="0" borderId="23" xfId="0" applyNumberFormat="1" applyFont="1" applyFill="1" applyBorder="1" applyAlignment="1" applyProtection="1">
      <alignment vertical="center" wrapText="1"/>
      <protection/>
    </xf>
    <xf numFmtId="172" fontId="15" fillId="0" borderId="30" xfId="0" applyNumberFormat="1" applyFont="1" applyFill="1" applyBorder="1" applyAlignment="1" applyProtection="1">
      <alignment vertical="center" wrapText="1"/>
      <protection/>
    </xf>
    <xf numFmtId="172" fontId="3" fillId="0" borderId="0" xfId="0" applyNumberFormat="1" applyFont="1" applyFill="1" applyAlignment="1">
      <alignment vertical="center" wrapText="1"/>
    </xf>
    <xf numFmtId="172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2" fontId="14" fillId="0" borderId="11" xfId="0" applyNumberFormat="1" applyFont="1" applyFill="1" applyBorder="1" applyAlignment="1" applyProtection="1">
      <alignment vertical="center" wrapText="1"/>
      <protection locked="0"/>
    </xf>
    <xf numFmtId="172" fontId="14" fillId="0" borderId="25" xfId="0" applyNumberFormat="1" applyFont="1" applyFill="1" applyBorder="1" applyAlignment="1" applyProtection="1">
      <alignment vertical="center" wrapText="1"/>
      <protection/>
    </xf>
    <xf numFmtId="172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14" fillId="0" borderId="15" xfId="0" applyNumberFormat="1" applyFont="1" applyFill="1" applyBorder="1" applyAlignment="1" applyProtection="1">
      <alignment vertical="center" wrapText="1"/>
      <protection locked="0"/>
    </xf>
    <xf numFmtId="172" fontId="14" fillId="0" borderId="27" xfId="0" applyNumberFormat="1" applyFont="1" applyFill="1" applyBorder="1" applyAlignment="1" applyProtection="1">
      <alignment vertical="center" wrapText="1"/>
      <protection/>
    </xf>
    <xf numFmtId="172" fontId="7" fillId="0" borderId="3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72" fontId="17" fillId="0" borderId="33" xfId="0" applyNumberFormat="1" applyFont="1" applyFill="1" applyBorder="1" applyAlignment="1" applyProtection="1">
      <alignment vertical="center" wrapText="1"/>
      <protection/>
    </xf>
    <xf numFmtId="172" fontId="17" fillId="0" borderId="22" xfId="0" applyNumberFormat="1" applyFont="1" applyFill="1" applyBorder="1" applyAlignment="1" applyProtection="1">
      <alignment vertical="center" wrapText="1"/>
      <protection/>
    </xf>
    <xf numFmtId="172" fontId="17" fillId="0" borderId="23" xfId="0" applyNumberFormat="1" applyFont="1" applyFill="1" applyBorder="1" applyAlignment="1" applyProtection="1">
      <alignment vertical="center" wrapText="1"/>
      <protection/>
    </xf>
    <xf numFmtId="172" fontId="17" fillId="0" borderId="30" xfId="0" applyNumberFormat="1" applyFont="1" applyFill="1" applyBorder="1" applyAlignment="1" applyProtection="1">
      <alignment vertical="center" wrapText="1"/>
      <protection/>
    </xf>
    <xf numFmtId="172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72" fontId="17" fillId="0" borderId="34" xfId="0" applyNumberFormat="1" applyFont="1" applyFill="1" applyBorder="1" applyAlignment="1" applyProtection="1">
      <alignment vertical="center" wrapText="1"/>
      <protection locked="0"/>
    </xf>
    <xf numFmtId="172" fontId="17" fillId="0" borderId="17" xfId="0" applyNumberFormat="1" applyFont="1" applyFill="1" applyBorder="1" applyAlignment="1" applyProtection="1">
      <alignment vertical="center" wrapText="1"/>
      <protection locked="0"/>
    </xf>
    <xf numFmtId="172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72" fontId="17" fillId="0" borderId="35" xfId="0" applyNumberFormat="1" applyFont="1" applyFill="1" applyBorder="1" applyAlignment="1" applyProtection="1">
      <alignment vertical="center" wrapText="1"/>
      <protection locked="0"/>
    </xf>
    <xf numFmtId="172" fontId="17" fillId="0" borderId="19" xfId="0" applyNumberFormat="1" applyFont="1" applyFill="1" applyBorder="1" applyAlignment="1" applyProtection="1">
      <alignment vertical="center" wrapText="1"/>
      <protection locked="0"/>
    </xf>
    <xf numFmtId="172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72" fontId="17" fillId="0" borderId="37" xfId="0" applyNumberFormat="1" applyFont="1" applyFill="1" applyBorder="1" applyAlignment="1" applyProtection="1">
      <alignment vertical="center" wrapText="1"/>
      <protection locked="0"/>
    </xf>
    <xf numFmtId="172" fontId="17" fillId="0" borderId="16" xfId="0" applyNumberFormat="1" applyFont="1" applyFill="1" applyBorder="1" applyAlignment="1" applyProtection="1">
      <alignment vertical="center" wrapText="1"/>
      <protection locked="0"/>
    </xf>
    <xf numFmtId="172" fontId="17" fillId="0" borderId="10" xfId="0" applyNumberFormat="1" applyFont="1" applyFill="1" applyBorder="1" applyAlignment="1" applyProtection="1">
      <alignment vertical="center" wrapText="1"/>
      <protection locked="0"/>
    </xf>
    <xf numFmtId="172" fontId="9" fillId="0" borderId="0" xfId="0" applyNumberFormat="1" applyFont="1" applyFill="1" applyAlignment="1">
      <alignment horizontal="center" vertical="center" wrapText="1"/>
    </xf>
    <xf numFmtId="172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2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72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9" xfId="0" applyFont="1" applyFill="1" applyBorder="1" applyAlignment="1" applyProtection="1">
      <alignment vertical="center" wrapText="1"/>
      <protection locked="0"/>
    </xf>
    <xf numFmtId="172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5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7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8" xfId="59" applyFont="1" applyFill="1" applyBorder="1" applyAlignment="1" applyProtection="1">
      <alignment horizontal="center" vertical="center"/>
      <protection/>
    </xf>
    <xf numFmtId="0" fontId="7" fillId="0" borderId="41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72" fontId="17" fillId="0" borderId="10" xfId="59" applyNumberFormat="1" applyFont="1" applyFill="1" applyBorder="1" applyAlignment="1" applyProtection="1">
      <alignment vertical="center"/>
      <protection locked="0"/>
    </xf>
    <xf numFmtId="172" fontId="17" fillId="0" borderId="26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72" fontId="17" fillId="0" borderId="11" xfId="59" applyNumberFormat="1" applyFont="1" applyFill="1" applyBorder="1" applyAlignment="1" applyProtection="1">
      <alignment vertical="center"/>
      <protection locked="0"/>
    </xf>
    <xf numFmtId="172" fontId="17" fillId="0" borderId="25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72" fontId="17" fillId="0" borderId="12" xfId="59" applyNumberFormat="1" applyFont="1" applyFill="1" applyBorder="1" applyAlignment="1" applyProtection="1">
      <alignment vertical="center"/>
      <protection locked="0"/>
    </xf>
    <xf numFmtId="172" fontId="17" fillId="0" borderId="38" xfId="59" applyNumberFormat="1" applyFont="1" applyFill="1" applyBorder="1" applyAlignment="1" applyProtection="1">
      <alignment vertical="center"/>
      <protection/>
    </xf>
    <xf numFmtId="172" fontId="15" fillId="0" borderId="23" xfId="59" applyNumberFormat="1" applyFont="1" applyFill="1" applyBorder="1" applyAlignment="1" applyProtection="1">
      <alignment vertical="center"/>
      <protection/>
    </xf>
    <xf numFmtId="172" fontId="15" fillId="0" borderId="30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72" fontId="15" fillId="0" borderId="23" xfId="59" applyNumberFormat="1" applyFont="1" applyFill="1" applyBorder="1" applyProtection="1">
      <alignment/>
      <protection/>
    </xf>
    <xf numFmtId="172" fontId="15" fillId="0" borderId="30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172" fontId="15" fillId="33" borderId="23" xfId="0" applyNumberFormat="1" applyFont="1" applyFill="1" applyBorder="1" applyAlignment="1" applyProtection="1">
      <alignment vertical="center" wrapText="1"/>
      <protection/>
    </xf>
    <xf numFmtId="172" fontId="7" fillId="33" borderId="23" xfId="0" applyNumberFormat="1" applyFont="1" applyFill="1" applyBorder="1" applyAlignment="1" applyProtection="1">
      <alignment vertical="center" wrapText="1"/>
      <protection/>
    </xf>
    <xf numFmtId="172" fontId="0" fillId="33" borderId="42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72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72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4" xfId="0" applyFont="1" applyFill="1" applyBorder="1" applyAlignment="1" applyProtection="1">
      <alignment horizontal="right"/>
      <protection/>
    </xf>
    <xf numFmtId="172" fontId="16" fillId="0" borderId="44" xfId="58" applyNumberFormat="1" applyFont="1" applyFill="1" applyBorder="1" applyAlignment="1" applyProtection="1">
      <alignment horizontal="left" vertical="center"/>
      <protection/>
    </xf>
    <xf numFmtId="0" fontId="17" fillId="0" borderId="3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39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72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30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74" fontId="0" fillId="0" borderId="38" xfId="40" applyNumberFormat="1" applyFont="1" applyFill="1" applyBorder="1" applyAlignment="1">
      <alignment/>
    </xf>
    <xf numFmtId="174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5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72" fontId="17" fillId="0" borderId="12" xfId="0" applyNumberFormat="1" applyFont="1" applyFill="1" applyBorder="1" applyAlignment="1" applyProtection="1">
      <alignment vertical="center"/>
      <protection locked="0"/>
    </xf>
    <xf numFmtId="172" fontId="17" fillId="0" borderId="11" xfId="0" applyNumberFormat="1" applyFont="1" applyFill="1" applyBorder="1" applyAlignment="1" applyProtection="1">
      <alignment vertical="center"/>
      <protection locked="0"/>
    </xf>
    <xf numFmtId="172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74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74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74" fontId="0" fillId="0" borderId="15" xfId="40" applyNumberFormat="1" applyFont="1" applyFill="1" applyBorder="1" applyAlignment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29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74" fontId="15" fillId="0" borderId="30" xfId="40" applyNumberFormat="1" applyFont="1" applyFill="1" applyBorder="1" applyAlignment="1" applyProtection="1">
      <alignment/>
      <protection/>
    </xf>
    <xf numFmtId="174" fontId="17" fillId="0" borderId="29" xfId="40" applyNumberFormat="1" applyFont="1" applyFill="1" applyBorder="1" applyAlignment="1" applyProtection="1">
      <alignment/>
      <protection locked="0"/>
    </xf>
    <xf numFmtId="174" fontId="17" fillId="0" borderId="25" xfId="40" applyNumberFormat="1" applyFont="1" applyFill="1" applyBorder="1" applyAlignment="1" applyProtection="1">
      <alignment/>
      <protection locked="0"/>
    </xf>
    <xf numFmtId="174" fontId="17" fillId="0" borderId="27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172" fontId="0" fillId="0" borderId="0" xfId="0" applyNumberFormat="1" applyFill="1" applyAlignment="1" applyProtection="1">
      <alignment horizontal="center" vertical="center" wrapText="1"/>
      <protection/>
    </xf>
    <xf numFmtId="172" fontId="7" fillId="0" borderId="22" xfId="0" applyNumberFormat="1" applyFont="1" applyFill="1" applyBorder="1" applyAlignment="1" applyProtection="1">
      <alignment horizontal="center" vertical="center" wrapText="1"/>
      <protection/>
    </xf>
    <xf numFmtId="172" fontId="7" fillId="0" borderId="23" xfId="0" applyNumberFormat="1" applyFont="1" applyFill="1" applyBorder="1" applyAlignment="1" applyProtection="1">
      <alignment horizontal="center" vertical="center" wrapText="1"/>
      <protection/>
    </xf>
    <xf numFmtId="172" fontId="7" fillId="0" borderId="22" xfId="0" applyNumberFormat="1" applyFont="1" applyFill="1" applyBorder="1" applyAlignment="1" applyProtection="1">
      <alignment horizontal="left" vertical="center" wrapText="1"/>
      <protection/>
    </xf>
    <xf numFmtId="172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center" vertical="center" wrapText="1"/>
      <protection/>
    </xf>
    <xf numFmtId="0" fontId="21" fillId="0" borderId="43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172" fontId="15" fillId="0" borderId="32" xfId="0" applyNumberFormat="1" applyFont="1" applyFill="1" applyBorder="1" applyAlignment="1" applyProtection="1">
      <alignment vertical="center" wrapText="1"/>
      <protection/>
    </xf>
    <xf numFmtId="172" fontId="15" fillId="0" borderId="46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72" fontId="0" fillId="34" borderId="33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30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72" fontId="2" fillId="0" borderId="0" xfId="0" applyNumberFormat="1" applyFont="1" applyFill="1" applyAlignment="1" applyProtection="1">
      <alignment horizontal="left" vertical="center" wrapText="1"/>
      <protection/>
    </xf>
    <xf numFmtId="172" fontId="2" fillId="0" borderId="0" xfId="0" applyNumberFormat="1" applyFont="1" applyFill="1" applyAlignment="1" applyProtection="1">
      <alignment vertical="center" wrapText="1"/>
      <protection/>
    </xf>
    <xf numFmtId="172" fontId="14" fillId="0" borderId="0" xfId="0" applyNumberFormat="1" applyFont="1" applyFill="1" applyAlignment="1" applyProtection="1">
      <alignment vertical="center" wrapText="1"/>
      <protection/>
    </xf>
    <xf numFmtId="0" fontId="7" fillId="0" borderId="4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172" fontId="7" fillId="0" borderId="50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1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2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1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72" fontId="15" fillId="0" borderId="38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72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72" fontId="15" fillId="0" borderId="27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72" fontId="15" fillId="0" borderId="23" xfId="0" applyNumberFormat="1" applyFont="1" applyFill="1" applyBorder="1" applyAlignment="1" applyProtection="1">
      <alignment vertical="center"/>
      <protection/>
    </xf>
    <xf numFmtId="172" fontId="15" fillId="0" borderId="30" xfId="0" applyNumberFormat="1" applyFont="1" applyFill="1" applyBorder="1" applyAlignment="1" applyProtection="1">
      <alignment vertical="center"/>
      <protection/>
    </xf>
    <xf numFmtId="0" fontId="0" fillId="0" borderId="54" xfId="0" applyFill="1" applyBorder="1" applyAlignment="1" applyProtection="1">
      <alignment/>
      <protection/>
    </xf>
    <xf numFmtId="0" fontId="5" fillId="0" borderId="54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72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172" fontId="17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57" xfId="0" applyNumberFormat="1" applyFont="1" applyFill="1" applyBorder="1" applyAlignment="1" applyProtection="1">
      <alignment horizontal="center" vertical="center"/>
      <protection/>
    </xf>
    <xf numFmtId="172" fontId="7" fillId="0" borderId="40" xfId="0" applyNumberFormat="1" applyFont="1" applyFill="1" applyBorder="1" applyAlignment="1" applyProtection="1">
      <alignment horizontal="center" vertical="center" wrapText="1"/>
      <protection/>
    </xf>
    <xf numFmtId="172" fontId="15" fillId="0" borderId="52" xfId="0" applyNumberFormat="1" applyFont="1" applyFill="1" applyBorder="1" applyAlignment="1" applyProtection="1">
      <alignment horizontal="center" vertical="center" wrapText="1"/>
      <protection/>
    </xf>
    <xf numFmtId="172" fontId="15" fillId="0" borderId="33" xfId="0" applyNumberFormat="1" applyFont="1" applyFill="1" applyBorder="1" applyAlignment="1" applyProtection="1">
      <alignment horizontal="center" vertical="center" wrapText="1"/>
      <protection/>
    </xf>
    <xf numFmtId="172" fontId="15" fillId="0" borderId="42" xfId="0" applyNumberFormat="1" applyFont="1" applyFill="1" applyBorder="1" applyAlignment="1" applyProtection="1">
      <alignment horizontal="center" vertical="center" wrapText="1"/>
      <protection/>
    </xf>
    <xf numFmtId="172" fontId="15" fillId="0" borderId="30" xfId="0" applyNumberFormat="1" applyFont="1" applyFill="1" applyBorder="1" applyAlignment="1" applyProtection="1">
      <alignment horizontal="center" vertical="center" wrapText="1"/>
      <protection/>
    </xf>
    <xf numFmtId="172" fontId="15" fillId="0" borderId="37" xfId="0" applyNumberFormat="1" applyFont="1" applyFill="1" applyBorder="1" applyAlignment="1" applyProtection="1">
      <alignment horizontal="center" vertical="center" wrapText="1"/>
      <protection/>
    </xf>
    <xf numFmtId="172" fontId="15" fillId="0" borderId="22" xfId="0" applyNumberFormat="1" applyFont="1" applyFill="1" applyBorder="1" applyAlignment="1" applyProtection="1">
      <alignment horizontal="center" vertical="center" wrapText="1"/>
      <protection/>
    </xf>
    <xf numFmtId="172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72" fontId="15" fillId="0" borderId="17" xfId="0" applyNumberFormat="1" applyFont="1" applyFill="1" applyBorder="1" applyAlignment="1" applyProtection="1">
      <alignment horizontal="center" vertical="center" wrapText="1"/>
      <protection/>
    </xf>
    <xf numFmtId="172" fontId="17" fillId="0" borderId="34" xfId="0" applyNumberFormat="1" applyFont="1" applyFill="1" applyBorder="1" applyAlignment="1" applyProtection="1">
      <alignment vertical="center" wrapText="1"/>
      <protection/>
    </xf>
    <xf numFmtId="172" fontId="15" fillId="0" borderId="19" xfId="0" applyNumberFormat="1" applyFont="1" applyFill="1" applyBorder="1" applyAlignment="1" applyProtection="1">
      <alignment horizontal="center" vertical="center" wrapText="1"/>
      <protection/>
    </xf>
    <xf numFmtId="172" fontId="17" fillId="0" borderId="35" xfId="0" applyNumberFormat="1" applyFont="1" applyFill="1" applyBorder="1" applyAlignment="1" applyProtection="1">
      <alignment vertical="center" wrapText="1"/>
      <protection/>
    </xf>
    <xf numFmtId="172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72" fontId="15" fillId="0" borderId="16" xfId="0" applyNumberFormat="1" applyFont="1" applyFill="1" applyBorder="1" applyAlignment="1" applyProtection="1">
      <alignment horizontal="center" vertical="center" wrapText="1"/>
      <protection/>
    </xf>
    <xf numFmtId="172" fontId="17" fillId="0" borderId="37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172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1" xfId="0" applyFont="1" applyBorder="1" applyAlignment="1" applyProtection="1">
      <alignment horizontal="left" vertical="center" wrapText="1" indent="1"/>
      <protection/>
    </xf>
    <xf numFmtId="172" fontId="15" fillId="0" borderId="41" xfId="58" applyNumberFormat="1" applyFont="1" applyFill="1" applyBorder="1" applyAlignment="1" applyProtection="1">
      <alignment horizontal="right" vertical="center" wrapText="1" indent="1"/>
      <protection/>
    </xf>
    <xf numFmtId="172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72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72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72" fontId="17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72" fontId="22" fillId="0" borderId="30" xfId="0" applyNumberFormat="1" applyFont="1" applyBorder="1" applyAlignment="1" applyProtection="1">
      <alignment horizontal="right" vertical="center" wrapText="1" indent="1"/>
      <protection/>
    </xf>
    <xf numFmtId="0" fontId="5" fillId="0" borderId="44" xfId="0" applyFont="1" applyFill="1" applyBorder="1" applyAlignment="1" applyProtection="1">
      <alignment horizontal="right" vertical="center"/>
      <protection/>
    </xf>
    <xf numFmtId="172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72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172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2" fontId="6" fillId="0" borderId="0" xfId="0" applyNumberFormat="1" applyFont="1" applyFill="1" applyAlignment="1" applyProtection="1">
      <alignment horizontal="centerContinuous" vertical="center" wrapText="1"/>
      <protection/>
    </xf>
    <xf numFmtId="172" fontId="0" fillId="0" borderId="0" xfId="0" applyNumberFormat="1" applyFill="1" applyAlignment="1" applyProtection="1">
      <alignment horizontal="centerContinuous" vertical="center"/>
      <protection/>
    </xf>
    <xf numFmtId="172" fontId="5" fillId="0" borderId="0" xfId="0" applyNumberFormat="1" applyFont="1" applyFill="1" applyAlignment="1" applyProtection="1">
      <alignment horizontal="right" vertical="center"/>
      <protection/>
    </xf>
    <xf numFmtId="172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72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72" fontId="7" fillId="0" borderId="30" xfId="0" applyNumberFormat="1" applyFont="1" applyFill="1" applyBorder="1" applyAlignment="1" applyProtection="1">
      <alignment horizontal="centerContinuous" vertical="center" wrapText="1"/>
      <protection/>
    </xf>
    <xf numFmtId="172" fontId="3" fillId="0" borderId="0" xfId="0" applyNumberFormat="1" applyFont="1" applyFill="1" applyAlignment="1" applyProtection="1">
      <alignment horizontal="center" vertical="center" wrapText="1"/>
      <protection/>
    </xf>
    <xf numFmtId="172" fontId="15" fillId="0" borderId="33" xfId="0" applyNumberFormat="1" applyFont="1" applyFill="1" applyBorder="1" applyAlignment="1" applyProtection="1">
      <alignment horizontal="center" vertical="center" wrapText="1"/>
      <protection/>
    </xf>
    <xf numFmtId="172" fontId="15" fillId="0" borderId="22" xfId="0" applyNumberFormat="1" applyFont="1" applyFill="1" applyBorder="1" applyAlignment="1" applyProtection="1">
      <alignment horizontal="center" vertical="center" wrapText="1"/>
      <protection/>
    </xf>
    <xf numFmtId="172" fontId="15" fillId="0" borderId="23" xfId="0" applyNumberFormat="1" applyFont="1" applyFill="1" applyBorder="1" applyAlignment="1" applyProtection="1">
      <alignment horizontal="center" vertical="center" wrapText="1"/>
      <protection/>
    </xf>
    <xf numFmtId="172" fontId="15" fillId="0" borderId="30" xfId="0" applyNumberFormat="1" applyFont="1" applyFill="1" applyBorder="1" applyAlignment="1" applyProtection="1">
      <alignment horizontal="center" vertical="center" wrapText="1"/>
      <protection/>
    </xf>
    <xf numFmtId="172" fontId="15" fillId="0" borderId="0" xfId="0" applyNumberFormat="1" applyFont="1" applyFill="1" applyAlignment="1" applyProtection="1">
      <alignment horizontal="center" vertical="center" wrapText="1"/>
      <protection/>
    </xf>
    <xf numFmtId="172" fontId="0" fillId="0" borderId="36" xfId="0" applyNumberFormat="1" applyFill="1" applyBorder="1" applyAlignment="1" applyProtection="1">
      <alignment horizontal="left" vertical="center" wrapText="1" indent="1"/>
      <protection/>
    </xf>
    <xf numFmtId="172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34" xfId="0" applyNumberFormat="1" applyFill="1" applyBorder="1" applyAlignment="1" applyProtection="1">
      <alignment horizontal="left" vertical="center" wrapText="1" indent="1"/>
      <protection/>
    </xf>
    <xf numFmtId="172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72" fontId="17" fillId="0" borderId="59" xfId="0" applyNumberFormat="1" applyFont="1" applyFill="1" applyBorder="1" applyAlignment="1" applyProtection="1">
      <alignment horizontal="left" vertical="center" wrapText="1" indent="1"/>
      <protection/>
    </xf>
    <xf numFmtId="172" fontId="3" fillId="0" borderId="33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72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34" xfId="0" applyNumberFormat="1" applyFont="1" applyFill="1" applyBorder="1" applyAlignment="1" applyProtection="1">
      <alignment horizontal="left" vertical="center" wrapText="1" indent="1"/>
      <protection/>
    </xf>
    <xf numFmtId="172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72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72" fontId="3" fillId="0" borderId="45" xfId="0" applyNumberFormat="1" applyFont="1" applyFill="1" applyBorder="1" applyAlignment="1" applyProtection="1">
      <alignment horizontal="right" vertical="center" wrapText="1" indent="1"/>
      <protection/>
    </xf>
    <xf numFmtId="172" fontId="1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72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72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72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72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72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72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72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74" fontId="17" fillId="0" borderId="60" xfId="40" applyNumberFormat="1" applyFont="1" applyFill="1" applyBorder="1" applyAlignment="1" applyProtection="1">
      <alignment/>
      <protection locked="0"/>
    </xf>
    <xf numFmtId="174" fontId="17" fillId="0" borderId="55" xfId="40" applyNumberFormat="1" applyFont="1" applyFill="1" applyBorder="1" applyAlignment="1" applyProtection="1">
      <alignment/>
      <protection locked="0"/>
    </xf>
    <xf numFmtId="174" fontId="17" fillId="0" borderId="50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 quotePrefix="1">
      <alignment horizontal="right" vertical="center" indent="1"/>
      <protection/>
    </xf>
    <xf numFmtId="0" fontId="7" fillId="0" borderId="41" xfId="0" applyFont="1" applyFill="1" applyBorder="1" applyAlignment="1" applyProtection="1">
      <alignment horizontal="right" vertical="center" wrapText="1" indent="1"/>
      <protection/>
    </xf>
    <xf numFmtId="172" fontId="7" fillId="0" borderId="50" xfId="0" applyNumberFormat="1" applyFont="1" applyFill="1" applyBorder="1" applyAlignment="1" applyProtection="1">
      <alignment horizontal="right" vertical="center" wrapText="1" indent="1"/>
      <protection/>
    </xf>
    <xf numFmtId="172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72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72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72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29" xfId="0" applyNumberFormat="1" applyFont="1" applyFill="1" applyBorder="1" applyAlignment="1" applyProtection="1">
      <alignment horizontal="right" vertical="center"/>
      <protection/>
    </xf>
    <xf numFmtId="49" fontId="7" fillId="0" borderId="61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2" xfId="58" applyFont="1" applyFill="1" applyBorder="1" applyAlignment="1" applyProtection="1">
      <alignment horizontal="center" vertical="center" wrapText="1"/>
      <protection/>
    </xf>
    <xf numFmtId="0" fontId="6" fillId="0" borderId="62" xfId="58" applyFont="1" applyFill="1" applyBorder="1" applyAlignment="1" applyProtection="1">
      <alignment vertical="center" wrapText="1"/>
      <protection/>
    </xf>
    <xf numFmtId="172" fontId="6" fillId="0" borderId="62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2" xfId="58" applyFont="1" applyFill="1" applyBorder="1" applyAlignment="1" applyProtection="1">
      <alignment horizontal="right" vertical="center" wrapText="1" indent="1"/>
      <protection locked="0"/>
    </xf>
    <xf numFmtId="172" fontId="17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20" fillId="0" borderId="32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9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72" fontId="0" fillId="0" borderId="37" xfId="0" applyNumberFormat="1" applyFill="1" applyBorder="1" applyAlignment="1" applyProtection="1">
      <alignment horizontal="left" vertical="center" wrapText="1" indent="1"/>
      <protection/>
    </xf>
    <xf numFmtId="172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7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72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72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1" xfId="58" applyFont="1" applyFill="1" applyBorder="1" applyAlignment="1" applyProtection="1">
      <alignment horizontal="center" vertical="center" wrapText="1"/>
      <protection/>
    </xf>
    <xf numFmtId="0" fontId="7" fillId="0" borderId="64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41" xfId="58" applyFont="1" applyFill="1" applyBorder="1" applyAlignment="1" applyProtection="1">
      <alignment horizontal="center" vertical="center" wrapText="1"/>
      <protection/>
    </xf>
    <xf numFmtId="172" fontId="17" fillId="0" borderId="38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2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72" fontId="20" fillId="0" borderId="30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72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2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72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72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72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1" xfId="0" applyFont="1" applyBorder="1" applyAlignment="1" applyProtection="1">
      <alignment horizont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Font="1" applyBorder="1" applyAlignment="1" applyProtection="1">
      <alignment horizontal="center" vertical="center" wrapText="1"/>
      <protection/>
    </xf>
    <xf numFmtId="172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5" xfId="58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72" fontId="1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2" fillId="0" borderId="31" xfId="0" applyFont="1" applyBorder="1" applyAlignment="1" applyProtection="1">
      <alignment vertical="center" wrapText="1"/>
      <protection/>
    </xf>
    <xf numFmtId="172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74" fontId="3" fillId="0" borderId="23" xfId="58" applyNumberFormat="1" applyFont="1" applyFill="1" applyBorder="1">
      <alignment/>
      <protection/>
    </xf>
    <xf numFmtId="174" fontId="3" fillId="0" borderId="30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72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72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3" xfId="0" applyNumberFormat="1" applyFont="1" applyFill="1" applyBorder="1" applyAlignment="1" applyProtection="1">
      <alignment horizontal="center" vertical="center" wrapText="1"/>
      <protection locked="0"/>
    </xf>
    <xf numFmtId="172" fontId="5" fillId="0" borderId="0" xfId="0" applyNumberFormat="1" applyFont="1" applyFill="1" applyAlignment="1" applyProtection="1">
      <alignment horizontal="right"/>
      <protection/>
    </xf>
    <xf numFmtId="172" fontId="4" fillId="0" borderId="0" xfId="0" applyNumberFormat="1" applyFont="1" applyFill="1" applyAlignment="1" applyProtection="1">
      <alignment vertical="center"/>
      <protection/>
    </xf>
    <xf numFmtId="172" fontId="4" fillId="0" borderId="0" xfId="0" applyNumberFormat="1" applyFont="1" applyFill="1" applyAlignment="1" applyProtection="1">
      <alignment horizontal="center" vertical="center"/>
      <protection/>
    </xf>
    <xf numFmtId="172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80" fontId="3" fillId="0" borderId="15" xfId="58" applyNumberFormat="1" applyFont="1" applyFill="1" applyBorder="1" applyAlignment="1">
      <alignment horizontal="center" vertical="center" wrapTex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15" fillId="0" borderId="31" xfId="58" applyFont="1" applyFill="1" applyBorder="1" applyAlignment="1" applyProtection="1">
      <alignment horizontal="left" vertical="center" wrapText="1" indent="1"/>
      <protection/>
    </xf>
    <xf numFmtId="0" fontId="15" fillId="0" borderId="32" xfId="58" applyFont="1" applyFill="1" applyBorder="1" applyAlignment="1" applyProtection="1">
      <alignment vertical="center" wrapText="1"/>
      <protection/>
    </xf>
    <xf numFmtId="172" fontId="15" fillId="0" borderId="46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39" xfId="58" applyFont="1" applyFill="1" applyBorder="1" applyAlignment="1" applyProtection="1">
      <alignment horizontal="left" vertical="center" wrapText="1" indent="7"/>
      <protection/>
    </xf>
    <xf numFmtId="172" fontId="22" fillId="0" borderId="30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8" applyFont="1" applyFill="1" applyBorder="1" applyAlignment="1" applyProtection="1">
      <alignment horizontal="left" vertical="center" wrapText="1"/>
      <protection/>
    </xf>
    <xf numFmtId="172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61" xfId="0" applyNumberFormat="1" applyFont="1" applyFill="1" applyBorder="1" applyAlignment="1" applyProtection="1">
      <alignment horizontal="right" vertical="center" indent="1"/>
      <protection/>
    </xf>
    <xf numFmtId="49" fontId="15" fillId="0" borderId="22" xfId="58" applyNumberFormat="1" applyFont="1" applyFill="1" applyBorder="1" applyAlignment="1" applyProtection="1">
      <alignment horizontal="center" vertical="center" wrapText="1"/>
      <protection/>
    </xf>
    <xf numFmtId="172" fontId="15" fillId="0" borderId="65" xfId="58" applyNumberFormat="1" applyFont="1" applyFill="1" applyBorder="1" applyAlignment="1" applyProtection="1">
      <alignment horizontal="right" vertical="center" wrapText="1" indent="1"/>
      <protection/>
    </xf>
    <xf numFmtId="172" fontId="17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66" xfId="58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61" xfId="58" applyNumberFormat="1" applyFont="1" applyFill="1" applyBorder="1" applyAlignment="1" applyProtection="1">
      <alignment horizontal="right" vertical="center" wrapText="1" indent="1"/>
      <protection/>
    </xf>
    <xf numFmtId="172" fontId="22" fillId="0" borderId="45" xfId="0" applyNumberFormat="1" applyFont="1" applyBorder="1" applyAlignment="1" applyProtection="1">
      <alignment horizontal="right" vertical="center" wrapText="1" indent="1"/>
      <protection/>
    </xf>
    <xf numFmtId="172" fontId="22" fillId="0" borderId="45" xfId="0" applyNumberFormat="1" applyFont="1" applyBorder="1" applyAlignment="1" applyProtection="1">
      <alignment horizontal="right" vertical="center" wrapText="1" indent="1"/>
      <protection locked="0"/>
    </xf>
    <xf numFmtId="172" fontId="20" fillId="0" borderId="45" xfId="0" applyNumberFormat="1" applyFont="1" applyBorder="1" applyAlignment="1" applyProtection="1" quotePrefix="1">
      <alignment horizontal="right" vertical="center" wrapText="1" indent="1"/>
      <protection/>
    </xf>
    <xf numFmtId="172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32" xfId="58" applyNumberFormat="1" applyFont="1" applyFill="1" applyBorder="1" applyAlignment="1" applyProtection="1">
      <alignment horizontal="right" vertical="center" wrapText="1" indent="1"/>
      <protection/>
    </xf>
    <xf numFmtId="172" fontId="22" fillId="0" borderId="23" xfId="0" applyNumberFormat="1" applyFont="1" applyBorder="1" applyAlignment="1" applyProtection="1">
      <alignment horizontal="right" vertical="center" wrapText="1" indent="1"/>
      <protection/>
    </xf>
    <xf numFmtId="172" fontId="22" fillId="0" borderId="23" xfId="0" applyNumberFormat="1" applyFont="1" applyBorder="1" applyAlignment="1" applyProtection="1">
      <alignment horizontal="right" vertical="center" wrapText="1" indent="1"/>
      <protection locked="0"/>
    </xf>
    <xf numFmtId="172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5" xfId="58" applyFont="1" applyFill="1" applyBorder="1" applyAlignment="1" applyProtection="1">
      <alignment horizontal="center" vertical="center" wrapText="1"/>
      <protection/>
    </xf>
    <xf numFmtId="0" fontId="15" fillId="0" borderId="32" xfId="58" applyFont="1" applyFill="1" applyBorder="1" applyAlignment="1" applyProtection="1">
      <alignment vertical="center" wrapText="1"/>
      <protection/>
    </xf>
    <xf numFmtId="172" fontId="15" fillId="0" borderId="32" xfId="58" applyNumberFormat="1" applyFont="1" applyFill="1" applyBorder="1" applyAlignment="1" applyProtection="1">
      <alignment horizontal="right" vertical="center" wrapText="1" indent="1"/>
      <protection/>
    </xf>
    <xf numFmtId="172" fontId="15" fillId="0" borderId="61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2" xfId="58" applyFont="1" applyFill="1" applyBorder="1" applyAlignment="1" applyProtection="1">
      <alignment horizontal="right" vertical="center" wrapText="1" indent="1"/>
      <protection/>
    </xf>
    <xf numFmtId="172" fontId="17" fillId="0" borderId="62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Border="1" applyProtection="1">
      <alignment/>
      <protection/>
    </xf>
    <xf numFmtId="172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172" fontId="20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72" fontId="20" fillId="0" borderId="45" xfId="0" applyNumberFormat="1" applyFont="1" applyBorder="1" applyAlignment="1" applyProtection="1" quotePrefix="1">
      <alignment horizontal="right" vertical="center" wrapText="1" indent="1"/>
      <protection locked="0"/>
    </xf>
    <xf numFmtId="0" fontId="21" fillId="0" borderId="15" xfId="0" applyFont="1" applyBorder="1" applyAlignment="1" applyProtection="1">
      <alignment horizontal="left" indent="1"/>
      <protection/>
    </xf>
    <xf numFmtId="0" fontId="15" fillId="0" borderId="23" xfId="58" applyFont="1" applyFill="1" applyBorder="1" applyAlignment="1" applyProtection="1">
      <alignment horizontal="center" vertical="center"/>
      <protection/>
    </xf>
    <xf numFmtId="0" fontId="15" fillId="0" borderId="30" xfId="58" applyFont="1" applyFill="1" applyBorder="1" applyAlignment="1" applyProtection="1">
      <alignment horizontal="center" vertical="center"/>
      <protection/>
    </xf>
    <xf numFmtId="172" fontId="7" fillId="0" borderId="30" xfId="0" applyNumberFormat="1" applyFont="1" applyFill="1" applyBorder="1" applyAlignment="1" applyProtection="1">
      <alignment horizontal="center" wrapText="1"/>
      <protection/>
    </xf>
    <xf numFmtId="0" fontId="21" fillId="0" borderId="15" xfId="0" applyFont="1" applyBorder="1" applyAlignment="1" applyProtection="1">
      <alignment/>
      <protection/>
    </xf>
    <xf numFmtId="172" fontId="15" fillId="0" borderId="46" xfId="0" applyNumberFormat="1" applyFont="1" applyFill="1" applyBorder="1" applyAlignment="1" applyProtection="1">
      <alignment horizontal="center" vertical="center" wrapText="1"/>
      <protection/>
    </xf>
    <xf numFmtId="172" fontId="15" fillId="0" borderId="46" xfId="0" applyNumberFormat="1" applyFont="1" applyFill="1" applyBorder="1" applyAlignment="1" applyProtection="1">
      <alignment horizontal="center" vertical="center" wrapText="1"/>
      <protection/>
    </xf>
    <xf numFmtId="49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172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67" xfId="0" applyFont="1" applyBorder="1" applyAlignment="1" applyProtection="1">
      <alignment horizontal="left" wrapText="1" indent="1"/>
      <protection/>
    </xf>
    <xf numFmtId="172" fontId="15" fillId="0" borderId="61" xfId="0" applyNumberFormat="1" applyFont="1" applyFill="1" applyBorder="1" applyAlignment="1" applyProtection="1">
      <alignment horizontal="right" vertical="center" wrapText="1" indent="1"/>
      <protection/>
    </xf>
    <xf numFmtId="49" fontId="17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20" fillId="0" borderId="11" xfId="0" applyFont="1" applyFill="1" applyBorder="1" applyAlignment="1" applyProtection="1">
      <alignment horizontal="center" vertical="center" wrapText="1"/>
      <protection locked="0"/>
    </xf>
    <xf numFmtId="172" fontId="2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>
      <alignment horizontal="center" wrapText="1"/>
    </xf>
    <xf numFmtId="0" fontId="22" fillId="0" borderId="11" xfId="0" applyFont="1" applyFill="1" applyBorder="1" applyAlignment="1" applyProtection="1">
      <alignment horizontal="left" vertical="center" wrapText="1"/>
      <protection locked="0"/>
    </xf>
    <xf numFmtId="172" fontId="22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1" xfId="0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 applyProtection="1">
      <alignment horizontal="left" vertical="center" wrapText="1"/>
      <protection locked="0"/>
    </xf>
    <xf numFmtId="172" fontId="2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1" xfId="0" applyFill="1" applyBorder="1" applyAlignment="1">
      <alignment horizontal="right"/>
    </xf>
    <xf numFmtId="3" fontId="0" fillId="0" borderId="11" xfId="0" applyNumberFormat="1" applyFill="1" applyBorder="1" applyAlignment="1">
      <alignment/>
    </xf>
    <xf numFmtId="0" fontId="8" fillId="0" borderId="11" xfId="0" applyFont="1" applyFill="1" applyBorder="1" applyAlignment="1">
      <alignment horizontal="right"/>
    </xf>
    <xf numFmtId="0" fontId="20" fillId="0" borderId="11" xfId="0" applyFont="1" applyFill="1" applyBorder="1" applyAlignment="1" applyProtection="1">
      <alignment horizontal="left" vertical="center" wrapText="1"/>
      <protection locked="0"/>
    </xf>
    <xf numFmtId="172" fontId="2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1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26" fillId="0" borderId="11" xfId="0" applyFont="1" applyFill="1" applyBorder="1" applyAlignment="1" applyProtection="1">
      <alignment vertical="center" wrapText="1"/>
      <protection/>
    </xf>
    <xf numFmtId="172" fontId="21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Fill="1" applyBorder="1" applyAlignment="1">
      <alignment wrapText="1"/>
    </xf>
    <xf numFmtId="0" fontId="15" fillId="0" borderId="11" xfId="0" applyFont="1" applyFill="1" applyBorder="1" applyAlignment="1">
      <alignment/>
    </xf>
    <xf numFmtId="0" fontId="15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3" fontId="0" fillId="0" borderId="11" xfId="0" applyNumberForma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right" vertical="center" wrapText="1"/>
    </xf>
    <xf numFmtId="0" fontId="0" fillId="0" borderId="0" xfId="0" applyFill="1" applyAlignment="1">
      <alignment wrapText="1"/>
    </xf>
    <xf numFmtId="0" fontId="0" fillId="0" borderId="68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0" fontId="3" fillId="0" borderId="0" xfId="0" applyFont="1" applyFill="1" applyAlignment="1">
      <alignment/>
    </xf>
    <xf numFmtId="0" fontId="17" fillId="0" borderId="13" xfId="0" applyFont="1" applyBorder="1" applyAlignment="1" applyProtection="1">
      <alignment horizontal="left" vertical="center" wrapText="1" indent="1"/>
      <protection locked="0"/>
    </xf>
    <xf numFmtId="172" fontId="6" fillId="0" borderId="0" xfId="58" applyNumberFormat="1" applyFont="1" applyFill="1" applyBorder="1" applyAlignment="1" applyProtection="1">
      <alignment horizontal="center" vertical="center"/>
      <protection/>
    </xf>
    <xf numFmtId="172" fontId="16" fillId="0" borderId="44" xfId="58" applyNumberFormat="1" applyFont="1" applyFill="1" applyBorder="1" applyAlignment="1" applyProtection="1">
      <alignment horizontal="left" vertical="center"/>
      <protection/>
    </xf>
    <xf numFmtId="172" fontId="16" fillId="0" borderId="44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72" fontId="7" fillId="0" borderId="69" xfId="0" applyNumberFormat="1" applyFont="1" applyFill="1" applyBorder="1" applyAlignment="1" applyProtection="1">
      <alignment horizontal="center" vertical="center" wrapText="1"/>
      <protection/>
    </xf>
    <xf numFmtId="172" fontId="7" fillId="0" borderId="70" xfId="0" applyNumberFormat="1" applyFont="1" applyFill="1" applyBorder="1" applyAlignment="1" applyProtection="1">
      <alignment horizontal="center" vertical="center" wrapText="1"/>
      <protection/>
    </xf>
    <xf numFmtId="172" fontId="8" fillId="0" borderId="0" xfId="0" applyNumberFormat="1" applyFont="1" applyFill="1" applyAlignment="1" applyProtection="1">
      <alignment horizontal="center" textRotation="180" wrapText="1"/>
      <protection/>
    </xf>
    <xf numFmtId="172" fontId="70" fillId="0" borderId="62" xfId="0" applyNumberFormat="1" applyFont="1" applyFill="1" applyBorder="1" applyAlignment="1" applyProtection="1">
      <alignment horizontal="center" vertical="center" wrapText="1"/>
      <protection/>
    </xf>
    <xf numFmtId="172" fontId="7" fillId="0" borderId="71" xfId="0" applyNumberFormat="1" applyFont="1" applyFill="1" applyBorder="1" applyAlignment="1" applyProtection="1">
      <alignment horizontal="center" vertical="center" wrapText="1"/>
      <protection/>
    </xf>
    <xf numFmtId="172" fontId="7" fillId="0" borderId="72" xfId="0" applyNumberFormat="1" applyFont="1" applyFill="1" applyBorder="1" applyAlignment="1" applyProtection="1">
      <alignment horizontal="center" vertical="center" wrapText="1"/>
      <protection/>
    </xf>
    <xf numFmtId="172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29" xfId="58" applyFont="1" applyFill="1" applyBorder="1" applyAlignment="1">
      <alignment horizontal="center" vertical="center" wrapText="1"/>
      <protection/>
    </xf>
    <xf numFmtId="0" fontId="3" fillId="0" borderId="27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2" xfId="58" applyFont="1" applyFill="1" applyBorder="1" applyAlignment="1">
      <alignment horizontal="justify" vertical="center" wrapText="1"/>
      <protection/>
    </xf>
    <xf numFmtId="172" fontId="6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52" xfId="0" applyFont="1" applyFill="1" applyBorder="1" applyAlignment="1" applyProtection="1">
      <alignment horizontal="left" indent="1"/>
      <protection/>
    </xf>
    <xf numFmtId="0" fontId="7" fillId="0" borderId="53" xfId="0" applyFont="1" applyFill="1" applyBorder="1" applyAlignment="1" applyProtection="1">
      <alignment horizontal="left" indent="1"/>
      <protection/>
    </xf>
    <xf numFmtId="0" fontId="7" fillId="0" borderId="51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29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27" xfId="0" applyFont="1" applyFill="1" applyBorder="1" applyAlignment="1" applyProtection="1">
      <alignment horizontal="right" inden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30" xfId="0" applyFont="1" applyFill="1" applyBorder="1" applyAlignment="1" applyProtection="1">
      <alignment horizontal="right" inden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73" xfId="0" applyFont="1" applyFill="1" applyBorder="1" applyAlignment="1" applyProtection="1">
      <alignment horizontal="center"/>
      <protection/>
    </xf>
    <xf numFmtId="0" fontId="7" fillId="0" borderId="62" xfId="0" applyFont="1" applyFill="1" applyBorder="1" applyAlignment="1" applyProtection="1">
      <alignment horizontal="center"/>
      <protection/>
    </xf>
    <xf numFmtId="0" fontId="7" fillId="0" borderId="74" xfId="0" applyFont="1" applyFill="1" applyBorder="1" applyAlignment="1" applyProtection="1">
      <alignment horizontal="center"/>
      <protection/>
    </xf>
    <xf numFmtId="0" fontId="17" fillId="0" borderId="64" xfId="0" applyFont="1" applyFill="1" applyBorder="1" applyAlignment="1" applyProtection="1">
      <alignment horizontal="left" indent="1"/>
      <protection locked="0"/>
    </xf>
    <xf numFmtId="0" fontId="17" fillId="0" borderId="75" xfId="0" applyFont="1" applyFill="1" applyBorder="1" applyAlignment="1" applyProtection="1">
      <alignment horizontal="left" indent="1"/>
      <protection locked="0"/>
    </xf>
    <xf numFmtId="0" fontId="17" fillId="0" borderId="76" xfId="0" applyFont="1" applyFill="1" applyBorder="1" applyAlignment="1" applyProtection="1">
      <alignment horizontal="left" indent="1"/>
      <protection locked="0"/>
    </xf>
    <xf numFmtId="0" fontId="17" fillId="0" borderId="48" xfId="0" applyFont="1" applyFill="1" applyBorder="1" applyAlignment="1" applyProtection="1">
      <alignment horizontal="left" indent="1"/>
      <protection locked="0"/>
    </xf>
    <xf numFmtId="0" fontId="17" fillId="0" borderId="49" xfId="0" applyFont="1" applyFill="1" applyBorder="1" applyAlignment="1" applyProtection="1">
      <alignment horizontal="left" indent="1"/>
      <protection locked="0"/>
    </xf>
    <xf numFmtId="0" fontId="17" fillId="0" borderId="77" xfId="0" applyFont="1" applyFill="1" applyBorder="1" applyAlignment="1" applyProtection="1">
      <alignment horizontal="left" indent="1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0" fontId="16" fillId="0" borderId="42" xfId="59" applyFont="1" applyFill="1" applyBorder="1" applyAlignment="1" applyProtection="1">
      <alignment horizontal="left" vertical="center" indent="1"/>
      <protection/>
    </xf>
    <xf numFmtId="0" fontId="16" fillId="0" borderId="53" xfId="59" applyFont="1" applyFill="1" applyBorder="1" applyAlignment="1" applyProtection="1">
      <alignment horizontal="left" vertical="center" indent="1"/>
      <protection/>
    </xf>
    <xf numFmtId="0" fontId="16" fillId="0" borderId="45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7" fillId="0" borderId="62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172" fontId="8" fillId="0" borderId="59" xfId="0" applyNumberFormat="1" applyFont="1" applyFill="1" applyBorder="1" applyAlignment="1" applyProtection="1">
      <alignment horizontal="center" textRotation="180" wrapText="1"/>
      <protection/>
    </xf>
    <xf numFmtId="172" fontId="6" fillId="0" borderId="0" xfId="0" applyNumberFormat="1" applyFont="1" applyFill="1" applyAlignment="1" applyProtection="1">
      <alignment horizontal="center" vertical="center" wrapText="1"/>
      <protection/>
    </xf>
    <xf numFmtId="172" fontId="7" fillId="0" borderId="52" xfId="0" applyNumberFormat="1" applyFont="1" applyFill="1" applyBorder="1" applyAlignment="1" applyProtection="1">
      <alignment horizontal="left" vertical="center" wrapText="1" indent="2"/>
      <protection/>
    </xf>
    <xf numFmtId="172" fontId="7" fillId="0" borderId="45" xfId="0" applyNumberFormat="1" applyFont="1" applyFill="1" applyBorder="1" applyAlignment="1" applyProtection="1">
      <alignment horizontal="left" vertical="center" wrapText="1" indent="2"/>
      <protection/>
    </xf>
    <xf numFmtId="172" fontId="7" fillId="0" borderId="69" xfId="0" applyNumberFormat="1" applyFont="1" applyFill="1" applyBorder="1" applyAlignment="1" applyProtection="1">
      <alignment horizontal="center" vertical="center"/>
      <protection/>
    </xf>
    <xf numFmtId="172" fontId="7" fillId="0" borderId="70" xfId="0" applyNumberFormat="1" applyFont="1" applyFill="1" applyBorder="1" applyAlignment="1" applyProtection="1">
      <alignment horizontal="center" vertical="center"/>
      <protection/>
    </xf>
    <xf numFmtId="172" fontId="7" fillId="0" borderId="64" xfId="0" applyNumberFormat="1" applyFont="1" applyFill="1" applyBorder="1" applyAlignment="1" applyProtection="1">
      <alignment horizontal="center" vertical="center"/>
      <protection/>
    </xf>
    <xf numFmtId="172" fontId="7" fillId="0" borderId="75" xfId="0" applyNumberFormat="1" applyFont="1" applyFill="1" applyBorder="1" applyAlignment="1" applyProtection="1">
      <alignment horizontal="center" vertical="center"/>
      <protection/>
    </xf>
    <xf numFmtId="172" fontId="7" fillId="0" borderId="60" xfId="0" applyNumberFormat="1" applyFont="1" applyFill="1" applyBorder="1" applyAlignment="1" applyProtection="1">
      <alignment horizontal="center" vertical="center"/>
      <protection/>
    </xf>
    <xf numFmtId="172" fontId="7" fillId="0" borderId="69" xfId="0" applyNumberFormat="1" applyFont="1" applyFill="1" applyBorder="1" applyAlignment="1" applyProtection="1">
      <alignment horizontal="center" vertical="center" wrapText="1"/>
      <protection/>
    </xf>
    <xf numFmtId="172" fontId="7" fillId="0" borderId="70" xfId="0" applyNumberFormat="1" applyFont="1" applyFill="1" applyBorder="1" applyAlignment="1" applyProtection="1">
      <alignment horizontal="center" vertical="center" wrapText="1"/>
      <protection/>
    </xf>
    <xf numFmtId="3" fontId="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13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30" fillId="0" borderId="78" xfId="0" applyFont="1" applyFill="1" applyBorder="1" applyAlignment="1" applyProtection="1">
      <alignment horizontal="right"/>
      <protection/>
    </xf>
    <xf numFmtId="0" fontId="0" fillId="0" borderId="78" xfId="0" applyBorder="1" applyAlignment="1">
      <alignment/>
    </xf>
    <xf numFmtId="0" fontId="3" fillId="0" borderId="58" xfId="0" applyFont="1" applyFill="1" applyBorder="1" applyAlignment="1">
      <alignment wrapText="1"/>
    </xf>
    <xf numFmtId="0" fontId="3" fillId="0" borderId="68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16" fillId="0" borderId="0" xfId="0" applyFont="1" applyAlignment="1" applyProtection="1">
      <alignment horizontal="right"/>
      <protection/>
    </xf>
    <xf numFmtId="0" fontId="7" fillId="0" borderId="52" xfId="0" applyFont="1" applyBorder="1" applyAlignment="1" applyProtection="1">
      <alignment horizontal="left" vertical="center" indent="2"/>
      <protection/>
    </xf>
    <xf numFmtId="0" fontId="7" fillId="0" borderId="51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A5" sqref="A5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156</v>
      </c>
    </row>
    <row r="4" spans="1:2" ht="12.75">
      <c r="A4" s="160"/>
      <c r="B4" s="160"/>
    </row>
    <row r="5" spans="1:2" s="172" customFormat="1" ht="15.75">
      <c r="A5" s="105" t="s">
        <v>574</v>
      </c>
      <c r="B5" s="171"/>
    </row>
    <row r="6" spans="1:2" ht="12.75">
      <c r="A6" s="160"/>
      <c r="B6" s="160"/>
    </row>
    <row r="7" spans="1:2" ht="12.75">
      <c r="A7" s="160" t="s">
        <v>559</v>
      </c>
      <c r="B7" s="160" t="s">
        <v>502</v>
      </c>
    </row>
    <row r="8" spans="1:2" ht="12.75">
      <c r="A8" s="160" t="s">
        <v>560</v>
      </c>
      <c r="B8" s="160" t="s">
        <v>503</v>
      </c>
    </row>
    <row r="9" spans="1:2" ht="12.75">
      <c r="A9" s="160" t="s">
        <v>561</v>
      </c>
      <c r="B9" s="160" t="s">
        <v>504</v>
      </c>
    </row>
    <row r="10" spans="1:2" ht="12.75">
      <c r="A10" s="160"/>
      <c r="B10" s="160"/>
    </row>
    <row r="11" spans="1:2" ht="12.75">
      <c r="A11" s="160"/>
      <c r="B11" s="160"/>
    </row>
    <row r="12" spans="1:2" s="172" customFormat="1" ht="15.75">
      <c r="A12" s="105" t="str">
        <f>+CONCATENATE(LEFT(A5,4),". évi előirányzat KIADÁSOK")</f>
        <v>2016. évi előirányzat KIADÁSOK</v>
      </c>
      <c r="B12" s="171"/>
    </row>
    <row r="13" spans="1:2" ht="12.75">
      <c r="A13" s="160"/>
      <c r="B13" s="160"/>
    </row>
    <row r="14" spans="1:2" ht="12.75">
      <c r="A14" s="160" t="s">
        <v>562</v>
      </c>
      <c r="B14" s="160" t="s">
        <v>505</v>
      </c>
    </row>
    <row r="15" spans="1:2" ht="12.75">
      <c r="A15" s="160" t="s">
        <v>563</v>
      </c>
      <c r="B15" s="160" t="s">
        <v>506</v>
      </c>
    </row>
    <row r="16" spans="1:2" ht="12.75">
      <c r="A16" s="160" t="s">
        <v>564</v>
      </c>
      <c r="B16" s="160" t="s">
        <v>507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C6" sqref="C6"/>
    </sheetView>
  </sheetViews>
  <sheetFormatPr defaultColWidth="9.00390625" defaultRowHeight="12.75"/>
  <cols>
    <col min="1" max="1" width="5.625" style="174" customWidth="1"/>
    <col min="2" max="2" width="68.625" style="174" customWidth="1"/>
    <col min="3" max="3" width="19.50390625" style="174" customWidth="1"/>
    <col min="4" max="16384" width="9.375" style="174" customWidth="1"/>
  </cols>
  <sheetData>
    <row r="1" spans="1:3" ht="33" customHeight="1">
      <c r="A1" s="629" t="s">
        <v>589</v>
      </c>
      <c r="B1" s="629"/>
      <c r="C1" s="629"/>
    </row>
    <row r="2" spans="1:4" ht="15.75" customHeight="1" thickBot="1">
      <c r="A2" s="175"/>
      <c r="B2" s="175"/>
      <c r="C2" s="186" t="s">
        <v>56</v>
      </c>
      <c r="D2" s="181"/>
    </row>
    <row r="3" spans="1:3" ht="26.25" customHeight="1" thickBot="1">
      <c r="A3" s="205" t="s">
        <v>17</v>
      </c>
      <c r="B3" s="206" t="s">
        <v>201</v>
      </c>
      <c r="C3" s="207" t="str">
        <f>+'1.1.sz.mell.'!C3</f>
        <v>2016. évi előirányzat</v>
      </c>
    </row>
    <row r="4" spans="1:3" ht="15.75" thickBot="1">
      <c r="A4" s="208"/>
      <c r="B4" s="571" t="s">
        <v>508</v>
      </c>
      <c r="C4" s="572" t="s">
        <v>509</v>
      </c>
    </row>
    <row r="5" spans="1:3" ht="15">
      <c r="A5" s="209" t="s">
        <v>19</v>
      </c>
      <c r="B5" s="396" t="s">
        <v>518</v>
      </c>
      <c r="C5" s="393">
        <v>8900</v>
      </c>
    </row>
    <row r="6" spans="1:3" ht="24.75">
      <c r="A6" s="210" t="s">
        <v>20</v>
      </c>
      <c r="B6" s="430" t="s">
        <v>259</v>
      </c>
      <c r="C6" s="394"/>
    </row>
    <row r="7" spans="1:3" ht="15">
      <c r="A7" s="210" t="s">
        <v>21</v>
      </c>
      <c r="B7" s="431" t="s">
        <v>519</v>
      </c>
      <c r="C7" s="394"/>
    </row>
    <row r="8" spans="1:3" ht="24.75">
      <c r="A8" s="210" t="s">
        <v>22</v>
      </c>
      <c r="B8" s="431" t="s">
        <v>261</v>
      </c>
      <c r="C8" s="394"/>
    </row>
    <row r="9" spans="1:3" ht="15">
      <c r="A9" s="211" t="s">
        <v>23</v>
      </c>
      <c r="B9" s="431" t="s">
        <v>260</v>
      </c>
      <c r="C9" s="395">
        <v>100</v>
      </c>
    </row>
    <row r="10" spans="1:3" ht="15.75" thickBot="1">
      <c r="A10" s="210" t="s">
        <v>24</v>
      </c>
      <c r="B10" s="432" t="s">
        <v>520</v>
      </c>
      <c r="C10" s="394"/>
    </row>
    <row r="11" spans="1:3" ht="15.75" thickBot="1">
      <c r="A11" s="638" t="s">
        <v>204</v>
      </c>
      <c r="B11" s="639"/>
      <c r="C11" s="212">
        <f>SUM(C5:C10)</f>
        <v>9000</v>
      </c>
    </row>
    <row r="12" spans="1:3" ht="23.25" customHeight="1">
      <c r="A12" s="640" t="s">
        <v>234</v>
      </c>
      <c r="B12" s="640"/>
      <c r="C12" s="640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számú melléklet a .../2016. (XII..)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workbookViewId="0" topLeftCell="A1">
      <selection activeCell="C10" sqref="A1:C10"/>
    </sheetView>
  </sheetViews>
  <sheetFormatPr defaultColWidth="9.00390625" defaultRowHeight="12.75"/>
  <cols>
    <col min="1" max="1" width="5.625" style="174" customWidth="1"/>
    <col min="2" max="2" width="66.875" style="174" customWidth="1"/>
    <col min="3" max="3" width="27.00390625" style="174" customWidth="1"/>
    <col min="4" max="16384" width="9.375" style="174" customWidth="1"/>
  </cols>
  <sheetData>
    <row r="1" spans="1:3" ht="33" customHeight="1">
      <c r="A1" s="629" t="str">
        <f>+CONCATENATE("Győrtelek Község Önkormányzat ",CONCATENATE(LEFT(ÖSSZEFÜGGÉSEK!A5,4),". évi adósságot keletkeztető fejlesztési céljai"))</f>
        <v>Győrtelek Község Önkormányzat 2016. évi adósságot keletkeztető fejlesztési céljai</v>
      </c>
      <c r="B1" s="629"/>
      <c r="C1" s="629"/>
    </row>
    <row r="2" spans="1:4" ht="15.75" customHeight="1" thickBot="1">
      <c r="A2" s="175"/>
      <c r="B2" s="175"/>
      <c r="C2" s="186" t="s">
        <v>56</v>
      </c>
      <c r="D2" s="181"/>
    </row>
    <row r="3" spans="1:3" ht="26.25" customHeight="1" thickBot="1">
      <c r="A3" s="205" t="s">
        <v>17</v>
      </c>
      <c r="B3" s="206" t="s">
        <v>205</v>
      </c>
      <c r="C3" s="207" t="s">
        <v>232</v>
      </c>
    </row>
    <row r="4" spans="1:3" ht="15.75" thickBot="1">
      <c r="A4" s="208"/>
      <c r="B4" s="571" t="s">
        <v>508</v>
      </c>
      <c r="C4" s="572" t="s">
        <v>509</v>
      </c>
    </row>
    <row r="5" spans="1:3" ht="15">
      <c r="A5" s="209" t="s">
        <v>19</v>
      </c>
      <c r="B5" s="216"/>
      <c r="C5" s="213"/>
    </row>
    <row r="6" spans="1:3" ht="15">
      <c r="A6" s="210" t="s">
        <v>20</v>
      </c>
      <c r="B6" s="217"/>
      <c r="C6" s="214"/>
    </row>
    <row r="7" spans="1:3" ht="15.75" thickBot="1">
      <c r="A7" s="211" t="s">
        <v>21</v>
      </c>
      <c r="B7" s="218"/>
      <c r="C7" s="215"/>
    </row>
    <row r="8" spans="1:3" s="517" customFormat="1" ht="17.25" customHeight="1" thickBot="1">
      <c r="A8" s="518" t="s">
        <v>22</v>
      </c>
      <c r="B8" s="155" t="s">
        <v>206</v>
      </c>
      <c r="C8" s="212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számú melléklet a ./2016. (XII..)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workbookViewId="0" topLeftCell="A1">
      <selection activeCell="F26" sqref="A1:F26"/>
    </sheetView>
  </sheetViews>
  <sheetFormatPr defaultColWidth="9.00390625" defaultRowHeight="12.75"/>
  <cols>
    <col min="1" max="1" width="47.125" style="48" customWidth="1"/>
    <col min="2" max="2" width="15.625" style="47" customWidth="1"/>
    <col min="3" max="3" width="16.375" style="47" customWidth="1"/>
    <col min="4" max="4" width="18.00390625" style="47" customWidth="1"/>
    <col min="5" max="5" width="16.625" style="47" customWidth="1"/>
    <col min="6" max="6" width="18.875" style="60" customWidth="1"/>
    <col min="7" max="8" width="12.875" style="47" customWidth="1"/>
    <col min="9" max="9" width="13.875" style="47" customWidth="1"/>
    <col min="10" max="16384" width="9.375" style="47" customWidth="1"/>
  </cols>
  <sheetData>
    <row r="1" spans="1:6" ht="25.5" customHeight="1">
      <c r="A1" s="641" t="s">
        <v>0</v>
      </c>
      <c r="B1" s="641"/>
      <c r="C1" s="641"/>
      <c r="D1" s="641"/>
      <c r="E1" s="641"/>
      <c r="F1" s="641"/>
    </row>
    <row r="2" spans="1:6" ht="22.5" customHeight="1" thickBot="1">
      <c r="A2" s="219"/>
      <c r="B2" s="60"/>
      <c r="C2" s="60"/>
      <c r="D2" s="60"/>
      <c r="E2" s="60"/>
      <c r="F2" s="56" t="s">
        <v>63</v>
      </c>
    </row>
    <row r="3" spans="1:6" s="50" customFormat="1" ht="44.25" customHeight="1" thickBot="1">
      <c r="A3" s="220" t="s">
        <v>67</v>
      </c>
      <c r="B3" s="221" t="s">
        <v>68</v>
      </c>
      <c r="C3" s="221" t="s">
        <v>69</v>
      </c>
      <c r="D3" s="221" t="str">
        <f>+CONCATENATE("Felhasználás   ",LEFT(ÖSSZEFÜGGÉSEK!A5,4)-1,". XII. 31-ig")</f>
        <v>Felhasználás   2015. XII. 31-ig</v>
      </c>
      <c r="E3" s="221" t="str">
        <f>+'1.1.sz.mell.'!C3</f>
        <v>2016. évi előirányzat</v>
      </c>
      <c r="F3" s="57" t="str">
        <f>+CONCATENATE(LEFT(ÖSSZEFÜGGÉSEK!A5,4),". utáni szükséglet")</f>
        <v>2016. utáni szükséglet</v>
      </c>
    </row>
    <row r="4" spans="1:6" s="60" customFormat="1" ht="12" customHeight="1" thickBot="1">
      <c r="A4" s="58" t="s">
        <v>508</v>
      </c>
      <c r="B4" s="59" t="s">
        <v>509</v>
      </c>
      <c r="C4" s="59" t="s">
        <v>510</v>
      </c>
      <c r="D4" s="59" t="s">
        <v>512</v>
      </c>
      <c r="E4" s="59" t="s">
        <v>511</v>
      </c>
      <c r="F4" s="575" t="s">
        <v>578</v>
      </c>
    </row>
    <row r="5" spans="1:6" ht="15.75" customHeight="1">
      <c r="A5" s="519" t="s">
        <v>590</v>
      </c>
      <c r="B5" s="28">
        <v>3810</v>
      </c>
      <c r="C5" s="521" t="s">
        <v>591</v>
      </c>
      <c r="D5" s="28">
        <v>0</v>
      </c>
      <c r="E5" s="28">
        <v>3810</v>
      </c>
      <c r="F5" s="61">
        <f aca="true" t="shared" si="0" ref="F5:F22">B5-D5-E5</f>
        <v>0</v>
      </c>
    </row>
    <row r="6" spans="1:6" ht="15.75" customHeight="1">
      <c r="A6" s="519" t="s">
        <v>592</v>
      </c>
      <c r="B6" s="28">
        <v>4990</v>
      </c>
      <c r="C6" s="521" t="s">
        <v>591</v>
      </c>
      <c r="D6" s="28"/>
      <c r="E6" s="28">
        <v>4990</v>
      </c>
      <c r="F6" s="61">
        <f t="shared" si="0"/>
        <v>0</v>
      </c>
    </row>
    <row r="7" spans="1:6" ht="15.75" customHeight="1">
      <c r="A7" s="519" t="s">
        <v>593</v>
      </c>
      <c r="B7" s="28">
        <v>380</v>
      </c>
      <c r="C7" s="521" t="s">
        <v>591</v>
      </c>
      <c r="D7" s="28"/>
      <c r="E7" s="28">
        <v>380</v>
      </c>
      <c r="F7" s="61">
        <f t="shared" si="0"/>
        <v>0</v>
      </c>
    </row>
    <row r="8" spans="1:6" ht="15.75" customHeight="1">
      <c r="A8" s="520" t="s">
        <v>594</v>
      </c>
      <c r="B8" s="28">
        <v>127</v>
      </c>
      <c r="C8" s="521" t="s">
        <v>591</v>
      </c>
      <c r="D8" s="28"/>
      <c r="E8" s="28">
        <v>127</v>
      </c>
      <c r="F8" s="61">
        <f t="shared" si="0"/>
        <v>0</v>
      </c>
    </row>
    <row r="9" spans="1:6" ht="15.75" customHeight="1">
      <c r="A9" s="519" t="s">
        <v>595</v>
      </c>
      <c r="B9" s="28">
        <v>635</v>
      </c>
      <c r="C9" s="521" t="s">
        <v>591</v>
      </c>
      <c r="D9" s="28"/>
      <c r="E9" s="28">
        <v>635</v>
      </c>
      <c r="F9" s="61">
        <f t="shared" si="0"/>
        <v>0</v>
      </c>
    </row>
    <row r="10" spans="1:6" ht="15.75" customHeight="1">
      <c r="A10" s="520"/>
      <c r="B10" s="28"/>
      <c r="C10" s="521"/>
      <c r="D10" s="28"/>
      <c r="E10" s="28"/>
      <c r="F10" s="61">
        <f t="shared" si="0"/>
        <v>0</v>
      </c>
    </row>
    <row r="11" spans="1:6" ht="15.75" customHeight="1">
      <c r="A11" s="519"/>
      <c r="B11" s="28"/>
      <c r="C11" s="521"/>
      <c r="D11" s="28"/>
      <c r="E11" s="28"/>
      <c r="F11" s="61">
        <f t="shared" si="0"/>
        <v>0</v>
      </c>
    </row>
    <row r="12" spans="1:6" ht="15.75" customHeight="1">
      <c r="A12" s="519"/>
      <c r="B12" s="28"/>
      <c r="C12" s="521"/>
      <c r="D12" s="28"/>
      <c r="E12" s="28"/>
      <c r="F12" s="61">
        <f t="shared" si="0"/>
        <v>0</v>
      </c>
    </row>
    <row r="13" spans="1:6" ht="15.75" customHeight="1">
      <c r="A13" s="519"/>
      <c r="B13" s="28"/>
      <c r="C13" s="521"/>
      <c r="D13" s="28"/>
      <c r="E13" s="28"/>
      <c r="F13" s="61">
        <f t="shared" si="0"/>
        <v>0</v>
      </c>
    </row>
    <row r="14" spans="1:6" ht="15.75" customHeight="1">
      <c r="A14" s="519"/>
      <c r="B14" s="28"/>
      <c r="C14" s="521"/>
      <c r="D14" s="28"/>
      <c r="E14" s="28"/>
      <c r="F14" s="61">
        <f t="shared" si="0"/>
        <v>0</v>
      </c>
    </row>
    <row r="15" spans="1:6" ht="15.75" customHeight="1">
      <c r="A15" s="519"/>
      <c r="B15" s="28"/>
      <c r="C15" s="521"/>
      <c r="D15" s="28"/>
      <c r="E15" s="28"/>
      <c r="F15" s="61">
        <f t="shared" si="0"/>
        <v>0</v>
      </c>
    </row>
    <row r="16" spans="1:6" ht="15.75" customHeight="1">
      <c r="A16" s="519"/>
      <c r="B16" s="28"/>
      <c r="C16" s="521"/>
      <c r="D16" s="28"/>
      <c r="E16" s="28"/>
      <c r="F16" s="61">
        <f t="shared" si="0"/>
        <v>0</v>
      </c>
    </row>
    <row r="17" spans="1:6" ht="15.75" customHeight="1">
      <c r="A17" s="519"/>
      <c r="B17" s="28"/>
      <c r="C17" s="521"/>
      <c r="D17" s="28"/>
      <c r="E17" s="28"/>
      <c r="F17" s="61">
        <f t="shared" si="0"/>
        <v>0</v>
      </c>
    </row>
    <row r="18" spans="1:6" ht="15.75" customHeight="1">
      <c r="A18" s="519"/>
      <c r="B18" s="28"/>
      <c r="C18" s="521"/>
      <c r="D18" s="28"/>
      <c r="E18" s="28"/>
      <c r="F18" s="61">
        <f t="shared" si="0"/>
        <v>0</v>
      </c>
    </row>
    <row r="19" spans="1:6" ht="15.75" customHeight="1">
      <c r="A19" s="519"/>
      <c r="B19" s="28"/>
      <c r="C19" s="521"/>
      <c r="D19" s="28"/>
      <c r="E19" s="28"/>
      <c r="F19" s="61">
        <f t="shared" si="0"/>
        <v>0</v>
      </c>
    </row>
    <row r="20" spans="1:6" ht="15.75" customHeight="1">
      <c r="A20" s="519"/>
      <c r="B20" s="28"/>
      <c r="C20" s="521"/>
      <c r="D20" s="28"/>
      <c r="E20" s="28"/>
      <c r="F20" s="61">
        <f t="shared" si="0"/>
        <v>0</v>
      </c>
    </row>
    <row r="21" spans="1:6" ht="15.75" customHeight="1">
      <c r="A21" s="519"/>
      <c r="B21" s="28"/>
      <c r="C21" s="521"/>
      <c r="D21" s="28"/>
      <c r="E21" s="28"/>
      <c r="F21" s="61">
        <f t="shared" si="0"/>
        <v>0</v>
      </c>
    </row>
    <row r="22" spans="1:6" ht="15.75" customHeight="1" thickBot="1">
      <c r="A22" s="62"/>
      <c r="B22" s="29"/>
      <c r="C22" s="522"/>
      <c r="D22" s="29"/>
      <c r="E22" s="29"/>
      <c r="F22" s="63">
        <f t="shared" si="0"/>
        <v>0</v>
      </c>
    </row>
    <row r="23" spans="1:6" s="66" customFormat="1" ht="18" customHeight="1" thickBot="1">
      <c r="A23" s="222" t="s">
        <v>66</v>
      </c>
      <c r="B23" s="64">
        <f>SUM(B5:B22)</f>
        <v>9942</v>
      </c>
      <c r="C23" s="142"/>
      <c r="D23" s="64">
        <f>SUM(D5:D22)</f>
        <v>0</v>
      </c>
      <c r="E23" s="64">
        <f>SUM(E5:E22)</f>
        <v>9942</v>
      </c>
      <c r="F23" s="65">
        <f>SUM(F5:F22)</f>
        <v>0</v>
      </c>
    </row>
  </sheetData>
  <sheetProtection sheet="1"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számú melléklet a ./2016. (XII..)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F26" sqref="A1:F26"/>
    </sheetView>
  </sheetViews>
  <sheetFormatPr defaultColWidth="9.00390625" defaultRowHeight="12.75"/>
  <cols>
    <col min="1" max="1" width="60.625" style="48" customWidth="1"/>
    <col min="2" max="2" width="15.625" style="47" customWidth="1"/>
    <col min="3" max="3" width="16.375" style="47" customWidth="1"/>
    <col min="4" max="4" width="18.00390625" style="47" customWidth="1"/>
    <col min="5" max="5" width="16.625" style="47" customWidth="1"/>
    <col min="6" max="6" width="18.875" style="47" customWidth="1"/>
    <col min="7" max="8" width="12.875" style="47" customWidth="1"/>
    <col min="9" max="9" width="13.875" style="47" customWidth="1"/>
    <col min="10" max="16384" width="9.375" style="47" customWidth="1"/>
  </cols>
  <sheetData>
    <row r="1" spans="1:6" ht="24.75" customHeight="1">
      <c r="A1" s="641" t="s">
        <v>1</v>
      </c>
      <c r="B1" s="641"/>
      <c r="C1" s="641"/>
      <c r="D1" s="641"/>
      <c r="E1" s="641"/>
      <c r="F1" s="641"/>
    </row>
    <row r="2" spans="1:6" ht="23.25" customHeight="1" thickBot="1">
      <c r="A2" s="219"/>
      <c r="B2" s="60"/>
      <c r="C2" s="60"/>
      <c r="D2" s="60"/>
      <c r="E2" s="60"/>
      <c r="F2" s="56" t="s">
        <v>63</v>
      </c>
    </row>
    <row r="3" spans="1:6" s="50" customFormat="1" ht="48.75" customHeight="1" thickBot="1">
      <c r="A3" s="220" t="s">
        <v>70</v>
      </c>
      <c r="B3" s="221" t="s">
        <v>68</v>
      </c>
      <c r="C3" s="221" t="s">
        <v>69</v>
      </c>
      <c r="D3" s="221" t="str">
        <f>+'6.sz.mell.'!D3</f>
        <v>Felhasználás   2015. XII. 31-ig</v>
      </c>
      <c r="E3" s="221" t="str">
        <f>+'6.sz.mell.'!E3</f>
        <v>2016. évi előirányzat</v>
      </c>
      <c r="F3" s="573" t="str">
        <f>+CONCATENATE(LEFT(ÖSSZEFÜGGÉSEK!A5,4),". utáni szükséglet ",CHAR(10),"")</f>
        <v>2016. utáni szükséglet 
</v>
      </c>
    </row>
    <row r="4" spans="1:6" s="60" customFormat="1" ht="15" customHeight="1" thickBot="1">
      <c r="A4" s="58" t="s">
        <v>508</v>
      </c>
      <c r="B4" s="59" t="s">
        <v>509</v>
      </c>
      <c r="C4" s="59" t="s">
        <v>510</v>
      </c>
      <c r="D4" s="59" t="s">
        <v>512</v>
      </c>
      <c r="E4" s="59" t="s">
        <v>511</v>
      </c>
      <c r="F4" s="576" t="s">
        <v>578</v>
      </c>
    </row>
    <row r="5" spans="1:6" ht="15.75" customHeight="1">
      <c r="A5" s="67"/>
      <c r="B5" s="68"/>
      <c r="C5" s="523"/>
      <c r="D5" s="68"/>
      <c r="E5" s="68"/>
      <c r="F5" s="69">
        <f aca="true" t="shared" si="0" ref="F5:F23">B5-D5-E5</f>
        <v>0</v>
      </c>
    </row>
    <row r="6" spans="1:6" ht="15.75" customHeight="1">
      <c r="A6" s="67"/>
      <c r="B6" s="68"/>
      <c r="C6" s="523"/>
      <c r="D6" s="68"/>
      <c r="E6" s="68"/>
      <c r="F6" s="69">
        <f t="shared" si="0"/>
        <v>0</v>
      </c>
    </row>
    <row r="7" spans="1:6" ht="15.75" customHeight="1">
      <c r="A7" s="67"/>
      <c r="B7" s="68"/>
      <c r="C7" s="523"/>
      <c r="D7" s="68"/>
      <c r="E7" s="68"/>
      <c r="F7" s="69">
        <f t="shared" si="0"/>
        <v>0</v>
      </c>
    </row>
    <row r="8" spans="1:6" ht="15.75" customHeight="1">
      <c r="A8" s="67"/>
      <c r="B8" s="68"/>
      <c r="C8" s="523"/>
      <c r="D8" s="68"/>
      <c r="E8" s="68"/>
      <c r="F8" s="69">
        <f t="shared" si="0"/>
        <v>0</v>
      </c>
    </row>
    <row r="9" spans="1:6" ht="15.75" customHeight="1">
      <c r="A9" s="67"/>
      <c r="B9" s="68"/>
      <c r="C9" s="523"/>
      <c r="D9" s="68"/>
      <c r="E9" s="68"/>
      <c r="F9" s="69">
        <f t="shared" si="0"/>
        <v>0</v>
      </c>
    </row>
    <row r="10" spans="1:6" ht="15.75" customHeight="1">
      <c r="A10" s="67"/>
      <c r="B10" s="68"/>
      <c r="C10" s="523"/>
      <c r="D10" s="68"/>
      <c r="E10" s="68"/>
      <c r="F10" s="69">
        <f t="shared" si="0"/>
        <v>0</v>
      </c>
    </row>
    <row r="11" spans="1:6" ht="15.75" customHeight="1">
      <c r="A11" s="67"/>
      <c r="B11" s="68"/>
      <c r="C11" s="523"/>
      <c r="D11" s="68"/>
      <c r="E11" s="68"/>
      <c r="F11" s="69">
        <f t="shared" si="0"/>
        <v>0</v>
      </c>
    </row>
    <row r="12" spans="1:6" ht="15.75" customHeight="1">
      <c r="A12" s="67"/>
      <c r="B12" s="68"/>
      <c r="C12" s="523"/>
      <c r="D12" s="68"/>
      <c r="E12" s="68"/>
      <c r="F12" s="69">
        <f t="shared" si="0"/>
        <v>0</v>
      </c>
    </row>
    <row r="13" spans="1:6" ht="15.75" customHeight="1">
      <c r="A13" s="67"/>
      <c r="B13" s="68"/>
      <c r="C13" s="523"/>
      <c r="D13" s="68"/>
      <c r="E13" s="68"/>
      <c r="F13" s="69">
        <f t="shared" si="0"/>
        <v>0</v>
      </c>
    </row>
    <row r="14" spans="1:6" ht="15.75" customHeight="1">
      <c r="A14" s="67"/>
      <c r="B14" s="68"/>
      <c r="C14" s="523"/>
      <c r="D14" s="68"/>
      <c r="E14" s="68"/>
      <c r="F14" s="69">
        <f t="shared" si="0"/>
        <v>0</v>
      </c>
    </row>
    <row r="15" spans="1:6" ht="15.75" customHeight="1">
      <c r="A15" s="67"/>
      <c r="B15" s="68"/>
      <c r="C15" s="523"/>
      <c r="D15" s="68"/>
      <c r="E15" s="68"/>
      <c r="F15" s="69">
        <f t="shared" si="0"/>
        <v>0</v>
      </c>
    </row>
    <row r="16" spans="1:6" ht="15.75" customHeight="1">
      <c r="A16" s="67"/>
      <c r="B16" s="68"/>
      <c r="C16" s="523"/>
      <c r="D16" s="68"/>
      <c r="E16" s="68"/>
      <c r="F16" s="69">
        <f t="shared" si="0"/>
        <v>0</v>
      </c>
    </row>
    <row r="17" spans="1:6" ht="15.75" customHeight="1">
      <c r="A17" s="67"/>
      <c r="B17" s="68"/>
      <c r="C17" s="523"/>
      <c r="D17" s="68"/>
      <c r="E17" s="68"/>
      <c r="F17" s="69">
        <f t="shared" si="0"/>
        <v>0</v>
      </c>
    </row>
    <row r="18" spans="1:6" ht="15.75" customHeight="1">
      <c r="A18" s="67"/>
      <c r="B18" s="68"/>
      <c r="C18" s="523"/>
      <c r="D18" s="68"/>
      <c r="E18" s="68"/>
      <c r="F18" s="69">
        <f t="shared" si="0"/>
        <v>0</v>
      </c>
    </row>
    <row r="19" spans="1:6" ht="15.75" customHeight="1">
      <c r="A19" s="67"/>
      <c r="B19" s="68"/>
      <c r="C19" s="523"/>
      <c r="D19" s="68"/>
      <c r="E19" s="68"/>
      <c r="F19" s="69">
        <f t="shared" si="0"/>
        <v>0</v>
      </c>
    </row>
    <row r="20" spans="1:6" ht="15.75" customHeight="1">
      <c r="A20" s="67"/>
      <c r="B20" s="68"/>
      <c r="C20" s="523"/>
      <c r="D20" s="68"/>
      <c r="E20" s="68"/>
      <c r="F20" s="69">
        <f t="shared" si="0"/>
        <v>0</v>
      </c>
    </row>
    <row r="21" spans="1:6" ht="15.75" customHeight="1">
      <c r="A21" s="67"/>
      <c r="B21" s="68"/>
      <c r="C21" s="523"/>
      <c r="D21" s="68"/>
      <c r="E21" s="68"/>
      <c r="F21" s="69">
        <f t="shared" si="0"/>
        <v>0</v>
      </c>
    </row>
    <row r="22" spans="1:6" ht="15.75" customHeight="1">
      <c r="A22" s="67"/>
      <c r="B22" s="68"/>
      <c r="C22" s="523"/>
      <c r="D22" s="68"/>
      <c r="E22" s="68"/>
      <c r="F22" s="69">
        <f t="shared" si="0"/>
        <v>0</v>
      </c>
    </row>
    <row r="23" spans="1:6" ht="15.75" customHeight="1" thickBot="1">
      <c r="A23" s="70"/>
      <c r="B23" s="71"/>
      <c r="C23" s="524"/>
      <c r="D23" s="71"/>
      <c r="E23" s="71"/>
      <c r="F23" s="72">
        <f t="shared" si="0"/>
        <v>0</v>
      </c>
    </row>
    <row r="24" spans="1:6" s="66" customFormat="1" ht="18" customHeight="1" thickBot="1">
      <c r="A24" s="222" t="s">
        <v>66</v>
      </c>
      <c r="B24" s="223">
        <f>SUM(B5:B23)</f>
        <v>0</v>
      </c>
      <c r="C24" s="143"/>
      <c r="D24" s="223">
        <f>SUM(D5:D23)</f>
        <v>0</v>
      </c>
      <c r="E24" s="223">
        <f>SUM(E5:E23)</f>
        <v>0</v>
      </c>
      <c r="F24" s="73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számú melléklet a ./2016. (XII...)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workbookViewId="0" topLeftCell="A1">
      <selection activeCell="E53" sqref="A1:E53"/>
    </sheetView>
  </sheetViews>
  <sheetFormatPr defaultColWidth="9.00390625" defaultRowHeight="12.75"/>
  <cols>
    <col min="1" max="1" width="38.625" style="52" customWidth="1"/>
    <col min="2" max="5" width="13.875" style="52" customWidth="1"/>
    <col min="6" max="16384" width="9.375" style="52" customWidth="1"/>
  </cols>
  <sheetData>
    <row r="1" spans="1:5" ht="12.75">
      <c r="A1" s="245"/>
      <c r="B1" s="245"/>
      <c r="C1" s="245"/>
      <c r="D1" s="245"/>
      <c r="E1" s="245"/>
    </row>
    <row r="2" spans="1:5" ht="15.75">
      <c r="A2" s="246" t="s">
        <v>142</v>
      </c>
      <c r="B2" s="642"/>
      <c r="C2" s="642"/>
      <c r="D2" s="642"/>
      <c r="E2" s="642"/>
    </row>
    <row r="3" spans="1:5" ht="14.25" thickBot="1">
      <c r="A3" s="245"/>
      <c r="B3" s="245"/>
      <c r="C3" s="245"/>
      <c r="D3" s="643" t="s">
        <v>135</v>
      </c>
      <c r="E3" s="643"/>
    </row>
    <row r="4" spans="1:5" ht="15" customHeight="1" thickBot="1">
      <c r="A4" s="247" t="s">
        <v>134</v>
      </c>
      <c r="B4" s="248" t="str">
        <f>CONCATENATE((LEFT(ÖSSZEFÜGGÉSEK!A5,4)),".")</f>
        <v>2016.</v>
      </c>
      <c r="C4" s="248" t="str">
        <f>CONCATENATE((LEFT(ÖSSZEFÜGGÉSEK!A5,4))+1,".")</f>
        <v>2017.</v>
      </c>
      <c r="D4" s="248" t="str">
        <f>CONCATENATE((LEFT(ÖSSZEFÜGGÉSEK!A5,4))+1,". után")</f>
        <v>2017. után</v>
      </c>
      <c r="E4" s="249" t="s">
        <v>52</v>
      </c>
    </row>
    <row r="5" spans="1:5" ht="12.75">
      <c r="A5" s="250" t="s">
        <v>136</v>
      </c>
      <c r="B5" s="106"/>
      <c r="C5" s="106"/>
      <c r="D5" s="106"/>
      <c r="E5" s="251">
        <f aca="true" t="shared" si="0" ref="E5:E11">SUM(B5:D5)</f>
        <v>0</v>
      </c>
    </row>
    <row r="6" spans="1:5" ht="12.75">
      <c r="A6" s="252" t="s">
        <v>149</v>
      </c>
      <c r="B6" s="107"/>
      <c r="C6" s="107"/>
      <c r="D6" s="107"/>
      <c r="E6" s="253">
        <f t="shared" si="0"/>
        <v>0</v>
      </c>
    </row>
    <row r="7" spans="1:5" ht="12.75">
      <c r="A7" s="254" t="s">
        <v>137</v>
      </c>
      <c r="B7" s="108"/>
      <c r="C7" s="108"/>
      <c r="D7" s="108"/>
      <c r="E7" s="255">
        <f t="shared" si="0"/>
        <v>0</v>
      </c>
    </row>
    <row r="8" spans="1:5" ht="12.75">
      <c r="A8" s="254" t="s">
        <v>151</v>
      </c>
      <c r="B8" s="108"/>
      <c r="C8" s="108"/>
      <c r="D8" s="108"/>
      <c r="E8" s="255">
        <f t="shared" si="0"/>
        <v>0</v>
      </c>
    </row>
    <row r="9" spans="1:5" ht="12.75">
      <c r="A9" s="254" t="s">
        <v>138</v>
      </c>
      <c r="B9" s="108"/>
      <c r="C9" s="108"/>
      <c r="D9" s="108"/>
      <c r="E9" s="255">
        <f t="shared" si="0"/>
        <v>0</v>
      </c>
    </row>
    <row r="10" spans="1:5" ht="12.75">
      <c r="A10" s="254" t="s">
        <v>139</v>
      </c>
      <c r="B10" s="108"/>
      <c r="C10" s="108"/>
      <c r="D10" s="108"/>
      <c r="E10" s="255">
        <f t="shared" si="0"/>
        <v>0</v>
      </c>
    </row>
    <row r="11" spans="1:5" ht="13.5" thickBot="1">
      <c r="A11" s="109"/>
      <c r="B11" s="110"/>
      <c r="C11" s="110"/>
      <c r="D11" s="110"/>
      <c r="E11" s="255">
        <f t="shared" si="0"/>
        <v>0</v>
      </c>
    </row>
    <row r="12" spans="1:5" ht="13.5" thickBot="1">
      <c r="A12" s="256" t="s">
        <v>141</v>
      </c>
      <c r="B12" s="257">
        <f>B5+SUM(B7:B11)</f>
        <v>0</v>
      </c>
      <c r="C12" s="257">
        <f>C5+SUM(C7:C11)</f>
        <v>0</v>
      </c>
      <c r="D12" s="257">
        <f>D5+SUM(D7:D11)</f>
        <v>0</v>
      </c>
      <c r="E12" s="258">
        <f>E5+SUM(E7:E11)</f>
        <v>0</v>
      </c>
    </row>
    <row r="13" spans="1:5" ht="13.5" thickBot="1">
      <c r="A13" s="55"/>
      <c r="B13" s="55"/>
      <c r="C13" s="55"/>
      <c r="D13" s="55"/>
      <c r="E13" s="55"/>
    </row>
    <row r="14" spans="1:5" ht="15" customHeight="1" thickBot="1">
      <c r="A14" s="247" t="s">
        <v>140</v>
      </c>
      <c r="B14" s="248" t="str">
        <f>+B4</f>
        <v>2016.</v>
      </c>
      <c r="C14" s="248" t="str">
        <f>+C4</f>
        <v>2017.</v>
      </c>
      <c r="D14" s="248" t="str">
        <f>+D4</f>
        <v>2017. után</v>
      </c>
      <c r="E14" s="249" t="s">
        <v>52</v>
      </c>
    </row>
    <row r="15" spans="1:5" ht="12.75">
      <c r="A15" s="250" t="s">
        <v>145</v>
      </c>
      <c r="B15" s="106"/>
      <c r="C15" s="106"/>
      <c r="D15" s="106"/>
      <c r="E15" s="251">
        <f aca="true" t="shared" si="1" ref="E15:E21">SUM(B15:D15)</f>
        <v>0</v>
      </c>
    </row>
    <row r="16" spans="1:5" ht="12.75">
      <c r="A16" s="259" t="s">
        <v>146</v>
      </c>
      <c r="B16" s="108"/>
      <c r="C16" s="108"/>
      <c r="D16" s="108"/>
      <c r="E16" s="255">
        <f t="shared" si="1"/>
        <v>0</v>
      </c>
    </row>
    <row r="17" spans="1:5" ht="12.75">
      <c r="A17" s="254" t="s">
        <v>147</v>
      </c>
      <c r="B17" s="108"/>
      <c r="C17" s="108"/>
      <c r="D17" s="108"/>
      <c r="E17" s="255">
        <f t="shared" si="1"/>
        <v>0</v>
      </c>
    </row>
    <row r="18" spans="1:5" ht="12.75">
      <c r="A18" s="254" t="s">
        <v>148</v>
      </c>
      <c r="B18" s="108"/>
      <c r="C18" s="108"/>
      <c r="D18" s="108"/>
      <c r="E18" s="255">
        <f t="shared" si="1"/>
        <v>0</v>
      </c>
    </row>
    <row r="19" spans="1:5" ht="12.75">
      <c r="A19" s="111"/>
      <c r="B19" s="108"/>
      <c r="C19" s="108"/>
      <c r="D19" s="108"/>
      <c r="E19" s="255">
        <f t="shared" si="1"/>
        <v>0</v>
      </c>
    </row>
    <row r="20" spans="1:5" ht="12.75">
      <c r="A20" s="111"/>
      <c r="B20" s="108"/>
      <c r="C20" s="108"/>
      <c r="D20" s="108"/>
      <c r="E20" s="255">
        <f t="shared" si="1"/>
        <v>0</v>
      </c>
    </row>
    <row r="21" spans="1:5" ht="13.5" thickBot="1">
      <c r="A21" s="109"/>
      <c r="B21" s="110"/>
      <c r="C21" s="110"/>
      <c r="D21" s="110"/>
      <c r="E21" s="255">
        <f t="shared" si="1"/>
        <v>0</v>
      </c>
    </row>
    <row r="22" spans="1:5" ht="13.5" thickBot="1">
      <c r="A22" s="256" t="s">
        <v>54</v>
      </c>
      <c r="B22" s="257">
        <f>SUM(B15:B21)</f>
        <v>0</v>
      </c>
      <c r="C22" s="257">
        <f>SUM(C15:C21)</f>
        <v>0</v>
      </c>
      <c r="D22" s="257">
        <f>SUM(D15:D21)</f>
        <v>0</v>
      </c>
      <c r="E22" s="258">
        <f>SUM(E15:E21)</f>
        <v>0</v>
      </c>
    </row>
    <row r="23" spans="1:5" ht="12.75">
      <c r="A23" s="245"/>
      <c r="B23" s="245"/>
      <c r="C23" s="245"/>
      <c r="D23" s="245"/>
      <c r="E23" s="245"/>
    </row>
    <row r="24" spans="1:5" ht="12.75">
      <c r="A24" s="245"/>
      <c r="B24" s="245"/>
      <c r="C24" s="245"/>
      <c r="D24" s="245"/>
      <c r="E24" s="245"/>
    </row>
    <row r="25" spans="1:5" ht="15.75">
      <c r="A25" s="246" t="s">
        <v>142</v>
      </c>
      <c r="B25" s="642"/>
      <c r="C25" s="642"/>
      <c r="D25" s="642"/>
      <c r="E25" s="642"/>
    </row>
    <row r="26" spans="1:5" ht="14.25" thickBot="1">
      <c r="A26" s="245"/>
      <c r="B26" s="245"/>
      <c r="C26" s="245"/>
      <c r="D26" s="643" t="s">
        <v>135</v>
      </c>
      <c r="E26" s="643"/>
    </row>
    <row r="27" spans="1:5" ht="13.5" thickBot="1">
      <c r="A27" s="247" t="s">
        <v>134</v>
      </c>
      <c r="B27" s="248" t="str">
        <f>+B14</f>
        <v>2016.</v>
      </c>
      <c r="C27" s="248" t="str">
        <f>+C14</f>
        <v>2017.</v>
      </c>
      <c r="D27" s="248" t="str">
        <f>+D14</f>
        <v>2017. után</v>
      </c>
      <c r="E27" s="249" t="s">
        <v>52</v>
      </c>
    </row>
    <row r="28" spans="1:5" ht="12.75">
      <c r="A28" s="250" t="s">
        <v>136</v>
      </c>
      <c r="B28" s="106"/>
      <c r="C28" s="106"/>
      <c r="D28" s="106"/>
      <c r="E28" s="251">
        <f aca="true" t="shared" si="2" ref="E28:E34">SUM(B28:D28)</f>
        <v>0</v>
      </c>
    </row>
    <row r="29" spans="1:5" ht="12.75">
      <c r="A29" s="252" t="s">
        <v>149</v>
      </c>
      <c r="B29" s="107"/>
      <c r="C29" s="107"/>
      <c r="D29" s="107"/>
      <c r="E29" s="253">
        <f t="shared" si="2"/>
        <v>0</v>
      </c>
    </row>
    <row r="30" spans="1:5" ht="12.75">
      <c r="A30" s="254" t="s">
        <v>137</v>
      </c>
      <c r="B30" s="108"/>
      <c r="C30" s="108"/>
      <c r="D30" s="108"/>
      <c r="E30" s="255">
        <f t="shared" si="2"/>
        <v>0</v>
      </c>
    </row>
    <row r="31" spans="1:5" ht="12.75">
      <c r="A31" s="254" t="s">
        <v>151</v>
      </c>
      <c r="B31" s="108"/>
      <c r="C31" s="108"/>
      <c r="D31" s="108"/>
      <c r="E31" s="255">
        <f t="shared" si="2"/>
        <v>0</v>
      </c>
    </row>
    <row r="32" spans="1:5" ht="12.75">
      <c r="A32" s="254" t="s">
        <v>138</v>
      </c>
      <c r="B32" s="108"/>
      <c r="C32" s="108"/>
      <c r="D32" s="108"/>
      <c r="E32" s="255">
        <f t="shared" si="2"/>
        <v>0</v>
      </c>
    </row>
    <row r="33" spans="1:5" ht="12.75">
      <c r="A33" s="254" t="s">
        <v>139</v>
      </c>
      <c r="B33" s="108"/>
      <c r="C33" s="108"/>
      <c r="D33" s="108"/>
      <c r="E33" s="255">
        <f t="shared" si="2"/>
        <v>0</v>
      </c>
    </row>
    <row r="34" spans="1:5" ht="13.5" thickBot="1">
      <c r="A34" s="109"/>
      <c r="B34" s="110"/>
      <c r="C34" s="110"/>
      <c r="D34" s="110"/>
      <c r="E34" s="255">
        <f t="shared" si="2"/>
        <v>0</v>
      </c>
    </row>
    <row r="35" spans="1:5" ht="13.5" thickBot="1">
      <c r="A35" s="256" t="s">
        <v>141</v>
      </c>
      <c r="B35" s="257">
        <f>B28+SUM(B30:B34)</f>
        <v>0</v>
      </c>
      <c r="C35" s="257">
        <f>C28+SUM(C30:C34)</f>
        <v>0</v>
      </c>
      <c r="D35" s="257">
        <f>D28+SUM(D30:D34)</f>
        <v>0</v>
      </c>
      <c r="E35" s="258">
        <f>E28+SUM(E30:E34)</f>
        <v>0</v>
      </c>
    </row>
    <row r="36" spans="1:5" ht="13.5" thickBot="1">
      <c r="A36" s="55"/>
      <c r="B36" s="55"/>
      <c r="C36" s="55"/>
      <c r="D36" s="55"/>
      <c r="E36" s="55"/>
    </row>
    <row r="37" spans="1:5" ht="13.5" thickBot="1">
      <c r="A37" s="247" t="s">
        <v>140</v>
      </c>
      <c r="B37" s="248" t="str">
        <f>+B27</f>
        <v>2016.</v>
      </c>
      <c r="C37" s="248" t="str">
        <f>+C27</f>
        <v>2017.</v>
      </c>
      <c r="D37" s="248" t="str">
        <f>+D27</f>
        <v>2017. után</v>
      </c>
      <c r="E37" s="249" t="s">
        <v>52</v>
      </c>
    </row>
    <row r="38" spans="1:5" ht="12.75">
      <c r="A38" s="250" t="s">
        <v>145</v>
      </c>
      <c r="B38" s="106"/>
      <c r="C38" s="106"/>
      <c r="D38" s="106"/>
      <c r="E38" s="251">
        <f aca="true" t="shared" si="3" ref="E38:E44">SUM(B38:D38)</f>
        <v>0</v>
      </c>
    </row>
    <row r="39" spans="1:5" ht="12.75">
      <c r="A39" s="259" t="s">
        <v>146</v>
      </c>
      <c r="B39" s="108"/>
      <c r="C39" s="108"/>
      <c r="D39" s="108"/>
      <c r="E39" s="255">
        <f t="shared" si="3"/>
        <v>0</v>
      </c>
    </row>
    <row r="40" spans="1:5" ht="12.75">
      <c r="A40" s="254" t="s">
        <v>147</v>
      </c>
      <c r="B40" s="108"/>
      <c r="C40" s="108"/>
      <c r="D40" s="108"/>
      <c r="E40" s="255">
        <f t="shared" si="3"/>
        <v>0</v>
      </c>
    </row>
    <row r="41" spans="1:5" ht="12.75">
      <c r="A41" s="254" t="s">
        <v>148</v>
      </c>
      <c r="B41" s="108"/>
      <c r="C41" s="108"/>
      <c r="D41" s="108"/>
      <c r="E41" s="255">
        <f t="shared" si="3"/>
        <v>0</v>
      </c>
    </row>
    <row r="42" spans="1:5" ht="12.75">
      <c r="A42" s="111"/>
      <c r="B42" s="108"/>
      <c r="C42" s="108"/>
      <c r="D42" s="108"/>
      <c r="E42" s="255">
        <f t="shared" si="3"/>
        <v>0</v>
      </c>
    </row>
    <row r="43" spans="1:5" ht="12.75">
      <c r="A43" s="111"/>
      <c r="B43" s="108"/>
      <c r="C43" s="108"/>
      <c r="D43" s="108"/>
      <c r="E43" s="255">
        <f t="shared" si="3"/>
        <v>0</v>
      </c>
    </row>
    <row r="44" spans="1:5" ht="13.5" thickBot="1">
      <c r="A44" s="109"/>
      <c r="B44" s="110"/>
      <c r="C44" s="110"/>
      <c r="D44" s="110"/>
      <c r="E44" s="255">
        <f t="shared" si="3"/>
        <v>0</v>
      </c>
    </row>
    <row r="45" spans="1:5" ht="13.5" thickBot="1">
      <c r="A45" s="256" t="s">
        <v>54</v>
      </c>
      <c r="B45" s="257">
        <f>SUM(B38:B44)</f>
        <v>0</v>
      </c>
      <c r="C45" s="257">
        <f>SUM(C38:C44)</f>
        <v>0</v>
      </c>
      <c r="D45" s="257">
        <f>SUM(D38:D44)</f>
        <v>0</v>
      </c>
      <c r="E45" s="258">
        <f>SUM(E38:E44)</f>
        <v>0</v>
      </c>
    </row>
    <row r="46" spans="1:5" ht="12.75">
      <c r="A46" s="245"/>
      <c r="B46" s="245"/>
      <c r="C46" s="245"/>
      <c r="D46" s="245"/>
      <c r="E46" s="245"/>
    </row>
    <row r="47" spans="1:5" ht="15.75">
      <c r="A47" s="651" t="str">
        <f>+CONCATENATE("Önkormányzaton kívüli EU-s projektekhez történő hozzájárulás ",LEFT(ÖSSZEFÜGGÉSEK!A5,4),". évi előirányzat")</f>
        <v>Önkormányzaton kívüli EU-s projektekhez történő hozzájárulás 2016. évi előirányzat</v>
      </c>
      <c r="B47" s="651"/>
      <c r="C47" s="651"/>
      <c r="D47" s="651"/>
      <c r="E47" s="651"/>
    </row>
    <row r="48" spans="1:5" ht="13.5" thickBot="1">
      <c r="A48" s="245"/>
      <c r="B48" s="245"/>
      <c r="C48" s="245"/>
      <c r="D48" s="245"/>
      <c r="E48" s="245"/>
    </row>
    <row r="49" spans="1:8" ht="13.5" thickBot="1">
      <c r="A49" s="656" t="s">
        <v>143</v>
      </c>
      <c r="B49" s="657"/>
      <c r="C49" s="658"/>
      <c r="D49" s="654" t="s">
        <v>152</v>
      </c>
      <c r="E49" s="655"/>
      <c r="H49" s="53"/>
    </row>
    <row r="50" spans="1:5" ht="12.75">
      <c r="A50" s="659"/>
      <c r="B50" s="660"/>
      <c r="C50" s="661"/>
      <c r="D50" s="647"/>
      <c r="E50" s="648"/>
    </row>
    <row r="51" spans="1:5" ht="13.5" thickBot="1">
      <c r="A51" s="662"/>
      <c r="B51" s="663"/>
      <c r="C51" s="664"/>
      <c r="D51" s="649"/>
      <c r="E51" s="650"/>
    </row>
    <row r="52" spans="1:5" ht="13.5" thickBot="1">
      <c r="A52" s="644" t="s">
        <v>54</v>
      </c>
      <c r="B52" s="645"/>
      <c r="C52" s="646"/>
      <c r="D52" s="652">
        <f>SUM(D50:E51)</f>
        <v>0</v>
      </c>
      <c r="E52" s="653"/>
    </row>
  </sheetData>
  <sheetProtection sheet="1"/>
  <mergeCells count="13">
    <mergeCell ref="A49:C49"/>
    <mergeCell ref="A50:C50"/>
    <mergeCell ref="A51:C51"/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</mergeCells>
  <conditionalFormatting sqref="E5:E12 B12:D12 B22:E22 E15:E21 E28:E35 B35:D35 E38:E45 B45:D45 D52:E52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számú melléklet a ./2016. (XII..)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436" customWidth="1"/>
    <col min="2" max="2" width="72.00390625" style="437" customWidth="1"/>
    <col min="3" max="3" width="25.00390625" style="438" customWidth="1"/>
    <col min="4" max="16384" width="9.375" style="3" customWidth="1"/>
  </cols>
  <sheetData>
    <row r="1" spans="1:3" s="2" customFormat="1" ht="16.5" customHeight="1" thickBot="1">
      <c r="A1" s="260"/>
      <c r="B1" s="262"/>
      <c r="C1" s="285" t="s">
        <v>661</v>
      </c>
    </row>
    <row r="2" spans="1:3" s="112" customFormat="1" ht="21" customHeight="1">
      <c r="A2" s="452" t="s">
        <v>64</v>
      </c>
      <c r="B2" s="397" t="s">
        <v>233</v>
      </c>
      <c r="C2" s="399" t="s">
        <v>55</v>
      </c>
    </row>
    <row r="3" spans="1:3" s="112" customFormat="1" ht="16.5" thickBot="1">
      <c r="A3" s="263" t="s">
        <v>208</v>
      </c>
      <c r="B3" s="398" t="s">
        <v>413</v>
      </c>
      <c r="C3" s="544" t="s">
        <v>55</v>
      </c>
    </row>
    <row r="4" spans="1:3" s="113" customFormat="1" ht="15.75" customHeight="1" thickBot="1">
      <c r="A4" s="264"/>
      <c r="B4" s="264"/>
      <c r="C4" s="265" t="s">
        <v>56</v>
      </c>
    </row>
    <row r="5" spans="1:3" ht="13.5" thickBot="1">
      <c r="A5" s="453" t="s">
        <v>210</v>
      </c>
      <c r="B5" s="266" t="s">
        <v>579</v>
      </c>
      <c r="C5" s="400" t="s">
        <v>57</v>
      </c>
    </row>
    <row r="6" spans="1:3" s="74" customFormat="1" ht="12.75" customHeight="1" thickBot="1">
      <c r="A6" s="227"/>
      <c r="B6" s="228" t="s">
        <v>508</v>
      </c>
      <c r="C6" s="229" t="s">
        <v>509</v>
      </c>
    </row>
    <row r="7" spans="1:3" s="74" customFormat="1" ht="15.75" customHeight="1" thickBot="1">
      <c r="A7" s="268"/>
      <c r="B7" s="269" t="s">
        <v>58</v>
      </c>
      <c r="C7" s="401"/>
    </row>
    <row r="8" spans="1:3" s="74" customFormat="1" ht="12" customHeight="1" thickBot="1">
      <c r="A8" s="37" t="s">
        <v>19</v>
      </c>
      <c r="B8" s="21" t="s">
        <v>263</v>
      </c>
      <c r="C8" s="336">
        <f>+C9+C10+C11+C12+C13+C14</f>
        <v>164839</v>
      </c>
    </row>
    <row r="9" spans="1:3" s="114" customFormat="1" ht="12" customHeight="1">
      <c r="A9" s="481" t="s">
        <v>101</v>
      </c>
      <c r="B9" s="462" t="s">
        <v>264</v>
      </c>
      <c r="C9" s="339">
        <v>61122</v>
      </c>
    </row>
    <row r="10" spans="1:3" s="115" customFormat="1" ht="12" customHeight="1">
      <c r="A10" s="482" t="s">
        <v>102</v>
      </c>
      <c r="B10" s="463" t="s">
        <v>265</v>
      </c>
      <c r="C10" s="338">
        <v>31277</v>
      </c>
    </row>
    <row r="11" spans="1:3" s="115" customFormat="1" ht="12" customHeight="1">
      <c r="A11" s="482" t="s">
        <v>103</v>
      </c>
      <c r="B11" s="463" t="s">
        <v>565</v>
      </c>
      <c r="C11" s="338">
        <v>52394</v>
      </c>
    </row>
    <row r="12" spans="1:3" s="115" customFormat="1" ht="12" customHeight="1">
      <c r="A12" s="482" t="s">
        <v>104</v>
      </c>
      <c r="B12" s="463" t="s">
        <v>267</v>
      </c>
      <c r="C12" s="338">
        <v>1987</v>
      </c>
    </row>
    <row r="13" spans="1:3" s="115" customFormat="1" ht="12" customHeight="1">
      <c r="A13" s="482" t="s">
        <v>153</v>
      </c>
      <c r="B13" s="463" t="s">
        <v>521</v>
      </c>
      <c r="C13" s="338">
        <v>16930</v>
      </c>
    </row>
    <row r="14" spans="1:3" s="114" customFormat="1" ht="12" customHeight="1" thickBot="1">
      <c r="A14" s="483" t="s">
        <v>105</v>
      </c>
      <c r="B14" s="464" t="s">
        <v>448</v>
      </c>
      <c r="C14" s="338">
        <v>1129</v>
      </c>
    </row>
    <row r="15" spans="1:3" s="114" customFormat="1" ht="12" customHeight="1" thickBot="1">
      <c r="A15" s="37" t="s">
        <v>20</v>
      </c>
      <c r="B15" s="331" t="s">
        <v>268</v>
      </c>
      <c r="C15" s="336">
        <f>+C16+C17+C18+C19+C20</f>
        <v>176568</v>
      </c>
    </row>
    <row r="16" spans="1:3" s="114" customFormat="1" ht="12" customHeight="1">
      <c r="A16" s="481" t="s">
        <v>107</v>
      </c>
      <c r="B16" s="462" t="s">
        <v>269</v>
      </c>
      <c r="C16" s="339"/>
    </row>
    <row r="17" spans="1:3" s="114" customFormat="1" ht="12" customHeight="1">
      <c r="A17" s="482" t="s">
        <v>108</v>
      </c>
      <c r="B17" s="463" t="s">
        <v>270</v>
      </c>
      <c r="C17" s="338"/>
    </row>
    <row r="18" spans="1:3" s="114" customFormat="1" ht="12" customHeight="1">
      <c r="A18" s="482" t="s">
        <v>109</v>
      </c>
      <c r="B18" s="463" t="s">
        <v>437</v>
      </c>
      <c r="C18" s="338"/>
    </row>
    <row r="19" spans="1:3" s="114" customFormat="1" ht="12" customHeight="1">
      <c r="A19" s="482" t="s">
        <v>110</v>
      </c>
      <c r="B19" s="463" t="s">
        <v>438</v>
      </c>
      <c r="C19" s="338"/>
    </row>
    <row r="20" spans="1:3" s="114" customFormat="1" ht="12" customHeight="1">
      <c r="A20" s="482" t="s">
        <v>111</v>
      </c>
      <c r="B20" s="463" t="s">
        <v>271</v>
      </c>
      <c r="C20" s="338">
        <v>176568</v>
      </c>
    </row>
    <row r="21" spans="1:3" s="115" customFormat="1" ht="12" customHeight="1" thickBot="1">
      <c r="A21" s="483" t="s">
        <v>120</v>
      </c>
      <c r="B21" s="464" t="s">
        <v>272</v>
      </c>
      <c r="C21" s="340"/>
    </row>
    <row r="22" spans="1:3" s="115" customFormat="1" ht="12" customHeight="1" thickBot="1">
      <c r="A22" s="37" t="s">
        <v>21</v>
      </c>
      <c r="B22" s="21" t="s">
        <v>273</v>
      </c>
      <c r="C22" s="336">
        <f>+C23+C24+C25+C26+C27</f>
        <v>3810</v>
      </c>
    </row>
    <row r="23" spans="1:3" s="115" customFormat="1" ht="12" customHeight="1">
      <c r="A23" s="481" t="s">
        <v>90</v>
      </c>
      <c r="B23" s="462" t="s">
        <v>274</v>
      </c>
      <c r="C23" s="339"/>
    </row>
    <row r="24" spans="1:3" s="114" customFormat="1" ht="12" customHeight="1">
      <c r="A24" s="482" t="s">
        <v>91</v>
      </c>
      <c r="B24" s="463" t="s">
        <v>275</v>
      </c>
      <c r="C24" s="338"/>
    </row>
    <row r="25" spans="1:3" s="115" customFormat="1" ht="12" customHeight="1">
      <c r="A25" s="482" t="s">
        <v>92</v>
      </c>
      <c r="B25" s="463" t="s">
        <v>439</v>
      </c>
      <c r="C25" s="338"/>
    </row>
    <row r="26" spans="1:3" s="115" customFormat="1" ht="12" customHeight="1">
      <c r="A26" s="482" t="s">
        <v>93</v>
      </c>
      <c r="B26" s="463" t="s">
        <v>440</v>
      </c>
      <c r="C26" s="338"/>
    </row>
    <row r="27" spans="1:3" s="115" customFormat="1" ht="12" customHeight="1">
      <c r="A27" s="482" t="s">
        <v>176</v>
      </c>
      <c r="B27" s="463" t="s">
        <v>276</v>
      </c>
      <c r="C27" s="338">
        <v>3810</v>
      </c>
    </row>
    <row r="28" spans="1:3" s="115" customFormat="1" ht="12" customHeight="1" thickBot="1">
      <c r="A28" s="483" t="s">
        <v>177</v>
      </c>
      <c r="B28" s="464" t="s">
        <v>277</v>
      </c>
      <c r="C28" s="340"/>
    </row>
    <row r="29" spans="1:3" s="115" customFormat="1" ht="12" customHeight="1" thickBot="1">
      <c r="A29" s="37" t="s">
        <v>178</v>
      </c>
      <c r="B29" s="21" t="s">
        <v>576</v>
      </c>
      <c r="C29" s="342">
        <f>SUM(C30:C36)</f>
        <v>11800</v>
      </c>
    </row>
    <row r="30" spans="1:3" s="115" customFormat="1" ht="12" customHeight="1">
      <c r="A30" s="481" t="s">
        <v>279</v>
      </c>
      <c r="B30" s="462" t="s">
        <v>600</v>
      </c>
      <c r="C30" s="457">
        <v>1400</v>
      </c>
    </row>
    <row r="31" spans="1:3" s="115" customFormat="1" ht="12" customHeight="1">
      <c r="A31" s="482" t="s">
        <v>280</v>
      </c>
      <c r="B31" s="463" t="s">
        <v>571</v>
      </c>
      <c r="C31" s="338"/>
    </row>
    <row r="32" spans="1:3" s="115" customFormat="1" ht="12" customHeight="1">
      <c r="A32" s="482" t="s">
        <v>281</v>
      </c>
      <c r="B32" s="463" t="s">
        <v>572</v>
      </c>
      <c r="C32" s="338">
        <v>8500</v>
      </c>
    </row>
    <row r="33" spans="1:3" s="115" customFormat="1" ht="12" customHeight="1">
      <c r="A33" s="482" t="s">
        <v>282</v>
      </c>
      <c r="B33" s="463" t="s">
        <v>573</v>
      </c>
      <c r="C33" s="338"/>
    </row>
    <row r="34" spans="1:3" s="115" customFormat="1" ht="12" customHeight="1">
      <c r="A34" s="482" t="s">
        <v>567</v>
      </c>
      <c r="B34" s="463" t="s">
        <v>283</v>
      </c>
      <c r="C34" s="338">
        <v>1800</v>
      </c>
    </row>
    <row r="35" spans="1:3" s="115" customFormat="1" ht="12" customHeight="1">
      <c r="A35" s="482" t="s">
        <v>568</v>
      </c>
      <c r="B35" s="463" t="s">
        <v>284</v>
      </c>
      <c r="C35" s="338"/>
    </row>
    <row r="36" spans="1:3" s="115" customFormat="1" ht="12" customHeight="1" thickBot="1">
      <c r="A36" s="483" t="s">
        <v>569</v>
      </c>
      <c r="B36" s="570" t="s">
        <v>285</v>
      </c>
      <c r="C36" s="340">
        <v>100</v>
      </c>
    </row>
    <row r="37" spans="1:3" s="115" customFormat="1" ht="12" customHeight="1" thickBot="1">
      <c r="A37" s="37" t="s">
        <v>23</v>
      </c>
      <c r="B37" s="21" t="s">
        <v>449</v>
      </c>
      <c r="C37" s="336">
        <f>SUM(C38:C48)</f>
        <v>7907</v>
      </c>
    </row>
    <row r="38" spans="1:3" s="115" customFormat="1" ht="12" customHeight="1">
      <c r="A38" s="481" t="s">
        <v>94</v>
      </c>
      <c r="B38" s="462" t="s">
        <v>288</v>
      </c>
      <c r="C38" s="339">
        <v>1400</v>
      </c>
    </row>
    <row r="39" spans="1:3" s="115" customFormat="1" ht="12" customHeight="1">
      <c r="A39" s="482" t="s">
        <v>95</v>
      </c>
      <c r="B39" s="463" t="s">
        <v>289</v>
      </c>
      <c r="C39" s="338">
        <v>4250</v>
      </c>
    </row>
    <row r="40" spans="1:3" s="115" customFormat="1" ht="12" customHeight="1">
      <c r="A40" s="482" t="s">
        <v>96</v>
      </c>
      <c r="B40" s="463" t="s">
        <v>290</v>
      </c>
      <c r="C40" s="338">
        <v>815</v>
      </c>
    </row>
    <row r="41" spans="1:3" s="115" customFormat="1" ht="12" customHeight="1">
      <c r="A41" s="482" t="s">
        <v>180</v>
      </c>
      <c r="B41" s="463" t="s">
        <v>291</v>
      </c>
      <c r="C41" s="338"/>
    </row>
    <row r="42" spans="1:3" s="115" customFormat="1" ht="12" customHeight="1">
      <c r="A42" s="482" t="s">
        <v>181</v>
      </c>
      <c r="B42" s="463" t="s">
        <v>292</v>
      </c>
      <c r="C42" s="338"/>
    </row>
    <row r="43" spans="1:3" s="115" customFormat="1" ht="12" customHeight="1">
      <c r="A43" s="482" t="s">
        <v>182</v>
      </c>
      <c r="B43" s="463" t="s">
        <v>293</v>
      </c>
      <c r="C43" s="338">
        <v>1432</v>
      </c>
    </row>
    <row r="44" spans="1:3" s="115" customFormat="1" ht="12" customHeight="1">
      <c r="A44" s="482" t="s">
        <v>183</v>
      </c>
      <c r="B44" s="463" t="s">
        <v>294</v>
      </c>
      <c r="C44" s="338"/>
    </row>
    <row r="45" spans="1:3" s="115" customFormat="1" ht="12" customHeight="1">
      <c r="A45" s="482" t="s">
        <v>184</v>
      </c>
      <c r="B45" s="463" t="s">
        <v>575</v>
      </c>
      <c r="C45" s="338">
        <v>10</v>
      </c>
    </row>
    <row r="46" spans="1:3" s="115" customFormat="1" ht="12" customHeight="1">
      <c r="A46" s="482" t="s">
        <v>286</v>
      </c>
      <c r="B46" s="463" t="s">
        <v>296</v>
      </c>
      <c r="C46" s="341"/>
    </row>
    <row r="47" spans="1:3" s="115" customFormat="1" ht="12" customHeight="1">
      <c r="A47" s="483" t="s">
        <v>287</v>
      </c>
      <c r="B47" s="464" t="s">
        <v>451</v>
      </c>
      <c r="C47" s="449"/>
    </row>
    <row r="48" spans="1:3" s="115" customFormat="1" ht="12" customHeight="1" thickBot="1">
      <c r="A48" s="483" t="s">
        <v>450</v>
      </c>
      <c r="B48" s="464" t="s">
        <v>297</v>
      </c>
      <c r="C48" s="449"/>
    </row>
    <row r="49" spans="1:3" s="115" customFormat="1" ht="12" customHeight="1" thickBot="1">
      <c r="A49" s="37" t="s">
        <v>24</v>
      </c>
      <c r="B49" s="21" t="s">
        <v>298</v>
      </c>
      <c r="C49" s="336">
        <f>SUM(C50:C54)</f>
        <v>0</v>
      </c>
    </row>
    <row r="50" spans="1:3" s="115" customFormat="1" ht="12" customHeight="1">
      <c r="A50" s="481" t="s">
        <v>97</v>
      </c>
      <c r="B50" s="462" t="s">
        <v>302</v>
      </c>
      <c r="C50" s="507"/>
    </row>
    <row r="51" spans="1:3" s="115" customFormat="1" ht="12" customHeight="1">
      <c r="A51" s="482" t="s">
        <v>98</v>
      </c>
      <c r="B51" s="463" t="s">
        <v>303</v>
      </c>
      <c r="C51" s="341"/>
    </row>
    <row r="52" spans="1:3" s="115" customFormat="1" ht="12" customHeight="1">
      <c r="A52" s="482" t="s">
        <v>299</v>
      </c>
      <c r="B52" s="463" t="s">
        <v>304</v>
      </c>
      <c r="C52" s="341"/>
    </row>
    <row r="53" spans="1:3" s="115" customFormat="1" ht="12" customHeight="1">
      <c r="A53" s="482" t="s">
        <v>300</v>
      </c>
      <c r="B53" s="463" t="s">
        <v>305</v>
      </c>
      <c r="C53" s="341"/>
    </row>
    <row r="54" spans="1:3" s="115" customFormat="1" ht="12" customHeight="1" thickBot="1">
      <c r="A54" s="483" t="s">
        <v>301</v>
      </c>
      <c r="B54" s="464" t="s">
        <v>306</v>
      </c>
      <c r="C54" s="449"/>
    </row>
    <row r="55" spans="1:3" s="115" customFormat="1" ht="12" customHeight="1" thickBot="1">
      <c r="A55" s="37" t="s">
        <v>185</v>
      </c>
      <c r="B55" s="21" t="s">
        <v>307</v>
      </c>
      <c r="C55" s="336">
        <f>SUM(C56:C58)</f>
        <v>30</v>
      </c>
    </row>
    <row r="56" spans="1:3" s="115" customFormat="1" ht="12" customHeight="1">
      <c r="A56" s="481" t="s">
        <v>99</v>
      </c>
      <c r="B56" s="462" t="s">
        <v>308</v>
      </c>
      <c r="C56" s="339"/>
    </row>
    <row r="57" spans="1:3" s="115" customFormat="1" ht="12" customHeight="1">
      <c r="A57" s="482" t="s">
        <v>100</v>
      </c>
      <c r="B57" s="463" t="s">
        <v>441</v>
      </c>
      <c r="C57" s="338"/>
    </row>
    <row r="58" spans="1:3" s="115" customFormat="1" ht="12" customHeight="1">
      <c r="A58" s="482" t="s">
        <v>311</v>
      </c>
      <c r="B58" s="463" t="s">
        <v>309</v>
      </c>
      <c r="C58" s="338">
        <v>30</v>
      </c>
    </row>
    <row r="59" spans="1:3" s="115" customFormat="1" ht="12" customHeight="1" thickBot="1">
      <c r="A59" s="483" t="s">
        <v>312</v>
      </c>
      <c r="B59" s="464" t="s">
        <v>310</v>
      </c>
      <c r="C59" s="340"/>
    </row>
    <row r="60" spans="1:3" s="115" customFormat="1" ht="12" customHeight="1" thickBot="1">
      <c r="A60" s="37" t="s">
        <v>26</v>
      </c>
      <c r="B60" s="331" t="s">
        <v>313</v>
      </c>
      <c r="C60" s="336">
        <f>SUM(C61:C63)</f>
        <v>0</v>
      </c>
    </row>
    <row r="61" spans="1:3" s="115" customFormat="1" ht="12" customHeight="1">
      <c r="A61" s="481" t="s">
        <v>186</v>
      </c>
      <c r="B61" s="462" t="s">
        <v>315</v>
      </c>
      <c r="C61" s="341"/>
    </row>
    <row r="62" spans="1:3" s="115" customFormat="1" ht="12" customHeight="1">
      <c r="A62" s="482" t="s">
        <v>187</v>
      </c>
      <c r="B62" s="463" t="s">
        <v>442</v>
      </c>
      <c r="C62" s="341"/>
    </row>
    <row r="63" spans="1:3" s="115" customFormat="1" ht="12" customHeight="1">
      <c r="A63" s="482" t="s">
        <v>239</v>
      </c>
      <c r="B63" s="463" t="s">
        <v>316</v>
      </c>
      <c r="C63" s="341"/>
    </row>
    <row r="64" spans="1:3" s="115" customFormat="1" ht="12" customHeight="1" thickBot="1">
      <c r="A64" s="483" t="s">
        <v>314</v>
      </c>
      <c r="B64" s="464" t="s">
        <v>317</v>
      </c>
      <c r="C64" s="341"/>
    </row>
    <row r="65" spans="1:3" s="115" customFormat="1" ht="12" customHeight="1" thickBot="1">
      <c r="A65" s="37" t="s">
        <v>27</v>
      </c>
      <c r="B65" s="21" t="s">
        <v>318</v>
      </c>
      <c r="C65" s="342">
        <f>+C8+C15+C22+C29+C37+C49+C55+C60</f>
        <v>364954</v>
      </c>
    </row>
    <row r="66" spans="1:3" s="115" customFormat="1" ht="12" customHeight="1" thickBot="1">
      <c r="A66" s="484" t="s">
        <v>409</v>
      </c>
      <c r="B66" s="331" t="s">
        <v>320</v>
      </c>
      <c r="C66" s="336">
        <f>SUM(C67:C69)</f>
        <v>0</v>
      </c>
    </row>
    <row r="67" spans="1:3" s="115" customFormat="1" ht="12" customHeight="1">
      <c r="A67" s="481" t="s">
        <v>351</v>
      </c>
      <c r="B67" s="462" t="s">
        <v>321</v>
      </c>
      <c r="C67" s="341"/>
    </row>
    <row r="68" spans="1:3" s="115" customFormat="1" ht="12" customHeight="1">
      <c r="A68" s="482" t="s">
        <v>360</v>
      </c>
      <c r="B68" s="463" t="s">
        <v>322</v>
      </c>
      <c r="C68" s="341"/>
    </row>
    <row r="69" spans="1:3" s="115" customFormat="1" ht="12" customHeight="1" thickBot="1">
      <c r="A69" s="483" t="s">
        <v>361</v>
      </c>
      <c r="B69" s="465" t="s">
        <v>323</v>
      </c>
      <c r="C69" s="341"/>
    </row>
    <row r="70" spans="1:3" s="115" customFormat="1" ht="12" customHeight="1" thickBot="1">
      <c r="A70" s="484" t="s">
        <v>324</v>
      </c>
      <c r="B70" s="331" t="s">
        <v>325</v>
      </c>
      <c r="C70" s="336">
        <f>SUM(C71:C74)</f>
        <v>0</v>
      </c>
    </row>
    <row r="71" spans="1:3" s="115" customFormat="1" ht="12" customHeight="1">
      <c r="A71" s="481" t="s">
        <v>154</v>
      </c>
      <c r="B71" s="462" t="s">
        <v>326</v>
      </c>
      <c r="C71" s="341"/>
    </row>
    <row r="72" spans="1:3" s="115" customFormat="1" ht="12" customHeight="1">
      <c r="A72" s="482" t="s">
        <v>155</v>
      </c>
      <c r="B72" s="463" t="s">
        <v>327</v>
      </c>
      <c r="C72" s="341"/>
    </row>
    <row r="73" spans="1:3" s="115" customFormat="1" ht="12" customHeight="1">
      <c r="A73" s="482" t="s">
        <v>352</v>
      </c>
      <c r="B73" s="463" t="s">
        <v>328</v>
      </c>
      <c r="C73" s="341"/>
    </row>
    <row r="74" spans="1:3" s="115" customFormat="1" ht="12" customHeight="1" thickBot="1">
      <c r="A74" s="483" t="s">
        <v>353</v>
      </c>
      <c r="B74" s="464" t="s">
        <v>329</v>
      </c>
      <c r="C74" s="341"/>
    </row>
    <row r="75" spans="1:3" s="115" customFormat="1" ht="12" customHeight="1" thickBot="1">
      <c r="A75" s="484" t="s">
        <v>330</v>
      </c>
      <c r="B75" s="331" t="s">
        <v>331</v>
      </c>
      <c r="C75" s="336">
        <f>SUM(C76:C77)</f>
        <v>38489</v>
      </c>
    </row>
    <row r="76" spans="1:3" s="115" customFormat="1" ht="12" customHeight="1">
      <c r="A76" s="481" t="s">
        <v>354</v>
      </c>
      <c r="B76" s="462" t="s">
        <v>332</v>
      </c>
      <c r="C76" s="341">
        <v>38489</v>
      </c>
    </row>
    <row r="77" spans="1:3" s="115" customFormat="1" ht="12" customHeight="1" thickBot="1">
      <c r="A77" s="483" t="s">
        <v>355</v>
      </c>
      <c r="B77" s="464" t="s">
        <v>333</v>
      </c>
      <c r="C77" s="341"/>
    </row>
    <row r="78" spans="1:3" s="114" customFormat="1" ht="12" customHeight="1" thickBot="1">
      <c r="A78" s="484" t="s">
        <v>334</v>
      </c>
      <c r="B78" s="331" t="s">
        <v>335</v>
      </c>
      <c r="C78" s="336">
        <f>SUM(C79:C81)</f>
        <v>0</v>
      </c>
    </row>
    <row r="79" spans="1:3" s="115" customFormat="1" ht="12" customHeight="1">
      <c r="A79" s="481" t="s">
        <v>356</v>
      </c>
      <c r="B79" s="462" t="s">
        <v>336</v>
      </c>
      <c r="C79" s="341"/>
    </row>
    <row r="80" spans="1:3" s="115" customFormat="1" ht="12" customHeight="1">
      <c r="A80" s="482" t="s">
        <v>357</v>
      </c>
      <c r="B80" s="463" t="s">
        <v>337</v>
      </c>
      <c r="C80" s="341"/>
    </row>
    <row r="81" spans="1:3" s="115" customFormat="1" ht="12" customHeight="1" thickBot="1">
      <c r="A81" s="483" t="s">
        <v>358</v>
      </c>
      <c r="B81" s="464" t="s">
        <v>338</v>
      </c>
      <c r="C81" s="341"/>
    </row>
    <row r="82" spans="1:3" s="115" customFormat="1" ht="12" customHeight="1" thickBot="1">
      <c r="A82" s="484" t="s">
        <v>339</v>
      </c>
      <c r="B82" s="331" t="s">
        <v>359</v>
      </c>
      <c r="C82" s="336">
        <f>SUM(C83:C86)</f>
        <v>0</v>
      </c>
    </row>
    <row r="83" spans="1:3" s="115" customFormat="1" ht="12" customHeight="1">
      <c r="A83" s="485" t="s">
        <v>340</v>
      </c>
      <c r="B83" s="462" t="s">
        <v>341</v>
      </c>
      <c r="C83" s="341"/>
    </row>
    <row r="84" spans="1:3" s="115" customFormat="1" ht="12" customHeight="1">
      <c r="A84" s="486" t="s">
        <v>342</v>
      </c>
      <c r="B84" s="463" t="s">
        <v>343</v>
      </c>
      <c r="C84" s="341"/>
    </row>
    <row r="85" spans="1:3" s="115" customFormat="1" ht="12" customHeight="1">
      <c r="A85" s="486" t="s">
        <v>344</v>
      </c>
      <c r="B85" s="463" t="s">
        <v>345</v>
      </c>
      <c r="C85" s="341"/>
    </row>
    <row r="86" spans="1:3" s="114" customFormat="1" ht="12" customHeight="1" thickBot="1">
      <c r="A86" s="487" t="s">
        <v>346</v>
      </c>
      <c r="B86" s="464" t="s">
        <v>347</v>
      </c>
      <c r="C86" s="341"/>
    </row>
    <row r="87" spans="1:3" s="114" customFormat="1" ht="12" customHeight="1" thickBot="1">
      <c r="A87" s="484" t="s">
        <v>348</v>
      </c>
      <c r="B87" s="331" t="s">
        <v>490</v>
      </c>
      <c r="C87" s="508"/>
    </row>
    <row r="88" spans="1:3" s="114" customFormat="1" ht="12" customHeight="1" thickBot="1">
      <c r="A88" s="484" t="s">
        <v>522</v>
      </c>
      <c r="B88" s="331" t="s">
        <v>349</v>
      </c>
      <c r="C88" s="508"/>
    </row>
    <row r="89" spans="1:3" s="114" customFormat="1" ht="12" customHeight="1" thickBot="1">
      <c r="A89" s="484" t="s">
        <v>523</v>
      </c>
      <c r="B89" s="469" t="s">
        <v>493</v>
      </c>
      <c r="C89" s="342">
        <f>+C66+C70+C75+C78+C82+C88+C87</f>
        <v>38489</v>
      </c>
    </row>
    <row r="90" spans="1:3" s="114" customFormat="1" ht="12" customHeight="1" thickBot="1">
      <c r="A90" s="488" t="s">
        <v>524</v>
      </c>
      <c r="B90" s="470" t="s">
        <v>525</v>
      </c>
      <c r="C90" s="342">
        <f>+C65+C89</f>
        <v>403443</v>
      </c>
    </row>
    <row r="91" spans="1:3" s="115" customFormat="1" ht="15" customHeight="1" thickBot="1">
      <c r="A91" s="274"/>
      <c r="B91" s="275"/>
      <c r="C91" s="406"/>
    </row>
    <row r="92" spans="1:3" s="74" customFormat="1" ht="16.5" customHeight="1" thickBot="1">
      <c r="A92" s="278"/>
      <c r="B92" s="279" t="s">
        <v>59</v>
      </c>
      <c r="C92" s="408"/>
    </row>
    <row r="93" spans="1:3" s="116" customFormat="1" ht="12" customHeight="1" thickBot="1">
      <c r="A93" s="454" t="s">
        <v>19</v>
      </c>
      <c r="B93" s="31" t="s">
        <v>529</v>
      </c>
      <c r="C93" s="335">
        <f>+C94+C95+C96+C97+C98+C111</f>
        <v>280889</v>
      </c>
    </row>
    <row r="94" spans="1:3" ht="12" customHeight="1">
      <c r="A94" s="489" t="s">
        <v>101</v>
      </c>
      <c r="B94" s="10" t="s">
        <v>50</v>
      </c>
      <c r="C94" s="337">
        <v>176640</v>
      </c>
    </row>
    <row r="95" spans="1:3" ht="12" customHeight="1">
      <c r="A95" s="482" t="s">
        <v>102</v>
      </c>
      <c r="B95" s="8" t="s">
        <v>188</v>
      </c>
      <c r="C95" s="338">
        <v>27001</v>
      </c>
    </row>
    <row r="96" spans="1:3" ht="12" customHeight="1">
      <c r="A96" s="482" t="s">
        <v>103</v>
      </c>
      <c r="B96" s="8" t="s">
        <v>144</v>
      </c>
      <c r="C96" s="340">
        <v>29329</v>
      </c>
    </row>
    <row r="97" spans="1:3" ht="12" customHeight="1">
      <c r="A97" s="482" t="s">
        <v>104</v>
      </c>
      <c r="B97" s="11" t="s">
        <v>189</v>
      </c>
      <c r="C97" s="340">
        <v>10299</v>
      </c>
    </row>
    <row r="98" spans="1:3" ht="12" customHeight="1">
      <c r="A98" s="482" t="s">
        <v>115</v>
      </c>
      <c r="B98" s="19" t="s">
        <v>190</v>
      </c>
      <c r="C98" s="340">
        <v>35620</v>
      </c>
    </row>
    <row r="99" spans="1:3" ht="12" customHeight="1">
      <c r="A99" s="482" t="s">
        <v>105</v>
      </c>
      <c r="B99" s="8" t="s">
        <v>526</v>
      </c>
      <c r="C99" s="340">
        <v>30</v>
      </c>
    </row>
    <row r="100" spans="1:3" ht="12" customHeight="1">
      <c r="A100" s="482" t="s">
        <v>106</v>
      </c>
      <c r="B100" s="167" t="s">
        <v>456</v>
      </c>
      <c r="C100" s="340"/>
    </row>
    <row r="101" spans="1:3" ht="12" customHeight="1">
      <c r="A101" s="482" t="s">
        <v>116</v>
      </c>
      <c r="B101" s="167" t="s">
        <v>455</v>
      </c>
      <c r="C101" s="340"/>
    </row>
    <row r="102" spans="1:3" ht="12" customHeight="1">
      <c r="A102" s="482" t="s">
        <v>117</v>
      </c>
      <c r="B102" s="167" t="s">
        <v>365</v>
      </c>
      <c r="C102" s="340"/>
    </row>
    <row r="103" spans="1:3" ht="12" customHeight="1">
      <c r="A103" s="482" t="s">
        <v>118</v>
      </c>
      <c r="B103" s="168" t="s">
        <v>366</v>
      </c>
      <c r="C103" s="340"/>
    </row>
    <row r="104" spans="1:3" ht="12" customHeight="1">
      <c r="A104" s="482" t="s">
        <v>119</v>
      </c>
      <c r="B104" s="168" t="s">
        <v>367</v>
      </c>
      <c r="C104" s="340"/>
    </row>
    <row r="105" spans="1:3" ht="12" customHeight="1">
      <c r="A105" s="482" t="s">
        <v>121</v>
      </c>
      <c r="B105" s="167" t="s">
        <v>368</v>
      </c>
      <c r="C105" s="340">
        <v>34270</v>
      </c>
    </row>
    <row r="106" spans="1:3" ht="12" customHeight="1">
      <c r="A106" s="482" t="s">
        <v>191</v>
      </c>
      <c r="B106" s="167" t="s">
        <v>369</v>
      </c>
      <c r="C106" s="340"/>
    </row>
    <row r="107" spans="1:3" ht="12" customHeight="1">
      <c r="A107" s="482" t="s">
        <v>363</v>
      </c>
      <c r="B107" s="168" t="s">
        <v>370</v>
      </c>
      <c r="C107" s="340"/>
    </row>
    <row r="108" spans="1:3" ht="12" customHeight="1">
      <c r="A108" s="490" t="s">
        <v>364</v>
      </c>
      <c r="B108" s="169" t="s">
        <v>371</v>
      </c>
      <c r="C108" s="340"/>
    </row>
    <row r="109" spans="1:3" ht="12" customHeight="1">
      <c r="A109" s="482" t="s">
        <v>453</v>
      </c>
      <c r="B109" s="169" t="s">
        <v>372</v>
      </c>
      <c r="C109" s="340"/>
    </row>
    <row r="110" spans="1:3" ht="12" customHeight="1">
      <c r="A110" s="482" t="s">
        <v>454</v>
      </c>
      <c r="B110" s="168" t="s">
        <v>373</v>
      </c>
      <c r="C110" s="338">
        <v>1320</v>
      </c>
    </row>
    <row r="111" spans="1:3" ht="12" customHeight="1">
      <c r="A111" s="482" t="s">
        <v>458</v>
      </c>
      <c r="B111" s="11" t="s">
        <v>51</v>
      </c>
      <c r="C111" s="338">
        <v>2000</v>
      </c>
    </row>
    <row r="112" spans="1:3" ht="12" customHeight="1">
      <c r="A112" s="483" t="s">
        <v>459</v>
      </c>
      <c r="B112" s="8" t="s">
        <v>527</v>
      </c>
      <c r="C112" s="340">
        <v>1000</v>
      </c>
    </row>
    <row r="113" spans="1:3" ht="12" customHeight="1" thickBot="1">
      <c r="A113" s="491" t="s">
        <v>460</v>
      </c>
      <c r="B113" s="170" t="s">
        <v>528</v>
      </c>
      <c r="C113" s="344">
        <v>1000</v>
      </c>
    </row>
    <row r="114" spans="1:3" ht="12" customHeight="1" thickBot="1">
      <c r="A114" s="37" t="s">
        <v>20</v>
      </c>
      <c r="B114" s="30" t="s">
        <v>374</v>
      </c>
      <c r="C114" s="336">
        <f>+C115+C117+C119</f>
        <v>8800</v>
      </c>
    </row>
    <row r="115" spans="1:3" ht="12" customHeight="1">
      <c r="A115" s="481" t="s">
        <v>107</v>
      </c>
      <c r="B115" s="8" t="s">
        <v>237</v>
      </c>
      <c r="C115" s="339">
        <v>8800</v>
      </c>
    </row>
    <row r="116" spans="1:3" ht="12" customHeight="1">
      <c r="A116" s="481" t="s">
        <v>108</v>
      </c>
      <c r="B116" s="12" t="s">
        <v>378</v>
      </c>
      <c r="C116" s="339"/>
    </row>
    <row r="117" spans="1:3" ht="12" customHeight="1">
      <c r="A117" s="481" t="s">
        <v>109</v>
      </c>
      <c r="B117" s="12" t="s">
        <v>192</v>
      </c>
      <c r="C117" s="338"/>
    </row>
    <row r="118" spans="1:3" ht="12" customHeight="1">
      <c r="A118" s="481" t="s">
        <v>110</v>
      </c>
      <c r="B118" s="12" t="s">
        <v>379</v>
      </c>
      <c r="C118" s="304"/>
    </row>
    <row r="119" spans="1:3" ht="12" customHeight="1">
      <c r="A119" s="481" t="s">
        <v>111</v>
      </c>
      <c r="B119" s="333" t="s">
        <v>240</v>
      </c>
      <c r="C119" s="304"/>
    </row>
    <row r="120" spans="1:3" ht="12" customHeight="1">
      <c r="A120" s="481" t="s">
        <v>120</v>
      </c>
      <c r="B120" s="332" t="s">
        <v>443</v>
      </c>
      <c r="C120" s="304"/>
    </row>
    <row r="121" spans="1:3" ht="12" customHeight="1">
      <c r="A121" s="481" t="s">
        <v>122</v>
      </c>
      <c r="B121" s="458" t="s">
        <v>384</v>
      </c>
      <c r="C121" s="304"/>
    </row>
    <row r="122" spans="1:3" ht="12" customHeight="1">
      <c r="A122" s="481" t="s">
        <v>193</v>
      </c>
      <c r="B122" s="168" t="s">
        <v>367</v>
      </c>
      <c r="C122" s="304"/>
    </row>
    <row r="123" spans="1:3" ht="12" customHeight="1">
      <c r="A123" s="481" t="s">
        <v>194</v>
      </c>
      <c r="B123" s="168" t="s">
        <v>383</v>
      </c>
      <c r="C123" s="304"/>
    </row>
    <row r="124" spans="1:3" ht="12" customHeight="1">
      <c r="A124" s="481" t="s">
        <v>195</v>
      </c>
      <c r="B124" s="168" t="s">
        <v>382</v>
      </c>
      <c r="C124" s="304"/>
    </row>
    <row r="125" spans="1:3" ht="12" customHeight="1">
      <c r="A125" s="481" t="s">
        <v>375</v>
      </c>
      <c r="B125" s="168" t="s">
        <v>370</v>
      </c>
      <c r="C125" s="304"/>
    </row>
    <row r="126" spans="1:3" ht="12" customHeight="1">
      <c r="A126" s="481" t="s">
        <v>376</v>
      </c>
      <c r="B126" s="168" t="s">
        <v>381</v>
      </c>
      <c r="C126" s="304"/>
    </row>
    <row r="127" spans="1:3" ht="12" customHeight="1" thickBot="1">
      <c r="A127" s="490" t="s">
        <v>377</v>
      </c>
      <c r="B127" s="168" t="s">
        <v>380</v>
      </c>
      <c r="C127" s="306"/>
    </row>
    <row r="128" spans="1:3" ht="12" customHeight="1" thickBot="1">
      <c r="A128" s="37" t="s">
        <v>21</v>
      </c>
      <c r="B128" s="148" t="s">
        <v>463</v>
      </c>
      <c r="C128" s="336">
        <f>+C93+C114</f>
        <v>289689</v>
      </c>
    </row>
    <row r="129" spans="1:3" ht="12" customHeight="1" thickBot="1">
      <c r="A129" s="37" t="s">
        <v>22</v>
      </c>
      <c r="B129" s="148" t="s">
        <v>464</v>
      </c>
      <c r="C129" s="336">
        <f>+C130+C131+C132</f>
        <v>0</v>
      </c>
    </row>
    <row r="130" spans="1:3" s="116" customFormat="1" ht="12" customHeight="1">
      <c r="A130" s="481" t="s">
        <v>279</v>
      </c>
      <c r="B130" s="9" t="s">
        <v>532</v>
      </c>
      <c r="C130" s="304"/>
    </row>
    <row r="131" spans="1:3" ht="12" customHeight="1">
      <c r="A131" s="481" t="s">
        <v>280</v>
      </c>
      <c r="B131" s="9" t="s">
        <v>472</v>
      </c>
      <c r="C131" s="304"/>
    </row>
    <row r="132" spans="1:3" ht="12" customHeight="1" thickBot="1">
      <c r="A132" s="490" t="s">
        <v>281</v>
      </c>
      <c r="B132" s="7" t="s">
        <v>531</v>
      </c>
      <c r="C132" s="304"/>
    </row>
    <row r="133" spans="1:3" ht="12" customHeight="1" thickBot="1">
      <c r="A133" s="37" t="s">
        <v>23</v>
      </c>
      <c r="B133" s="148" t="s">
        <v>465</v>
      </c>
      <c r="C133" s="336">
        <f>+C134+C135+C136+C137+C138+C139</f>
        <v>0</v>
      </c>
    </row>
    <row r="134" spans="1:3" ht="12" customHeight="1">
      <c r="A134" s="481" t="s">
        <v>94</v>
      </c>
      <c r="B134" s="9" t="s">
        <v>474</v>
      </c>
      <c r="C134" s="304"/>
    </row>
    <row r="135" spans="1:3" ht="12" customHeight="1">
      <c r="A135" s="481" t="s">
        <v>95</v>
      </c>
      <c r="B135" s="9" t="s">
        <v>466</v>
      </c>
      <c r="C135" s="304"/>
    </row>
    <row r="136" spans="1:3" ht="12" customHeight="1">
      <c r="A136" s="481" t="s">
        <v>96</v>
      </c>
      <c r="B136" s="9" t="s">
        <v>467</v>
      </c>
      <c r="C136" s="304"/>
    </row>
    <row r="137" spans="1:3" ht="12" customHeight="1">
      <c r="A137" s="481" t="s">
        <v>180</v>
      </c>
      <c r="B137" s="9" t="s">
        <v>530</v>
      </c>
      <c r="C137" s="304"/>
    </row>
    <row r="138" spans="1:3" ht="12" customHeight="1">
      <c r="A138" s="481" t="s">
        <v>181</v>
      </c>
      <c r="B138" s="9" t="s">
        <v>469</v>
      </c>
      <c r="C138" s="304"/>
    </row>
    <row r="139" spans="1:3" s="116" customFormat="1" ht="12" customHeight="1" thickBot="1">
      <c r="A139" s="490" t="s">
        <v>182</v>
      </c>
      <c r="B139" s="7" t="s">
        <v>470</v>
      </c>
      <c r="C139" s="304"/>
    </row>
    <row r="140" spans="1:11" ht="12" customHeight="1" thickBot="1">
      <c r="A140" s="37" t="s">
        <v>24</v>
      </c>
      <c r="B140" s="148" t="s">
        <v>556</v>
      </c>
      <c r="C140" s="342">
        <f>+C141+C142+C144+C145+C143</f>
        <v>113754</v>
      </c>
      <c r="K140" s="286"/>
    </row>
    <row r="141" spans="1:3" ht="12.75">
      <c r="A141" s="481" t="s">
        <v>97</v>
      </c>
      <c r="B141" s="9" t="s">
        <v>385</v>
      </c>
      <c r="C141" s="304"/>
    </row>
    <row r="142" spans="1:3" ht="12" customHeight="1">
      <c r="A142" s="481" t="s">
        <v>98</v>
      </c>
      <c r="B142" s="9" t="s">
        <v>386</v>
      </c>
      <c r="C142" s="304">
        <v>5279</v>
      </c>
    </row>
    <row r="143" spans="1:3" ht="12" customHeight="1">
      <c r="A143" s="481" t="s">
        <v>299</v>
      </c>
      <c r="B143" s="9" t="s">
        <v>555</v>
      </c>
      <c r="C143" s="304">
        <v>108475</v>
      </c>
    </row>
    <row r="144" spans="1:3" s="116" customFormat="1" ht="12" customHeight="1">
      <c r="A144" s="481" t="s">
        <v>300</v>
      </c>
      <c r="B144" s="9" t="s">
        <v>479</v>
      </c>
      <c r="C144" s="304"/>
    </row>
    <row r="145" spans="1:3" s="116" customFormat="1" ht="12" customHeight="1" thickBot="1">
      <c r="A145" s="490" t="s">
        <v>301</v>
      </c>
      <c r="B145" s="7" t="s">
        <v>405</v>
      </c>
      <c r="C145" s="304"/>
    </row>
    <row r="146" spans="1:3" s="116" customFormat="1" ht="12" customHeight="1" thickBot="1">
      <c r="A146" s="37" t="s">
        <v>25</v>
      </c>
      <c r="B146" s="148" t="s">
        <v>480</v>
      </c>
      <c r="C146" s="345">
        <f>+C147+C148+C149+C150+C151</f>
        <v>0</v>
      </c>
    </row>
    <row r="147" spans="1:3" s="116" customFormat="1" ht="12" customHeight="1">
      <c r="A147" s="481" t="s">
        <v>99</v>
      </c>
      <c r="B147" s="9" t="s">
        <v>475</v>
      </c>
      <c r="C147" s="304"/>
    </row>
    <row r="148" spans="1:3" s="116" customFormat="1" ht="12" customHeight="1">
      <c r="A148" s="481" t="s">
        <v>100</v>
      </c>
      <c r="B148" s="9" t="s">
        <v>482</v>
      </c>
      <c r="C148" s="304"/>
    </row>
    <row r="149" spans="1:3" s="116" customFormat="1" ht="12" customHeight="1">
      <c r="A149" s="481" t="s">
        <v>311</v>
      </c>
      <c r="B149" s="9" t="s">
        <v>477</v>
      </c>
      <c r="C149" s="304"/>
    </row>
    <row r="150" spans="1:3" s="116" customFormat="1" ht="12" customHeight="1">
      <c r="A150" s="481" t="s">
        <v>312</v>
      </c>
      <c r="B150" s="9" t="s">
        <v>533</v>
      </c>
      <c r="C150" s="304"/>
    </row>
    <row r="151" spans="1:3" ht="12.75" customHeight="1" thickBot="1">
      <c r="A151" s="490" t="s">
        <v>481</v>
      </c>
      <c r="B151" s="7" t="s">
        <v>484</v>
      </c>
      <c r="C151" s="306"/>
    </row>
    <row r="152" spans="1:3" ht="12.75" customHeight="1" thickBot="1">
      <c r="A152" s="545" t="s">
        <v>26</v>
      </c>
      <c r="B152" s="148" t="s">
        <v>485</v>
      </c>
      <c r="C152" s="345"/>
    </row>
    <row r="153" spans="1:3" ht="12.75" customHeight="1" thickBot="1">
      <c r="A153" s="545" t="s">
        <v>27</v>
      </c>
      <c r="B153" s="148" t="s">
        <v>486</v>
      </c>
      <c r="C153" s="345"/>
    </row>
    <row r="154" spans="1:3" ht="12" customHeight="1" thickBot="1">
      <c r="A154" s="37" t="s">
        <v>28</v>
      </c>
      <c r="B154" s="148" t="s">
        <v>488</v>
      </c>
      <c r="C154" s="472">
        <f>+C129+C133+C140+C146+C152+C153</f>
        <v>113754</v>
      </c>
    </row>
    <row r="155" spans="1:3" ht="15" customHeight="1" thickBot="1">
      <c r="A155" s="492" t="s">
        <v>29</v>
      </c>
      <c r="B155" s="425" t="s">
        <v>487</v>
      </c>
      <c r="C155" s="472">
        <f>+C128+C154</f>
        <v>403443</v>
      </c>
    </row>
    <row r="156" spans="1:3" ht="13.5" thickBot="1">
      <c r="A156" s="433"/>
      <c r="B156" s="434"/>
      <c r="C156" s="435"/>
    </row>
    <row r="157" spans="1:3" ht="15" customHeight="1" thickBot="1">
      <c r="A157" s="283" t="s">
        <v>534</v>
      </c>
      <c r="B157" s="284"/>
      <c r="C157" s="145">
        <v>7</v>
      </c>
    </row>
    <row r="158" spans="1:3" ht="14.25" customHeight="1" thickBot="1">
      <c r="A158" s="283" t="s">
        <v>211</v>
      </c>
      <c r="B158" s="284"/>
      <c r="C158" s="145">
        <v>140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436" customWidth="1"/>
    <col min="2" max="2" width="72.00390625" style="437" customWidth="1"/>
    <col min="3" max="3" width="25.00390625" style="438" customWidth="1"/>
    <col min="4" max="16384" width="9.375" style="3" customWidth="1"/>
  </cols>
  <sheetData>
    <row r="1" spans="1:3" s="2" customFormat="1" ht="16.5" customHeight="1" thickBot="1">
      <c r="A1" s="260"/>
      <c r="B1" s="262"/>
      <c r="C1" s="285" t="s">
        <v>662</v>
      </c>
    </row>
    <row r="2" spans="1:3" s="112" customFormat="1" ht="21" customHeight="1">
      <c r="A2" s="452" t="s">
        <v>64</v>
      </c>
      <c r="B2" s="397" t="s">
        <v>233</v>
      </c>
      <c r="C2" s="399" t="s">
        <v>55</v>
      </c>
    </row>
    <row r="3" spans="1:3" s="112" customFormat="1" ht="16.5" thickBot="1">
      <c r="A3" s="263" t="s">
        <v>208</v>
      </c>
      <c r="B3" s="398" t="s">
        <v>444</v>
      </c>
      <c r="C3" s="544" t="s">
        <v>61</v>
      </c>
    </row>
    <row r="4" spans="1:3" s="113" customFormat="1" ht="15.75" customHeight="1" thickBot="1">
      <c r="A4" s="264"/>
      <c r="B4" s="264"/>
      <c r="C4" s="265" t="s">
        <v>56</v>
      </c>
    </row>
    <row r="5" spans="1:3" ht="13.5" thickBot="1">
      <c r="A5" s="453" t="s">
        <v>210</v>
      </c>
      <c r="B5" s="266" t="s">
        <v>579</v>
      </c>
      <c r="C5" s="400" t="s">
        <v>57</v>
      </c>
    </row>
    <row r="6" spans="1:3" s="74" customFormat="1" ht="12.75" customHeight="1" thickBot="1">
      <c r="A6" s="227"/>
      <c r="B6" s="228" t="s">
        <v>508</v>
      </c>
      <c r="C6" s="229" t="s">
        <v>509</v>
      </c>
    </row>
    <row r="7" spans="1:3" s="74" customFormat="1" ht="15.75" customHeight="1" thickBot="1">
      <c r="A7" s="268"/>
      <c r="B7" s="269" t="s">
        <v>58</v>
      </c>
      <c r="C7" s="401"/>
    </row>
    <row r="8" spans="1:3" s="74" customFormat="1" ht="12" customHeight="1" thickBot="1">
      <c r="A8" s="37" t="s">
        <v>19</v>
      </c>
      <c r="B8" s="21" t="s">
        <v>263</v>
      </c>
      <c r="C8" s="336">
        <f>+C9+C10+C11+C12+C13+C14</f>
        <v>164839</v>
      </c>
    </row>
    <row r="9" spans="1:3" s="114" customFormat="1" ht="12" customHeight="1">
      <c r="A9" s="481" t="s">
        <v>101</v>
      </c>
      <c r="B9" s="462" t="s">
        <v>264</v>
      </c>
      <c r="C9" s="339">
        <v>61122</v>
      </c>
    </row>
    <row r="10" spans="1:3" s="115" customFormat="1" ht="12" customHeight="1">
      <c r="A10" s="482" t="s">
        <v>102</v>
      </c>
      <c r="B10" s="463" t="s">
        <v>265</v>
      </c>
      <c r="C10" s="338">
        <v>31277</v>
      </c>
    </row>
    <row r="11" spans="1:3" s="115" customFormat="1" ht="12" customHeight="1">
      <c r="A11" s="482" t="s">
        <v>103</v>
      </c>
      <c r="B11" s="463" t="s">
        <v>565</v>
      </c>
      <c r="C11" s="338">
        <v>52394</v>
      </c>
    </row>
    <row r="12" spans="1:3" s="115" customFormat="1" ht="12" customHeight="1">
      <c r="A12" s="482" t="s">
        <v>104</v>
      </c>
      <c r="B12" s="463" t="s">
        <v>267</v>
      </c>
      <c r="C12" s="338">
        <v>1987</v>
      </c>
    </row>
    <row r="13" spans="1:3" s="115" customFormat="1" ht="12" customHeight="1">
      <c r="A13" s="482" t="s">
        <v>153</v>
      </c>
      <c r="B13" s="463" t="s">
        <v>521</v>
      </c>
      <c r="C13" s="338">
        <v>16930</v>
      </c>
    </row>
    <row r="14" spans="1:3" s="114" customFormat="1" ht="12" customHeight="1" thickBot="1">
      <c r="A14" s="483" t="s">
        <v>105</v>
      </c>
      <c r="B14" s="464" t="s">
        <v>448</v>
      </c>
      <c r="C14" s="338">
        <v>1129</v>
      </c>
    </row>
    <row r="15" spans="1:3" s="114" customFormat="1" ht="12" customHeight="1" thickBot="1">
      <c r="A15" s="37" t="s">
        <v>20</v>
      </c>
      <c r="B15" s="331" t="s">
        <v>268</v>
      </c>
      <c r="C15" s="336">
        <f>+C16+C17+C18+C19+C20</f>
        <v>176568</v>
      </c>
    </row>
    <row r="16" spans="1:3" s="114" customFormat="1" ht="12" customHeight="1">
      <c r="A16" s="481" t="s">
        <v>107</v>
      </c>
      <c r="B16" s="462" t="s">
        <v>269</v>
      </c>
      <c r="C16" s="339"/>
    </row>
    <row r="17" spans="1:3" s="114" customFormat="1" ht="12" customHeight="1">
      <c r="A17" s="482" t="s">
        <v>108</v>
      </c>
      <c r="B17" s="463" t="s">
        <v>270</v>
      </c>
      <c r="C17" s="338"/>
    </row>
    <row r="18" spans="1:3" s="114" customFormat="1" ht="12" customHeight="1">
      <c r="A18" s="482" t="s">
        <v>109</v>
      </c>
      <c r="B18" s="463" t="s">
        <v>437</v>
      </c>
      <c r="C18" s="338"/>
    </row>
    <row r="19" spans="1:3" s="114" customFormat="1" ht="12" customHeight="1">
      <c r="A19" s="482" t="s">
        <v>110</v>
      </c>
      <c r="B19" s="463" t="s">
        <v>438</v>
      </c>
      <c r="C19" s="338"/>
    </row>
    <row r="20" spans="1:3" s="114" customFormat="1" ht="12" customHeight="1">
      <c r="A20" s="482" t="s">
        <v>111</v>
      </c>
      <c r="B20" s="463" t="s">
        <v>271</v>
      </c>
      <c r="C20" s="338">
        <v>176568</v>
      </c>
    </row>
    <row r="21" spans="1:3" s="115" customFormat="1" ht="12" customHeight="1" thickBot="1">
      <c r="A21" s="483" t="s">
        <v>120</v>
      </c>
      <c r="B21" s="464" t="s">
        <v>272</v>
      </c>
      <c r="C21" s="340"/>
    </row>
    <row r="22" spans="1:3" s="115" customFormat="1" ht="12" customHeight="1" thickBot="1">
      <c r="A22" s="37" t="s">
        <v>21</v>
      </c>
      <c r="B22" s="21" t="s">
        <v>273</v>
      </c>
      <c r="C22" s="336">
        <f>+C23+C24+C25+C26+C27</f>
        <v>3810</v>
      </c>
    </row>
    <row r="23" spans="1:3" s="115" customFormat="1" ht="12" customHeight="1">
      <c r="A23" s="481" t="s">
        <v>90</v>
      </c>
      <c r="B23" s="462" t="s">
        <v>274</v>
      </c>
      <c r="C23" s="339"/>
    </row>
    <row r="24" spans="1:3" s="114" customFormat="1" ht="12" customHeight="1">
      <c r="A24" s="482" t="s">
        <v>91</v>
      </c>
      <c r="B24" s="463" t="s">
        <v>275</v>
      </c>
      <c r="C24" s="338"/>
    </row>
    <row r="25" spans="1:3" s="115" customFormat="1" ht="12" customHeight="1">
      <c r="A25" s="482" t="s">
        <v>92</v>
      </c>
      <c r="B25" s="463" t="s">
        <v>439</v>
      </c>
      <c r="C25" s="338"/>
    </row>
    <row r="26" spans="1:3" s="115" customFormat="1" ht="12" customHeight="1">
      <c r="A26" s="482" t="s">
        <v>93</v>
      </c>
      <c r="B26" s="463" t="s">
        <v>440</v>
      </c>
      <c r="C26" s="338"/>
    </row>
    <row r="27" spans="1:3" s="115" customFormat="1" ht="12" customHeight="1">
      <c r="A27" s="482" t="s">
        <v>176</v>
      </c>
      <c r="B27" s="463" t="s">
        <v>276</v>
      </c>
      <c r="C27" s="338">
        <v>3810</v>
      </c>
    </row>
    <row r="28" spans="1:3" s="115" customFormat="1" ht="12" customHeight="1" thickBot="1">
      <c r="A28" s="483" t="s">
        <v>177</v>
      </c>
      <c r="B28" s="464" t="s">
        <v>277</v>
      </c>
      <c r="C28" s="340"/>
    </row>
    <row r="29" spans="1:3" s="115" customFormat="1" ht="12" customHeight="1" thickBot="1">
      <c r="A29" s="37" t="s">
        <v>178</v>
      </c>
      <c r="B29" s="21" t="s">
        <v>576</v>
      </c>
      <c r="C29" s="342">
        <f>SUM(C30:C36)</f>
        <v>7975</v>
      </c>
    </row>
    <row r="30" spans="1:3" s="115" customFormat="1" ht="12" customHeight="1">
      <c r="A30" s="481" t="s">
        <v>279</v>
      </c>
      <c r="B30" s="462" t="s">
        <v>600</v>
      </c>
      <c r="C30" s="339">
        <v>1400</v>
      </c>
    </row>
    <row r="31" spans="1:3" s="115" customFormat="1" ht="12" customHeight="1">
      <c r="A31" s="482" t="s">
        <v>280</v>
      </c>
      <c r="B31" s="463" t="s">
        <v>571</v>
      </c>
      <c r="C31" s="338"/>
    </row>
    <row r="32" spans="1:3" s="115" customFormat="1" ht="12" customHeight="1">
      <c r="A32" s="482" t="s">
        <v>281</v>
      </c>
      <c r="B32" s="463" t="s">
        <v>572</v>
      </c>
      <c r="C32" s="338">
        <v>4675</v>
      </c>
    </row>
    <row r="33" spans="1:3" s="115" customFormat="1" ht="12" customHeight="1">
      <c r="A33" s="482" t="s">
        <v>282</v>
      </c>
      <c r="B33" s="463" t="s">
        <v>573</v>
      </c>
      <c r="C33" s="338"/>
    </row>
    <row r="34" spans="1:3" s="115" customFormat="1" ht="12" customHeight="1">
      <c r="A34" s="482" t="s">
        <v>567</v>
      </c>
      <c r="B34" s="463" t="s">
        <v>283</v>
      </c>
      <c r="C34" s="338">
        <v>1800</v>
      </c>
    </row>
    <row r="35" spans="1:3" s="115" customFormat="1" ht="12" customHeight="1">
      <c r="A35" s="482" t="s">
        <v>568</v>
      </c>
      <c r="B35" s="463" t="s">
        <v>284</v>
      </c>
      <c r="C35" s="338"/>
    </row>
    <row r="36" spans="1:3" s="115" customFormat="1" ht="12" customHeight="1" thickBot="1">
      <c r="A36" s="483" t="s">
        <v>569</v>
      </c>
      <c r="B36" s="570" t="s">
        <v>285</v>
      </c>
      <c r="C36" s="340">
        <v>100</v>
      </c>
    </row>
    <row r="37" spans="1:3" s="115" customFormat="1" ht="12" customHeight="1" thickBot="1">
      <c r="A37" s="37" t="s">
        <v>23</v>
      </c>
      <c r="B37" s="21" t="s">
        <v>449</v>
      </c>
      <c r="C37" s="336">
        <f>SUM(C38:C48)</f>
        <v>7907</v>
      </c>
    </row>
    <row r="38" spans="1:3" s="115" customFormat="1" ht="12" customHeight="1">
      <c r="A38" s="481" t="s">
        <v>94</v>
      </c>
      <c r="B38" s="462" t="s">
        <v>288</v>
      </c>
      <c r="C38" s="339">
        <v>1400</v>
      </c>
    </row>
    <row r="39" spans="1:3" s="115" customFormat="1" ht="12" customHeight="1">
      <c r="A39" s="482" t="s">
        <v>95</v>
      </c>
      <c r="B39" s="463" t="s">
        <v>289</v>
      </c>
      <c r="C39" s="338">
        <v>4250</v>
      </c>
    </row>
    <row r="40" spans="1:3" s="115" customFormat="1" ht="12" customHeight="1">
      <c r="A40" s="482" t="s">
        <v>96</v>
      </c>
      <c r="B40" s="463" t="s">
        <v>290</v>
      </c>
      <c r="C40" s="338">
        <v>815</v>
      </c>
    </row>
    <row r="41" spans="1:3" s="115" customFormat="1" ht="12" customHeight="1">
      <c r="A41" s="482" t="s">
        <v>180</v>
      </c>
      <c r="B41" s="463" t="s">
        <v>291</v>
      </c>
      <c r="C41" s="338"/>
    </row>
    <row r="42" spans="1:3" s="115" customFormat="1" ht="12" customHeight="1">
      <c r="A42" s="482" t="s">
        <v>181</v>
      </c>
      <c r="B42" s="463" t="s">
        <v>292</v>
      </c>
      <c r="C42" s="338"/>
    </row>
    <row r="43" spans="1:3" s="115" customFormat="1" ht="12" customHeight="1">
      <c r="A43" s="482" t="s">
        <v>182</v>
      </c>
      <c r="B43" s="463" t="s">
        <v>293</v>
      </c>
      <c r="C43" s="338">
        <v>1432</v>
      </c>
    </row>
    <row r="44" spans="1:3" s="115" customFormat="1" ht="12" customHeight="1">
      <c r="A44" s="482" t="s">
        <v>183</v>
      </c>
      <c r="B44" s="463" t="s">
        <v>294</v>
      </c>
      <c r="C44" s="338"/>
    </row>
    <row r="45" spans="1:3" s="115" customFormat="1" ht="12" customHeight="1">
      <c r="A45" s="482" t="s">
        <v>184</v>
      </c>
      <c r="B45" s="463" t="s">
        <v>575</v>
      </c>
      <c r="C45" s="338">
        <v>10</v>
      </c>
    </row>
    <row r="46" spans="1:3" s="115" customFormat="1" ht="12" customHeight="1">
      <c r="A46" s="482" t="s">
        <v>286</v>
      </c>
      <c r="B46" s="463" t="s">
        <v>296</v>
      </c>
      <c r="C46" s="341"/>
    </row>
    <row r="47" spans="1:3" s="115" customFormat="1" ht="12" customHeight="1">
      <c r="A47" s="483" t="s">
        <v>287</v>
      </c>
      <c r="B47" s="464" t="s">
        <v>451</v>
      </c>
      <c r="C47" s="449"/>
    </row>
    <row r="48" spans="1:3" s="115" customFormat="1" ht="12" customHeight="1" thickBot="1">
      <c r="A48" s="483" t="s">
        <v>450</v>
      </c>
      <c r="B48" s="464" t="s">
        <v>297</v>
      </c>
      <c r="C48" s="449"/>
    </row>
    <row r="49" spans="1:3" s="115" customFormat="1" ht="12" customHeight="1" thickBot="1">
      <c r="A49" s="37" t="s">
        <v>24</v>
      </c>
      <c r="B49" s="21" t="s">
        <v>298</v>
      </c>
      <c r="C49" s="336">
        <f>SUM(C50:C54)</f>
        <v>0</v>
      </c>
    </row>
    <row r="50" spans="1:3" s="115" customFormat="1" ht="12" customHeight="1">
      <c r="A50" s="481" t="s">
        <v>97</v>
      </c>
      <c r="B50" s="462" t="s">
        <v>302</v>
      </c>
      <c r="C50" s="507"/>
    </row>
    <row r="51" spans="1:3" s="115" customFormat="1" ht="12" customHeight="1">
      <c r="A51" s="482" t="s">
        <v>98</v>
      </c>
      <c r="B51" s="463" t="s">
        <v>303</v>
      </c>
      <c r="C51" s="341"/>
    </row>
    <row r="52" spans="1:3" s="115" customFormat="1" ht="12" customHeight="1">
      <c r="A52" s="482" t="s">
        <v>299</v>
      </c>
      <c r="B52" s="463" t="s">
        <v>304</v>
      </c>
      <c r="C52" s="341"/>
    </row>
    <row r="53" spans="1:3" s="115" customFormat="1" ht="12" customHeight="1">
      <c r="A53" s="482" t="s">
        <v>300</v>
      </c>
      <c r="B53" s="463" t="s">
        <v>305</v>
      </c>
      <c r="C53" s="341"/>
    </row>
    <row r="54" spans="1:3" s="115" customFormat="1" ht="12" customHeight="1" thickBot="1">
      <c r="A54" s="483" t="s">
        <v>301</v>
      </c>
      <c r="B54" s="464" t="s">
        <v>306</v>
      </c>
      <c r="C54" s="449"/>
    </row>
    <row r="55" spans="1:3" s="115" customFormat="1" ht="12" customHeight="1" thickBot="1">
      <c r="A55" s="37" t="s">
        <v>185</v>
      </c>
      <c r="B55" s="21" t="s">
        <v>307</v>
      </c>
      <c r="C55" s="336">
        <f>SUM(C56:C58)</f>
        <v>30</v>
      </c>
    </row>
    <row r="56" spans="1:3" s="115" customFormat="1" ht="12" customHeight="1">
      <c r="A56" s="481" t="s">
        <v>99</v>
      </c>
      <c r="B56" s="462" t="s">
        <v>308</v>
      </c>
      <c r="C56" s="339"/>
    </row>
    <row r="57" spans="1:3" s="115" customFormat="1" ht="12" customHeight="1">
      <c r="A57" s="482" t="s">
        <v>100</v>
      </c>
      <c r="B57" s="463" t="s">
        <v>441</v>
      </c>
      <c r="C57" s="338"/>
    </row>
    <row r="58" spans="1:3" s="115" customFormat="1" ht="12" customHeight="1">
      <c r="A58" s="482" t="s">
        <v>311</v>
      </c>
      <c r="B58" s="463" t="s">
        <v>309</v>
      </c>
      <c r="C58" s="338">
        <v>30</v>
      </c>
    </row>
    <row r="59" spans="1:3" s="115" customFormat="1" ht="12" customHeight="1" thickBot="1">
      <c r="A59" s="483" t="s">
        <v>312</v>
      </c>
      <c r="B59" s="464" t="s">
        <v>310</v>
      </c>
      <c r="C59" s="340"/>
    </row>
    <row r="60" spans="1:3" s="115" customFormat="1" ht="12" customHeight="1" thickBot="1">
      <c r="A60" s="37" t="s">
        <v>26</v>
      </c>
      <c r="B60" s="331" t="s">
        <v>313</v>
      </c>
      <c r="C60" s="336">
        <f>SUM(C61:C63)</f>
        <v>0</v>
      </c>
    </row>
    <row r="61" spans="1:3" s="115" customFormat="1" ht="12" customHeight="1">
      <c r="A61" s="481" t="s">
        <v>186</v>
      </c>
      <c r="B61" s="462" t="s">
        <v>315</v>
      </c>
      <c r="C61" s="341"/>
    </row>
    <row r="62" spans="1:3" s="115" customFormat="1" ht="12" customHeight="1">
      <c r="A62" s="482" t="s">
        <v>187</v>
      </c>
      <c r="B62" s="463" t="s">
        <v>442</v>
      </c>
      <c r="C62" s="341"/>
    </row>
    <row r="63" spans="1:3" s="115" customFormat="1" ht="12" customHeight="1">
      <c r="A63" s="482" t="s">
        <v>239</v>
      </c>
      <c r="B63" s="463" t="s">
        <v>316</v>
      </c>
      <c r="C63" s="341"/>
    </row>
    <row r="64" spans="1:3" s="115" customFormat="1" ht="12" customHeight="1" thickBot="1">
      <c r="A64" s="483" t="s">
        <v>314</v>
      </c>
      <c r="B64" s="464" t="s">
        <v>317</v>
      </c>
      <c r="C64" s="341"/>
    </row>
    <row r="65" spans="1:3" s="115" customFormat="1" ht="12" customHeight="1" thickBot="1">
      <c r="A65" s="37" t="s">
        <v>27</v>
      </c>
      <c r="B65" s="21" t="s">
        <v>318</v>
      </c>
      <c r="C65" s="342">
        <f>+C8+C15+C22+C29+C37+C49+C55+C60</f>
        <v>361129</v>
      </c>
    </row>
    <row r="66" spans="1:3" s="115" customFormat="1" ht="12" customHeight="1" thickBot="1">
      <c r="A66" s="484" t="s">
        <v>409</v>
      </c>
      <c r="B66" s="331" t="s">
        <v>320</v>
      </c>
      <c r="C66" s="336">
        <f>SUM(C67:C69)</f>
        <v>0</v>
      </c>
    </row>
    <row r="67" spans="1:3" s="115" customFormat="1" ht="12" customHeight="1">
      <c r="A67" s="481" t="s">
        <v>351</v>
      </c>
      <c r="B67" s="462" t="s">
        <v>321</v>
      </c>
      <c r="C67" s="341"/>
    </row>
    <row r="68" spans="1:3" s="115" customFormat="1" ht="12" customHeight="1">
      <c r="A68" s="482" t="s">
        <v>360</v>
      </c>
      <c r="B68" s="463" t="s">
        <v>322</v>
      </c>
      <c r="C68" s="341"/>
    </row>
    <row r="69" spans="1:3" s="115" customFormat="1" ht="12" customHeight="1" thickBot="1">
      <c r="A69" s="483" t="s">
        <v>361</v>
      </c>
      <c r="B69" s="465" t="s">
        <v>323</v>
      </c>
      <c r="C69" s="341"/>
    </row>
    <row r="70" spans="1:3" s="115" customFormat="1" ht="12" customHeight="1" thickBot="1">
      <c r="A70" s="484" t="s">
        <v>324</v>
      </c>
      <c r="B70" s="331" t="s">
        <v>325</v>
      </c>
      <c r="C70" s="336">
        <f>SUM(C71:C74)</f>
        <v>0</v>
      </c>
    </row>
    <row r="71" spans="1:3" s="115" customFormat="1" ht="12" customHeight="1">
      <c r="A71" s="481" t="s">
        <v>154</v>
      </c>
      <c r="B71" s="462" t="s">
        <v>326</v>
      </c>
      <c r="C71" s="341"/>
    </row>
    <row r="72" spans="1:3" s="115" customFormat="1" ht="12" customHeight="1">
      <c r="A72" s="482" t="s">
        <v>155</v>
      </c>
      <c r="B72" s="463" t="s">
        <v>327</v>
      </c>
      <c r="C72" s="341"/>
    </row>
    <row r="73" spans="1:3" s="115" customFormat="1" ht="12" customHeight="1">
      <c r="A73" s="482" t="s">
        <v>352</v>
      </c>
      <c r="B73" s="463" t="s">
        <v>328</v>
      </c>
      <c r="C73" s="341"/>
    </row>
    <row r="74" spans="1:3" s="115" customFormat="1" ht="12" customHeight="1" thickBot="1">
      <c r="A74" s="483" t="s">
        <v>353</v>
      </c>
      <c r="B74" s="464" t="s">
        <v>329</v>
      </c>
      <c r="C74" s="341"/>
    </row>
    <row r="75" spans="1:3" s="115" customFormat="1" ht="12" customHeight="1" thickBot="1">
      <c r="A75" s="484" t="s">
        <v>330</v>
      </c>
      <c r="B75" s="331" t="s">
        <v>331</v>
      </c>
      <c r="C75" s="336">
        <f>SUM(C76:C77)</f>
        <v>38489</v>
      </c>
    </row>
    <row r="76" spans="1:3" s="115" customFormat="1" ht="12" customHeight="1">
      <c r="A76" s="481" t="s">
        <v>354</v>
      </c>
      <c r="B76" s="462" t="s">
        <v>332</v>
      </c>
      <c r="C76" s="341">
        <v>38489</v>
      </c>
    </row>
    <row r="77" spans="1:3" s="115" customFormat="1" ht="12" customHeight="1" thickBot="1">
      <c r="A77" s="483" t="s">
        <v>355</v>
      </c>
      <c r="B77" s="464" t="s">
        <v>333</v>
      </c>
      <c r="C77" s="341"/>
    </row>
    <row r="78" spans="1:3" s="114" customFormat="1" ht="12" customHeight="1" thickBot="1">
      <c r="A78" s="484" t="s">
        <v>334</v>
      </c>
      <c r="B78" s="331" t="s">
        <v>335</v>
      </c>
      <c r="C78" s="336">
        <f>SUM(C79:C81)</f>
        <v>0</v>
      </c>
    </row>
    <row r="79" spans="1:3" s="115" customFormat="1" ht="12" customHeight="1">
      <c r="A79" s="481" t="s">
        <v>356</v>
      </c>
      <c r="B79" s="462" t="s">
        <v>336</v>
      </c>
      <c r="C79" s="341"/>
    </row>
    <row r="80" spans="1:3" s="115" customFormat="1" ht="12" customHeight="1">
      <c r="A80" s="482" t="s">
        <v>357</v>
      </c>
      <c r="B80" s="463" t="s">
        <v>337</v>
      </c>
      <c r="C80" s="341"/>
    </row>
    <row r="81" spans="1:3" s="115" customFormat="1" ht="12" customHeight="1" thickBot="1">
      <c r="A81" s="483" t="s">
        <v>358</v>
      </c>
      <c r="B81" s="464" t="s">
        <v>338</v>
      </c>
      <c r="C81" s="341"/>
    </row>
    <row r="82" spans="1:3" s="115" customFormat="1" ht="12" customHeight="1" thickBot="1">
      <c r="A82" s="484" t="s">
        <v>339</v>
      </c>
      <c r="B82" s="331" t="s">
        <v>359</v>
      </c>
      <c r="C82" s="336">
        <f>SUM(C83:C86)</f>
        <v>0</v>
      </c>
    </row>
    <row r="83" spans="1:3" s="115" customFormat="1" ht="12" customHeight="1">
      <c r="A83" s="485" t="s">
        <v>340</v>
      </c>
      <c r="B83" s="462" t="s">
        <v>341</v>
      </c>
      <c r="C83" s="341"/>
    </row>
    <row r="84" spans="1:3" s="115" customFormat="1" ht="12" customHeight="1">
      <c r="A84" s="486" t="s">
        <v>342</v>
      </c>
      <c r="B84" s="463" t="s">
        <v>343</v>
      </c>
      <c r="C84" s="341"/>
    </row>
    <row r="85" spans="1:3" s="115" customFormat="1" ht="12" customHeight="1">
      <c r="A85" s="486" t="s">
        <v>344</v>
      </c>
      <c r="B85" s="463" t="s">
        <v>345</v>
      </c>
      <c r="C85" s="341"/>
    </row>
    <row r="86" spans="1:3" s="114" customFormat="1" ht="12" customHeight="1" thickBot="1">
      <c r="A86" s="487" t="s">
        <v>346</v>
      </c>
      <c r="B86" s="464" t="s">
        <v>347</v>
      </c>
      <c r="C86" s="341"/>
    </row>
    <row r="87" spans="1:3" s="114" customFormat="1" ht="12" customHeight="1" thickBot="1">
      <c r="A87" s="484" t="s">
        <v>348</v>
      </c>
      <c r="B87" s="331" t="s">
        <v>490</v>
      </c>
      <c r="C87" s="508"/>
    </row>
    <row r="88" spans="1:3" s="114" customFormat="1" ht="12" customHeight="1" thickBot="1">
      <c r="A88" s="484" t="s">
        <v>522</v>
      </c>
      <c r="B88" s="331" t="s">
        <v>349</v>
      </c>
      <c r="C88" s="508"/>
    </row>
    <row r="89" spans="1:3" s="114" customFormat="1" ht="12" customHeight="1" thickBot="1">
      <c r="A89" s="484" t="s">
        <v>523</v>
      </c>
      <c r="B89" s="469" t="s">
        <v>493</v>
      </c>
      <c r="C89" s="342">
        <f>+C66+C70+C75+C78+C82+C88+C87</f>
        <v>38489</v>
      </c>
    </row>
    <row r="90" spans="1:3" s="114" customFormat="1" ht="12" customHeight="1" thickBot="1">
      <c r="A90" s="488" t="s">
        <v>524</v>
      </c>
      <c r="B90" s="470" t="s">
        <v>525</v>
      </c>
      <c r="C90" s="342">
        <f>+C65+C89</f>
        <v>399618</v>
      </c>
    </row>
    <row r="91" spans="1:3" s="115" customFormat="1" ht="15" customHeight="1" thickBot="1">
      <c r="A91" s="274"/>
      <c r="B91" s="275"/>
      <c r="C91" s="406"/>
    </row>
    <row r="92" spans="1:3" s="74" customFormat="1" ht="16.5" customHeight="1" thickBot="1">
      <c r="A92" s="278"/>
      <c r="B92" s="279" t="s">
        <v>59</v>
      </c>
      <c r="C92" s="408"/>
    </row>
    <row r="93" spans="1:3" s="116" customFormat="1" ht="12" customHeight="1" thickBot="1">
      <c r="A93" s="454" t="s">
        <v>19</v>
      </c>
      <c r="B93" s="31" t="s">
        <v>529</v>
      </c>
      <c r="C93" s="335">
        <f>+C94+C95+C96+C97+C98+C111</f>
        <v>277064</v>
      </c>
    </row>
    <row r="94" spans="1:3" ht="12" customHeight="1">
      <c r="A94" s="489" t="s">
        <v>101</v>
      </c>
      <c r="B94" s="10" t="s">
        <v>50</v>
      </c>
      <c r="C94" s="337">
        <v>174257</v>
      </c>
    </row>
    <row r="95" spans="1:3" ht="12" customHeight="1">
      <c r="A95" s="482" t="s">
        <v>102</v>
      </c>
      <c r="B95" s="8" t="s">
        <v>188</v>
      </c>
      <c r="C95" s="338">
        <v>26359</v>
      </c>
    </row>
    <row r="96" spans="1:3" ht="12" customHeight="1">
      <c r="A96" s="482" t="s">
        <v>103</v>
      </c>
      <c r="B96" s="8" t="s">
        <v>144</v>
      </c>
      <c r="C96" s="340">
        <v>29329</v>
      </c>
    </row>
    <row r="97" spans="1:3" ht="12" customHeight="1">
      <c r="A97" s="482" t="s">
        <v>104</v>
      </c>
      <c r="B97" s="11" t="s">
        <v>189</v>
      </c>
      <c r="C97" s="340">
        <v>10299</v>
      </c>
    </row>
    <row r="98" spans="1:3" ht="12" customHeight="1">
      <c r="A98" s="482" t="s">
        <v>115</v>
      </c>
      <c r="B98" s="19" t="s">
        <v>190</v>
      </c>
      <c r="C98" s="340">
        <v>34820</v>
      </c>
    </row>
    <row r="99" spans="1:3" ht="12" customHeight="1">
      <c r="A99" s="482" t="s">
        <v>105</v>
      </c>
      <c r="B99" s="8" t="s">
        <v>526</v>
      </c>
      <c r="C99" s="340">
        <v>30</v>
      </c>
    </row>
    <row r="100" spans="1:3" ht="12" customHeight="1">
      <c r="A100" s="482" t="s">
        <v>106</v>
      </c>
      <c r="B100" s="167" t="s">
        <v>456</v>
      </c>
      <c r="C100" s="340"/>
    </row>
    <row r="101" spans="1:3" ht="12" customHeight="1">
      <c r="A101" s="482" t="s">
        <v>116</v>
      </c>
      <c r="B101" s="167" t="s">
        <v>455</v>
      </c>
      <c r="C101" s="340"/>
    </row>
    <row r="102" spans="1:3" ht="12" customHeight="1">
      <c r="A102" s="482" t="s">
        <v>117</v>
      </c>
      <c r="B102" s="167" t="s">
        <v>365</v>
      </c>
      <c r="C102" s="340"/>
    </row>
    <row r="103" spans="1:3" ht="12" customHeight="1">
      <c r="A103" s="482" t="s">
        <v>118</v>
      </c>
      <c r="B103" s="168" t="s">
        <v>366</v>
      </c>
      <c r="C103" s="340"/>
    </row>
    <row r="104" spans="1:3" ht="12" customHeight="1">
      <c r="A104" s="482" t="s">
        <v>119</v>
      </c>
      <c r="B104" s="168" t="s">
        <v>367</v>
      </c>
      <c r="C104" s="340"/>
    </row>
    <row r="105" spans="1:3" ht="12" customHeight="1">
      <c r="A105" s="482" t="s">
        <v>121</v>
      </c>
      <c r="B105" s="167" t="s">
        <v>368</v>
      </c>
      <c r="C105" s="340">
        <v>34270</v>
      </c>
    </row>
    <row r="106" spans="1:3" ht="12" customHeight="1">
      <c r="A106" s="482" t="s">
        <v>191</v>
      </c>
      <c r="B106" s="167" t="s">
        <v>369</v>
      </c>
      <c r="C106" s="340"/>
    </row>
    <row r="107" spans="1:3" ht="12" customHeight="1">
      <c r="A107" s="482" t="s">
        <v>363</v>
      </c>
      <c r="B107" s="168" t="s">
        <v>370</v>
      </c>
      <c r="C107" s="340"/>
    </row>
    <row r="108" spans="1:3" ht="12" customHeight="1">
      <c r="A108" s="490" t="s">
        <v>364</v>
      </c>
      <c r="B108" s="169" t="s">
        <v>371</v>
      </c>
      <c r="C108" s="340"/>
    </row>
    <row r="109" spans="1:3" ht="12" customHeight="1">
      <c r="A109" s="482" t="s">
        <v>453</v>
      </c>
      <c r="B109" s="169" t="s">
        <v>372</v>
      </c>
      <c r="C109" s="340"/>
    </row>
    <row r="110" spans="1:3" ht="12" customHeight="1">
      <c r="A110" s="482" t="s">
        <v>454</v>
      </c>
      <c r="B110" s="168" t="s">
        <v>373</v>
      </c>
      <c r="C110" s="338">
        <v>520</v>
      </c>
    </row>
    <row r="111" spans="1:3" ht="12" customHeight="1">
      <c r="A111" s="482" t="s">
        <v>458</v>
      </c>
      <c r="B111" s="11" t="s">
        <v>51</v>
      </c>
      <c r="C111" s="338">
        <v>2000</v>
      </c>
    </row>
    <row r="112" spans="1:3" ht="12" customHeight="1">
      <c r="A112" s="483" t="s">
        <v>459</v>
      </c>
      <c r="B112" s="8" t="s">
        <v>527</v>
      </c>
      <c r="C112" s="340">
        <v>1000</v>
      </c>
    </row>
    <row r="113" spans="1:3" ht="12" customHeight="1" thickBot="1">
      <c r="A113" s="491" t="s">
        <v>460</v>
      </c>
      <c r="B113" s="170" t="s">
        <v>528</v>
      </c>
      <c r="C113" s="344">
        <v>1000</v>
      </c>
    </row>
    <row r="114" spans="1:3" ht="12" customHeight="1" thickBot="1">
      <c r="A114" s="37" t="s">
        <v>20</v>
      </c>
      <c r="B114" s="30" t="s">
        <v>374</v>
      </c>
      <c r="C114" s="336">
        <f>+C115+C117+C119</f>
        <v>8800</v>
      </c>
    </row>
    <row r="115" spans="1:3" ht="12" customHeight="1">
      <c r="A115" s="481" t="s">
        <v>107</v>
      </c>
      <c r="B115" s="8" t="s">
        <v>237</v>
      </c>
      <c r="C115" s="339">
        <v>8800</v>
      </c>
    </row>
    <row r="116" spans="1:3" ht="12" customHeight="1">
      <c r="A116" s="481" t="s">
        <v>108</v>
      </c>
      <c r="B116" s="12" t="s">
        <v>378</v>
      </c>
      <c r="C116" s="339"/>
    </row>
    <row r="117" spans="1:3" ht="12" customHeight="1">
      <c r="A117" s="481" t="s">
        <v>109</v>
      </c>
      <c r="B117" s="12" t="s">
        <v>192</v>
      </c>
      <c r="C117" s="338"/>
    </row>
    <row r="118" spans="1:3" ht="12" customHeight="1">
      <c r="A118" s="481" t="s">
        <v>110</v>
      </c>
      <c r="B118" s="12" t="s">
        <v>379</v>
      </c>
      <c r="C118" s="304"/>
    </row>
    <row r="119" spans="1:3" ht="12" customHeight="1">
      <c r="A119" s="481" t="s">
        <v>111</v>
      </c>
      <c r="B119" s="333" t="s">
        <v>240</v>
      </c>
      <c r="C119" s="304"/>
    </row>
    <row r="120" spans="1:3" ht="12" customHeight="1">
      <c r="A120" s="481" t="s">
        <v>120</v>
      </c>
      <c r="B120" s="332" t="s">
        <v>443</v>
      </c>
      <c r="C120" s="304"/>
    </row>
    <row r="121" spans="1:3" ht="12" customHeight="1">
      <c r="A121" s="481" t="s">
        <v>122</v>
      </c>
      <c r="B121" s="458" t="s">
        <v>384</v>
      </c>
      <c r="C121" s="304"/>
    </row>
    <row r="122" spans="1:3" ht="12" customHeight="1">
      <c r="A122" s="481" t="s">
        <v>193</v>
      </c>
      <c r="B122" s="168" t="s">
        <v>367</v>
      </c>
      <c r="C122" s="304"/>
    </row>
    <row r="123" spans="1:3" ht="12" customHeight="1">
      <c r="A123" s="481" t="s">
        <v>194</v>
      </c>
      <c r="B123" s="168" t="s">
        <v>383</v>
      </c>
      <c r="C123" s="304"/>
    </row>
    <row r="124" spans="1:3" ht="12" customHeight="1">
      <c r="A124" s="481" t="s">
        <v>195</v>
      </c>
      <c r="B124" s="168" t="s">
        <v>382</v>
      </c>
      <c r="C124" s="304"/>
    </row>
    <row r="125" spans="1:3" ht="12" customHeight="1">
      <c r="A125" s="481" t="s">
        <v>375</v>
      </c>
      <c r="B125" s="168" t="s">
        <v>370</v>
      </c>
      <c r="C125" s="304"/>
    </row>
    <row r="126" spans="1:3" ht="12" customHeight="1">
      <c r="A126" s="481" t="s">
        <v>376</v>
      </c>
      <c r="B126" s="168" t="s">
        <v>381</v>
      </c>
      <c r="C126" s="304"/>
    </row>
    <row r="127" spans="1:3" ht="12" customHeight="1" thickBot="1">
      <c r="A127" s="490" t="s">
        <v>377</v>
      </c>
      <c r="B127" s="168" t="s">
        <v>380</v>
      </c>
      <c r="C127" s="306"/>
    </row>
    <row r="128" spans="1:3" ht="12" customHeight="1" thickBot="1">
      <c r="A128" s="37" t="s">
        <v>21</v>
      </c>
      <c r="B128" s="148" t="s">
        <v>463</v>
      </c>
      <c r="C128" s="336">
        <f>+C93+C114</f>
        <v>285864</v>
      </c>
    </row>
    <row r="129" spans="1:3" ht="12" customHeight="1" thickBot="1">
      <c r="A129" s="37" t="s">
        <v>22</v>
      </c>
      <c r="B129" s="148" t="s">
        <v>464</v>
      </c>
      <c r="C129" s="336">
        <f>+C130+C131+C132</f>
        <v>0</v>
      </c>
    </row>
    <row r="130" spans="1:3" s="116" customFormat="1" ht="12" customHeight="1">
      <c r="A130" s="481" t="s">
        <v>279</v>
      </c>
      <c r="B130" s="9" t="s">
        <v>532</v>
      </c>
      <c r="C130" s="304"/>
    </row>
    <row r="131" spans="1:3" ht="12" customHeight="1">
      <c r="A131" s="481" t="s">
        <v>280</v>
      </c>
      <c r="B131" s="9" t="s">
        <v>472</v>
      </c>
      <c r="C131" s="304"/>
    </row>
    <row r="132" spans="1:3" ht="12" customHeight="1" thickBot="1">
      <c r="A132" s="490" t="s">
        <v>281</v>
      </c>
      <c r="B132" s="7" t="s">
        <v>531</v>
      </c>
      <c r="C132" s="304"/>
    </row>
    <row r="133" spans="1:3" ht="12" customHeight="1" thickBot="1">
      <c r="A133" s="37" t="s">
        <v>23</v>
      </c>
      <c r="B133" s="148" t="s">
        <v>465</v>
      </c>
      <c r="C133" s="336">
        <f>+C134+C135+C136+C137+C138+C139</f>
        <v>0</v>
      </c>
    </row>
    <row r="134" spans="1:3" ht="12" customHeight="1">
      <c r="A134" s="481" t="s">
        <v>94</v>
      </c>
      <c r="B134" s="9" t="s">
        <v>474</v>
      </c>
      <c r="C134" s="304"/>
    </row>
    <row r="135" spans="1:3" ht="12" customHeight="1">
      <c r="A135" s="481" t="s">
        <v>95</v>
      </c>
      <c r="B135" s="9" t="s">
        <v>466</v>
      </c>
      <c r="C135" s="304"/>
    </row>
    <row r="136" spans="1:3" ht="12" customHeight="1">
      <c r="A136" s="481" t="s">
        <v>96</v>
      </c>
      <c r="B136" s="9" t="s">
        <v>467</v>
      </c>
      <c r="C136" s="304"/>
    </row>
    <row r="137" spans="1:3" ht="12" customHeight="1">
      <c r="A137" s="481" t="s">
        <v>180</v>
      </c>
      <c r="B137" s="9" t="s">
        <v>530</v>
      </c>
      <c r="C137" s="304"/>
    </row>
    <row r="138" spans="1:3" ht="12" customHeight="1">
      <c r="A138" s="481" t="s">
        <v>181</v>
      </c>
      <c r="B138" s="9" t="s">
        <v>469</v>
      </c>
      <c r="C138" s="304"/>
    </row>
    <row r="139" spans="1:3" s="116" customFormat="1" ht="12" customHeight="1" thickBot="1">
      <c r="A139" s="490" t="s">
        <v>182</v>
      </c>
      <c r="B139" s="7" t="s">
        <v>470</v>
      </c>
      <c r="C139" s="304"/>
    </row>
    <row r="140" spans="1:11" ht="12" customHeight="1" thickBot="1">
      <c r="A140" s="37" t="s">
        <v>24</v>
      </c>
      <c r="B140" s="148" t="s">
        <v>556</v>
      </c>
      <c r="C140" s="342">
        <f>+C141+C142+C144+C145+C143</f>
        <v>113754</v>
      </c>
      <c r="K140" s="286"/>
    </row>
    <row r="141" spans="1:3" ht="12.75">
      <c r="A141" s="481" t="s">
        <v>97</v>
      </c>
      <c r="B141" s="9" t="s">
        <v>385</v>
      </c>
      <c r="C141" s="304"/>
    </row>
    <row r="142" spans="1:3" ht="12" customHeight="1">
      <c r="A142" s="481" t="s">
        <v>98</v>
      </c>
      <c r="B142" s="9" t="s">
        <v>386</v>
      </c>
      <c r="C142" s="304">
        <v>5279</v>
      </c>
    </row>
    <row r="143" spans="1:3" s="116" customFormat="1" ht="12" customHeight="1">
      <c r="A143" s="481" t="s">
        <v>299</v>
      </c>
      <c r="B143" s="9" t="s">
        <v>555</v>
      </c>
      <c r="C143" s="304">
        <v>108475</v>
      </c>
    </row>
    <row r="144" spans="1:3" s="116" customFormat="1" ht="12" customHeight="1">
      <c r="A144" s="481" t="s">
        <v>300</v>
      </c>
      <c r="B144" s="9" t="s">
        <v>479</v>
      </c>
      <c r="C144" s="304"/>
    </row>
    <row r="145" spans="1:3" s="116" customFormat="1" ht="12" customHeight="1" thickBot="1">
      <c r="A145" s="490" t="s">
        <v>301</v>
      </c>
      <c r="B145" s="7" t="s">
        <v>405</v>
      </c>
      <c r="C145" s="304"/>
    </row>
    <row r="146" spans="1:3" s="116" customFormat="1" ht="12" customHeight="1" thickBot="1">
      <c r="A146" s="37" t="s">
        <v>25</v>
      </c>
      <c r="B146" s="148" t="s">
        <v>480</v>
      </c>
      <c r="C146" s="345">
        <f>+C147+C148+C149+C150+C151</f>
        <v>0</v>
      </c>
    </row>
    <row r="147" spans="1:3" s="116" customFormat="1" ht="12" customHeight="1">
      <c r="A147" s="481" t="s">
        <v>99</v>
      </c>
      <c r="B147" s="9" t="s">
        <v>475</v>
      </c>
      <c r="C147" s="304"/>
    </row>
    <row r="148" spans="1:3" s="116" customFormat="1" ht="12" customHeight="1">
      <c r="A148" s="481" t="s">
        <v>100</v>
      </c>
      <c r="B148" s="9" t="s">
        <v>482</v>
      </c>
      <c r="C148" s="304"/>
    </row>
    <row r="149" spans="1:3" s="116" customFormat="1" ht="12" customHeight="1">
      <c r="A149" s="481" t="s">
        <v>311</v>
      </c>
      <c r="B149" s="9" t="s">
        <v>477</v>
      </c>
      <c r="C149" s="304"/>
    </row>
    <row r="150" spans="1:3" ht="12.75" customHeight="1">
      <c r="A150" s="481" t="s">
        <v>312</v>
      </c>
      <c r="B150" s="9" t="s">
        <v>533</v>
      </c>
      <c r="C150" s="304"/>
    </row>
    <row r="151" spans="1:3" ht="12.75" customHeight="1" thickBot="1">
      <c r="A151" s="490" t="s">
        <v>481</v>
      </c>
      <c r="B151" s="7" t="s">
        <v>484</v>
      </c>
      <c r="C151" s="306"/>
    </row>
    <row r="152" spans="1:3" ht="12.75" customHeight="1" thickBot="1">
      <c r="A152" s="545" t="s">
        <v>26</v>
      </c>
      <c r="B152" s="148" t="s">
        <v>485</v>
      </c>
      <c r="C152" s="345"/>
    </row>
    <row r="153" spans="1:3" ht="12" customHeight="1" thickBot="1">
      <c r="A153" s="545" t="s">
        <v>27</v>
      </c>
      <c r="B153" s="148" t="s">
        <v>486</v>
      </c>
      <c r="C153" s="345"/>
    </row>
    <row r="154" spans="1:3" ht="15" customHeight="1" thickBot="1">
      <c r="A154" s="37" t="s">
        <v>28</v>
      </c>
      <c r="B154" s="148" t="s">
        <v>488</v>
      </c>
      <c r="C154" s="472">
        <f>+C129+C133+C140+C146+C152+C153</f>
        <v>113754</v>
      </c>
    </row>
    <row r="155" spans="1:3" ht="13.5" thickBot="1">
      <c r="A155" s="492" t="s">
        <v>29</v>
      </c>
      <c r="B155" s="425" t="s">
        <v>487</v>
      </c>
      <c r="C155" s="472">
        <f>+C128+C154</f>
        <v>399618</v>
      </c>
    </row>
    <row r="156" spans="1:3" ht="15" customHeight="1" thickBot="1">
      <c r="A156" s="433"/>
      <c r="B156" s="434"/>
      <c r="C156" s="435"/>
    </row>
    <row r="157" spans="1:3" ht="14.25" customHeight="1" thickBot="1">
      <c r="A157" s="283" t="s">
        <v>534</v>
      </c>
      <c r="B157" s="284"/>
      <c r="C157" s="145">
        <v>7</v>
      </c>
    </row>
    <row r="158" spans="1:3" ht="13.5" thickBot="1">
      <c r="A158" s="283" t="s">
        <v>211</v>
      </c>
      <c r="B158" s="284"/>
      <c r="C158" s="145">
        <v>140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436" customWidth="1"/>
    <col min="2" max="2" width="72.00390625" style="437" customWidth="1"/>
    <col min="3" max="3" width="25.00390625" style="438" customWidth="1"/>
    <col min="4" max="16384" width="9.375" style="3" customWidth="1"/>
  </cols>
  <sheetData>
    <row r="1" spans="1:3" s="2" customFormat="1" ht="16.5" customHeight="1" thickBot="1">
      <c r="A1" s="260"/>
      <c r="B1" s="262"/>
      <c r="C1" s="285" t="s">
        <v>663</v>
      </c>
    </row>
    <row r="2" spans="1:3" s="112" customFormat="1" ht="21" customHeight="1">
      <c r="A2" s="452" t="s">
        <v>64</v>
      </c>
      <c r="B2" s="397" t="s">
        <v>233</v>
      </c>
      <c r="C2" s="399" t="s">
        <v>55</v>
      </c>
    </row>
    <row r="3" spans="1:3" s="112" customFormat="1" ht="16.5" thickBot="1">
      <c r="A3" s="263" t="s">
        <v>208</v>
      </c>
      <c r="B3" s="398" t="s">
        <v>445</v>
      </c>
      <c r="C3" s="544" t="s">
        <v>62</v>
      </c>
    </row>
    <row r="4" spans="1:3" s="113" customFormat="1" ht="15.75" customHeight="1" thickBot="1">
      <c r="A4" s="264"/>
      <c r="B4" s="264"/>
      <c r="C4" s="265" t="s">
        <v>56</v>
      </c>
    </row>
    <row r="5" spans="1:3" ht="13.5" thickBot="1">
      <c r="A5" s="453" t="s">
        <v>210</v>
      </c>
      <c r="B5" s="266" t="s">
        <v>579</v>
      </c>
      <c r="C5" s="400" t="s">
        <v>57</v>
      </c>
    </row>
    <row r="6" spans="1:3" s="74" customFormat="1" ht="12.75" customHeight="1" thickBot="1">
      <c r="A6" s="227"/>
      <c r="B6" s="228" t="s">
        <v>508</v>
      </c>
      <c r="C6" s="229" t="s">
        <v>509</v>
      </c>
    </row>
    <row r="7" spans="1:3" s="74" customFormat="1" ht="15.75" customHeight="1" thickBot="1">
      <c r="A7" s="268"/>
      <c r="B7" s="269" t="s">
        <v>58</v>
      </c>
      <c r="C7" s="401"/>
    </row>
    <row r="8" spans="1:3" s="74" customFormat="1" ht="12" customHeight="1" thickBot="1">
      <c r="A8" s="37" t="s">
        <v>19</v>
      </c>
      <c r="B8" s="21" t="s">
        <v>263</v>
      </c>
      <c r="C8" s="336">
        <f>+C9+C10+C11+C12+C13+C14</f>
        <v>0</v>
      </c>
    </row>
    <row r="9" spans="1:3" s="114" customFormat="1" ht="12" customHeight="1">
      <c r="A9" s="481" t="s">
        <v>101</v>
      </c>
      <c r="B9" s="462" t="s">
        <v>264</v>
      </c>
      <c r="C9" s="339"/>
    </row>
    <row r="10" spans="1:3" s="115" customFormat="1" ht="12" customHeight="1">
      <c r="A10" s="482" t="s">
        <v>102</v>
      </c>
      <c r="B10" s="463" t="s">
        <v>265</v>
      </c>
      <c r="C10" s="338"/>
    </row>
    <row r="11" spans="1:3" s="115" customFormat="1" ht="12" customHeight="1">
      <c r="A11" s="482" t="s">
        <v>103</v>
      </c>
      <c r="B11" s="463" t="s">
        <v>565</v>
      </c>
      <c r="C11" s="338"/>
    </row>
    <row r="12" spans="1:3" s="115" customFormat="1" ht="12" customHeight="1">
      <c r="A12" s="482" t="s">
        <v>104</v>
      </c>
      <c r="B12" s="463" t="s">
        <v>267</v>
      </c>
      <c r="C12" s="338"/>
    </row>
    <row r="13" spans="1:3" s="115" customFormat="1" ht="12" customHeight="1">
      <c r="A13" s="482" t="s">
        <v>153</v>
      </c>
      <c r="B13" s="463" t="s">
        <v>521</v>
      </c>
      <c r="C13" s="338"/>
    </row>
    <row r="14" spans="1:3" s="114" customFormat="1" ht="12" customHeight="1" thickBot="1">
      <c r="A14" s="483" t="s">
        <v>105</v>
      </c>
      <c r="B14" s="464" t="s">
        <v>448</v>
      </c>
      <c r="C14" s="338"/>
    </row>
    <row r="15" spans="1:3" s="114" customFormat="1" ht="12" customHeight="1" thickBot="1">
      <c r="A15" s="37" t="s">
        <v>20</v>
      </c>
      <c r="B15" s="331" t="s">
        <v>268</v>
      </c>
      <c r="C15" s="336">
        <f>+C16+C17+C18+C19+C20</f>
        <v>0</v>
      </c>
    </row>
    <row r="16" spans="1:3" s="114" customFormat="1" ht="12" customHeight="1">
      <c r="A16" s="481" t="s">
        <v>107</v>
      </c>
      <c r="B16" s="462" t="s">
        <v>269</v>
      </c>
      <c r="C16" s="339"/>
    </row>
    <row r="17" spans="1:3" s="114" customFormat="1" ht="12" customHeight="1">
      <c r="A17" s="482" t="s">
        <v>108</v>
      </c>
      <c r="B17" s="463" t="s">
        <v>270</v>
      </c>
      <c r="C17" s="338"/>
    </row>
    <row r="18" spans="1:3" s="114" customFormat="1" ht="12" customHeight="1">
      <c r="A18" s="482" t="s">
        <v>109</v>
      </c>
      <c r="B18" s="463" t="s">
        <v>437</v>
      </c>
      <c r="C18" s="338"/>
    </row>
    <row r="19" spans="1:3" s="114" customFormat="1" ht="12" customHeight="1">
      <c r="A19" s="482" t="s">
        <v>110</v>
      </c>
      <c r="B19" s="463" t="s">
        <v>438</v>
      </c>
      <c r="C19" s="338"/>
    </row>
    <row r="20" spans="1:3" s="114" customFormat="1" ht="12" customHeight="1">
      <c r="A20" s="482" t="s">
        <v>111</v>
      </c>
      <c r="B20" s="463" t="s">
        <v>271</v>
      </c>
      <c r="C20" s="338"/>
    </row>
    <row r="21" spans="1:3" s="115" customFormat="1" ht="12" customHeight="1" thickBot="1">
      <c r="A21" s="483" t="s">
        <v>120</v>
      </c>
      <c r="B21" s="464" t="s">
        <v>272</v>
      </c>
      <c r="C21" s="340"/>
    </row>
    <row r="22" spans="1:3" s="115" customFormat="1" ht="12" customHeight="1" thickBot="1">
      <c r="A22" s="37" t="s">
        <v>21</v>
      </c>
      <c r="B22" s="21" t="s">
        <v>273</v>
      </c>
      <c r="C22" s="336">
        <f>+C23+C24+C25+C26+C27</f>
        <v>0</v>
      </c>
    </row>
    <row r="23" spans="1:3" s="115" customFormat="1" ht="12" customHeight="1">
      <c r="A23" s="481" t="s">
        <v>90</v>
      </c>
      <c r="B23" s="462" t="s">
        <v>274</v>
      </c>
      <c r="C23" s="339"/>
    </row>
    <row r="24" spans="1:3" s="114" customFormat="1" ht="12" customHeight="1">
      <c r="A24" s="482" t="s">
        <v>91</v>
      </c>
      <c r="B24" s="463" t="s">
        <v>275</v>
      </c>
      <c r="C24" s="338"/>
    </row>
    <row r="25" spans="1:3" s="115" customFormat="1" ht="12" customHeight="1">
      <c r="A25" s="482" t="s">
        <v>92</v>
      </c>
      <c r="B25" s="463" t="s">
        <v>439</v>
      </c>
      <c r="C25" s="338"/>
    </row>
    <row r="26" spans="1:3" s="115" customFormat="1" ht="12" customHeight="1">
      <c r="A26" s="482" t="s">
        <v>93</v>
      </c>
      <c r="B26" s="463" t="s">
        <v>440</v>
      </c>
      <c r="C26" s="338"/>
    </row>
    <row r="27" spans="1:3" s="115" customFormat="1" ht="12" customHeight="1">
      <c r="A27" s="482" t="s">
        <v>176</v>
      </c>
      <c r="B27" s="463" t="s">
        <v>276</v>
      </c>
      <c r="C27" s="338"/>
    </row>
    <row r="28" spans="1:3" s="115" customFormat="1" ht="12" customHeight="1" thickBot="1">
      <c r="A28" s="483" t="s">
        <v>177</v>
      </c>
      <c r="B28" s="464" t="s">
        <v>277</v>
      </c>
      <c r="C28" s="340"/>
    </row>
    <row r="29" spans="1:3" s="115" customFormat="1" ht="12" customHeight="1" thickBot="1">
      <c r="A29" s="37" t="s">
        <v>178</v>
      </c>
      <c r="B29" s="21" t="s">
        <v>278</v>
      </c>
      <c r="C29" s="342">
        <f>SUM(C30:C36)</f>
        <v>3825</v>
      </c>
    </row>
    <row r="30" spans="1:3" s="115" customFormat="1" ht="12" customHeight="1">
      <c r="A30" s="481" t="s">
        <v>279</v>
      </c>
      <c r="B30" s="462" t="s">
        <v>600</v>
      </c>
      <c r="C30" s="339"/>
    </row>
    <row r="31" spans="1:3" s="115" customFormat="1" ht="12" customHeight="1">
      <c r="A31" s="482" t="s">
        <v>280</v>
      </c>
      <c r="B31" s="463" t="s">
        <v>571</v>
      </c>
      <c r="C31" s="338"/>
    </row>
    <row r="32" spans="1:3" s="115" customFormat="1" ht="12" customHeight="1">
      <c r="A32" s="482" t="s">
        <v>281</v>
      </c>
      <c r="B32" s="463" t="s">
        <v>572</v>
      </c>
      <c r="C32" s="338">
        <v>3825</v>
      </c>
    </row>
    <row r="33" spans="1:3" s="115" customFormat="1" ht="12" customHeight="1">
      <c r="A33" s="482" t="s">
        <v>282</v>
      </c>
      <c r="B33" s="463" t="s">
        <v>573</v>
      </c>
      <c r="C33" s="338"/>
    </row>
    <row r="34" spans="1:3" s="115" customFormat="1" ht="12" customHeight="1">
      <c r="A34" s="482" t="s">
        <v>567</v>
      </c>
      <c r="B34" s="463" t="s">
        <v>283</v>
      </c>
      <c r="C34" s="338"/>
    </row>
    <row r="35" spans="1:3" s="115" customFormat="1" ht="12" customHeight="1">
      <c r="A35" s="482" t="s">
        <v>568</v>
      </c>
      <c r="B35" s="463" t="s">
        <v>284</v>
      </c>
      <c r="C35" s="338"/>
    </row>
    <row r="36" spans="1:3" s="115" customFormat="1" ht="12" customHeight="1" thickBot="1">
      <c r="A36" s="483" t="s">
        <v>569</v>
      </c>
      <c r="B36" s="464" t="s">
        <v>285</v>
      </c>
      <c r="C36" s="340"/>
    </row>
    <row r="37" spans="1:3" s="115" customFormat="1" ht="12" customHeight="1" thickBot="1">
      <c r="A37" s="37" t="s">
        <v>23</v>
      </c>
      <c r="B37" s="21" t="s">
        <v>449</v>
      </c>
      <c r="C37" s="336">
        <f>SUM(C38:C48)</f>
        <v>0</v>
      </c>
    </row>
    <row r="38" spans="1:3" s="115" customFormat="1" ht="12" customHeight="1">
      <c r="A38" s="481" t="s">
        <v>94</v>
      </c>
      <c r="B38" s="462" t="s">
        <v>288</v>
      </c>
      <c r="C38" s="339"/>
    </row>
    <row r="39" spans="1:3" s="115" customFormat="1" ht="12" customHeight="1">
      <c r="A39" s="482" t="s">
        <v>95</v>
      </c>
      <c r="B39" s="463" t="s">
        <v>289</v>
      </c>
      <c r="C39" s="338"/>
    </row>
    <row r="40" spans="1:3" s="115" customFormat="1" ht="12" customHeight="1">
      <c r="A40" s="482" t="s">
        <v>96</v>
      </c>
      <c r="B40" s="463" t="s">
        <v>290</v>
      </c>
      <c r="C40" s="338"/>
    </row>
    <row r="41" spans="1:3" s="115" customFormat="1" ht="12" customHeight="1">
      <c r="A41" s="482" t="s">
        <v>180</v>
      </c>
      <c r="B41" s="463" t="s">
        <v>291</v>
      </c>
      <c r="C41" s="338"/>
    </row>
    <row r="42" spans="1:3" s="115" customFormat="1" ht="12" customHeight="1">
      <c r="A42" s="482" t="s">
        <v>181</v>
      </c>
      <c r="B42" s="463" t="s">
        <v>292</v>
      </c>
      <c r="C42" s="338"/>
    </row>
    <row r="43" spans="1:3" s="115" customFormat="1" ht="12" customHeight="1">
      <c r="A43" s="482" t="s">
        <v>182</v>
      </c>
      <c r="B43" s="463" t="s">
        <v>293</v>
      </c>
      <c r="C43" s="338"/>
    </row>
    <row r="44" spans="1:3" s="115" customFormat="1" ht="12" customHeight="1">
      <c r="A44" s="482" t="s">
        <v>183</v>
      </c>
      <c r="B44" s="463" t="s">
        <v>294</v>
      </c>
      <c r="C44" s="338"/>
    </row>
    <row r="45" spans="1:3" s="115" customFormat="1" ht="12" customHeight="1">
      <c r="A45" s="482" t="s">
        <v>184</v>
      </c>
      <c r="B45" s="463" t="s">
        <v>577</v>
      </c>
      <c r="C45" s="338"/>
    </row>
    <row r="46" spans="1:3" s="115" customFormat="1" ht="12" customHeight="1">
      <c r="A46" s="482" t="s">
        <v>286</v>
      </c>
      <c r="B46" s="463" t="s">
        <v>296</v>
      </c>
      <c r="C46" s="341"/>
    </row>
    <row r="47" spans="1:3" s="115" customFormat="1" ht="12" customHeight="1">
      <c r="A47" s="483" t="s">
        <v>287</v>
      </c>
      <c r="B47" s="464" t="s">
        <v>451</v>
      </c>
      <c r="C47" s="449"/>
    </row>
    <row r="48" spans="1:3" s="115" customFormat="1" ht="12" customHeight="1" thickBot="1">
      <c r="A48" s="483" t="s">
        <v>450</v>
      </c>
      <c r="B48" s="464" t="s">
        <v>297</v>
      </c>
      <c r="C48" s="449"/>
    </row>
    <row r="49" spans="1:3" s="115" customFormat="1" ht="12" customHeight="1" thickBot="1">
      <c r="A49" s="37" t="s">
        <v>24</v>
      </c>
      <c r="B49" s="21" t="s">
        <v>298</v>
      </c>
      <c r="C49" s="336">
        <f>SUM(C50:C54)</f>
        <v>0</v>
      </c>
    </row>
    <row r="50" spans="1:3" s="115" customFormat="1" ht="12" customHeight="1">
      <c r="A50" s="481" t="s">
        <v>97</v>
      </c>
      <c r="B50" s="462" t="s">
        <v>302</v>
      </c>
      <c r="C50" s="507"/>
    </row>
    <row r="51" spans="1:3" s="115" customFormat="1" ht="12" customHeight="1">
      <c r="A51" s="482" t="s">
        <v>98</v>
      </c>
      <c r="B51" s="463" t="s">
        <v>303</v>
      </c>
      <c r="C51" s="341"/>
    </row>
    <row r="52" spans="1:3" s="115" customFormat="1" ht="12" customHeight="1">
      <c r="A52" s="482" t="s">
        <v>299</v>
      </c>
      <c r="B52" s="463" t="s">
        <v>304</v>
      </c>
      <c r="C52" s="341"/>
    </row>
    <row r="53" spans="1:3" s="115" customFormat="1" ht="12" customHeight="1">
      <c r="A53" s="482" t="s">
        <v>300</v>
      </c>
      <c r="B53" s="463" t="s">
        <v>305</v>
      </c>
      <c r="C53" s="341"/>
    </row>
    <row r="54" spans="1:3" s="115" customFormat="1" ht="12" customHeight="1" thickBot="1">
      <c r="A54" s="483" t="s">
        <v>301</v>
      </c>
      <c r="B54" s="464" t="s">
        <v>306</v>
      </c>
      <c r="C54" s="449"/>
    </row>
    <row r="55" spans="1:3" s="115" customFormat="1" ht="12" customHeight="1" thickBot="1">
      <c r="A55" s="37" t="s">
        <v>185</v>
      </c>
      <c r="B55" s="21" t="s">
        <v>307</v>
      </c>
      <c r="C55" s="336">
        <f>SUM(C56:C58)</f>
        <v>0</v>
      </c>
    </row>
    <row r="56" spans="1:3" s="115" customFormat="1" ht="12" customHeight="1">
      <c r="A56" s="481" t="s">
        <v>99</v>
      </c>
      <c r="B56" s="462" t="s">
        <v>308</v>
      </c>
      <c r="C56" s="339"/>
    </row>
    <row r="57" spans="1:3" s="115" customFormat="1" ht="12" customHeight="1">
      <c r="A57" s="482" t="s">
        <v>100</v>
      </c>
      <c r="B57" s="463" t="s">
        <v>441</v>
      </c>
      <c r="C57" s="338"/>
    </row>
    <row r="58" spans="1:3" s="115" customFormat="1" ht="12" customHeight="1">
      <c r="A58" s="482" t="s">
        <v>311</v>
      </c>
      <c r="B58" s="463" t="s">
        <v>309</v>
      </c>
      <c r="C58" s="338"/>
    </row>
    <row r="59" spans="1:3" s="115" customFormat="1" ht="12" customHeight="1" thickBot="1">
      <c r="A59" s="483" t="s">
        <v>312</v>
      </c>
      <c r="B59" s="464" t="s">
        <v>310</v>
      </c>
      <c r="C59" s="340"/>
    </row>
    <row r="60" spans="1:3" s="115" customFormat="1" ht="12" customHeight="1" thickBot="1">
      <c r="A60" s="37" t="s">
        <v>26</v>
      </c>
      <c r="B60" s="331" t="s">
        <v>313</v>
      </c>
      <c r="C60" s="336">
        <f>SUM(C61:C63)</f>
        <v>0</v>
      </c>
    </row>
    <row r="61" spans="1:3" s="115" customFormat="1" ht="12" customHeight="1">
      <c r="A61" s="481" t="s">
        <v>186</v>
      </c>
      <c r="B61" s="462" t="s">
        <v>315</v>
      </c>
      <c r="C61" s="341"/>
    </row>
    <row r="62" spans="1:3" s="115" customFormat="1" ht="12" customHeight="1">
      <c r="A62" s="482" t="s">
        <v>187</v>
      </c>
      <c r="B62" s="463" t="s">
        <v>442</v>
      </c>
      <c r="C62" s="341"/>
    </row>
    <row r="63" spans="1:3" s="115" customFormat="1" ht="12" customHeight="1">
      <c r="A63" s="482" t="s">
        <v>239</v>
      </c>
      <c r="B63" s="463" t="s">
        <v>316</v>
      </c>
      <c r="C63" s="341"/>
    </row>
    <row r="64" spans="1:3" s="115" customFormat="1" ht="12" customHeight="1" thickBot="1">
      <c r="A64" s="483" t="s">
        <v>314</v>
      </c>
      <c r="B64" s="464" t="s">
        <v>317</v>
      </c>
      <c r="C64" s="341"/>
    </row>
    <row r="65" spans="1:3" s="115" customFormat="1" ht="12" customHeight="1" thickBot="1">
      <c r="A65" s="37" t="s">
        <v>27</v>
      </c>
      <c r="B65" s="21" t="s">
        <v>318</v>
      </c>
      <c r="C65" s="342">
        <f>+C8+C15+C22+C29+C37+C49+C55+C60</f>
        <v>3825</v>
      </c>
    </row>
    <row r="66" spans="1:3" s="115" customFormat="1" ht="12" customHeight="1" thickBot="1">
      <c r="A66" s="484" t="s">
        <v>409</v>
      </c>
      <c r="B66" s="331" t="s">
        <v>320</v>
      </c>
      <c r="C66" s="336">
        <f>SUM(C67:C69)</f>
        <v>0</v>
      </c>
    </row>
    <row r="67" spans="1:3" s="115" customFormat="1" ht="12" customHeight="1">
      <c r="A67" s="481" t="s">
        <v>351</v>
      </c>
      <c r="B67" s="462" t="s">
        <v>321</v>
      </c>
      <c r="C67" s="341"/>
    </row>
    <row r="68" spans="1:3" s="115" customFormat="1" ht="12" customHeight="1">
      <c r="A68" s="482" t="s">
        <v>360</v>
      </c>
      <c r="B68" s="463" t="s">
        <v>322</v>
      </c>
      <c r="C68" s="341"/>
    </row>
    <row r="69" spans="1:3" s="115" customFormat="1" ht="12" customHeight="1" thickBot="1">
      <c r="A69" s="483" t="s">
        <v>361</v>
      </c>
      <c r="B69" s="465" t="s">
        <v>323</v>
      </c>
      <c r="C69" s="341"/>
    </row>
    <row r="70" spans="1:3" s="115" customFormat="1" ht="12" customHeight="1" thickBot="1">
      <c r="A70" s="484" t="s">
        <v>324</v>
      </c>
      <c r="B70" s="331" t="s">
        <v>325</v>
      </c>
      <c r="C70" s="336">
        <f>SUM(C71:C74)</f>
        <v>0</v>
      </c>
    </row>
    <row r="71" spans="1:3" s="115" customFormat="1" ht="12" customHeight="1">
      <c r="A71" s="481" t="s">
        <v>154</v>
      </c>
      <c r="B71" s="462" t="s">
        <v>326</v>
      </c>
      <c r="C71" s="341"/>
    </row>
    <row r="72" spans="1:3" s="115" customFormat="1" ht="12" customHeight="1">
      <c r="A72" s="482" t="s">
        <v>155</v>
      </c>
      <c r="B72" s="463" t="s">
        <v>327</v>
      </c>
      <c r="C72" s="341"/>
    </row>
    <row r="73" spans="1:3" s="115" customFormat="1" ht="12" customHeight="1">
      <c r="A73" s="482" t="s">
        <v>352</v>
      </c>
      <c r="B73" s="463" t="s">
        <v>328</v>
      </c>
      <c r="C73" s="341"/>
    </row>
    <row r="74" spans="1:3" s="115" customFormat="1" ht="12" customHeight="1" thickBot="1">
      <c r="A74" s="483" t="s">
        <v>353</v>
      </c>
      <c r="B74" s="464" t="s">
        <v>329</v>
      </c>
      <c r="C74" s="341"/>
    </row>
    <row r="75" spans="1:3" s="115" customFormat="1" ht="12" customHeight="1" thickBot="1">
      <c r="A75" s="484" t="s">
        <v>330</v>
      </c>
      <c r="B75" s="331" t="s">
        <v>331</v>
      </c>
      <c r="C75" s="336">
        <f>SUM(C76:C77)</f>
        <v>0</v>
      </c>
    </row>
    <row r="76" spans="1:3" s="115" customFormat="1" ht="12" customHeight="1">
      <c r="A76" s="481" t="s">
        <v>354</v>
      </c>
      <c r="B76" s="462" t="s">
        <v>332</v>
      </c>
      <c r="C76" s="341"/>
    </row>
    <row r="77" spans="1:3" s="115" customFormat="1" ht="12" customHeight="1" thickBot="1">
      <c r="A77" s="483" t="s">
        <v>355</v>
      </c>
      <c r="B77" s="464" t="s">
        <v>333</v>
      </c>
      <c r="C77" s="341"/>
    </row>
    <row r="78" spans="1:3" s="114" customFormat="1" ht="12" customHeight="1" thickBot="1">
      <c r="A78" s="484" t="s">
        <v>334</v>
      </c>
      <c r="B78" s="331" t="s">
        <v>335</v>
      </c>
      <c r="C78" s="336">
        <f>SUM(C79:C81)</f>
        <v>0</v>
      </c>
    </row>
    <row r="79" spans="1:3" s="115" customFormat="1" ht="12" customHeight="1">
      <c r="A79" s="481" t="s">
        <v>356</v>
      </c>
      <c r="B79" s="462" t="s">
        <v>336</v>
      </c>
      <c r="C79" s="341"/>
    </row>
    <row r="80" spans="1:3" s="115" customFormat="1" ht="12" customHeight="1">
      <c r="A80" s="482" t="s">
        <v>357</v>
      </c>
      <c r="B80" s="463" t="s">
        <v>337</v>
      </c>
      <c r="C80" s="341"/>
    </row>
    <row r="81" spans="1:3" s="115" customFormat="1" ht="12" customHeight="1" thickBot="1">
      <c r="A81" s="483" t="s">
        <v>358</v>
      </c>
      <c r="B81" s="464" t="s">
        <v>338</v>
      </c>
      <c r="C81" s="341"/>
    </row>
    <row r="82" spans="1:3" s="115" customFormat="1" ht="12" customHeight="1" thickBot="1">
      <c r="A82" s="484" t="s">
        <v>339</v>
      </c>
      <c r="B82" s="331" t="s">
        <v>359</v>
      </c>
      <c r="C82" s="336">
        <f>SUM(C83:C86)</f>
        <v>0</v>
      </c>
    </row>
    <row r="83" spans="1:3" s="115" customFormat="1" ht="12" customHeight="1">
      <c r="A83" s="485" t="s">
        <v>340</v>
      </c>
      <c r="B83" s="462" t="s">
        <v>341</v>
      </c>
      <c r="C83" s="341"/>
    </row>
    <row r="84" spans="1:3" s="115" customFormat="1" ht="12" customHeight="1">
      <c r="A84" s="486" t="s">
        <v>342</v>
      </c>
      <c r="B84" s="463" t="s">
        <v>343</v>
      </c>
      <c r="C84" s="341"/>
    </row>
    <row r="85" spans="1:3" s="115" customFormat="1" ht="12" customHeight="1">
      <c r="A85" s="486" t="s">
        <v>344</v>
      </c>
      <c r="B85" s="463" t="s">
        <v>345</v>
      </c>
      <c r="C85" s="341"/>
    </row>
    <row r="86" spans="1:3" s="114" customFormat="1" ht="12" customHeight="1" thickBot="1">
      <c r="A86" s="487" t="s">
        <v>346</v>
      </c>
      <c r="B86" s="464" t="s">
        <v>347</v>
      </c>
      <c r="C86" s="341"/>
    </row>
    <row r="87" spans="1:3" s="114" customFormat="1" ht="12" customHeight="1" thickBot="1">
      <c r="A87" s="484" t="s">
        <v>348</v>
      </c>
      <c r="B87" s="331" t="s">
        <v>490</v>
      </c>
      <c r="C87" s="508"/>
    </row>
    <row r="88" spans="1:3" s="114" customFormat="1" ht="12" customHeight="1" thickBot="1">
      <c r="A88" s="484" t="s">
        <v>522</v>
      </c>
      <c r="B88" s="331" t="s">
        <v>349</v>
      </c>
      <c r="C88" s="508"/>
    </row>
    <row r="89" spans="1:3" s="114" customFormat="1" ht="12" customHeight="1" thickBot="1">
      <c r="A89" s="484" t="s">
        <v>523</v>
      </c>
      <c r="B89" s="469" t="s">
        <v>493</v>
      </c>
      <c r="C89" s="342">
        <f>+C66+C70+C75+C78+C82+C88+C87</f>
        <v>0</v>
      </c>
    </row>
    <row r="90" spans="1:3" s="114" customFormat="1" ht="12" customHeight="1" thickBot="1">
      <c r="A90" s="488" t="s">
        <v>524</v>
      </c>
      <c r="B90" s="470" t="s">
        <v>525</v>
      </c>
      <c r="C90" s="342">
        <f>+C65+C89</f>
        <v>3825</v>
      </c>
    </row>
    <row r="91" spans="1:3" s="115" customFormat="1" ht="15" customHeight="1" thickBot="1">
      <c r="A91" s="274"/>
      <c r="B91" s="275"/>
      <c r="C91" s="406"/>
    </row>
    <row r="92" spans="1:3" s="74" customFormat="1" ht="16.5" customHeight="1" thickBot="1">
      <c r="A92" s="278"/>
      <c r="B92" s="279" t="s">
        <v>59</v>
      </c>
      <c r="C92" s="408"/>
    </row>
    <row r="93" spans="1:3" s="116" customFormat="1" ht="12" customHeight="1" thickBot="1">
      <c r="A93" s="454" t="s">
        <v>19</v>
      </c>
      <c r="B93" s="31" t="s">
        <v>529</v>
      </c>
      <c r="C93" s="335">
        <f>+C94+C95+C96+C97+C98+C111</f>
        <v>3825</v>
      </c>
    </row>
    <row r="94" spans="1:3" ht="12" customHeight="1">
      <c r="A94" s="489" t="s">
        <v>101</v>
      </c>
      <c r="B94" s="10" t="s">
        <v>50</v>
      </c>
      <c r="C94" s="337">
        <v>2383</v>
      </c>
    </row>
    <row r="95" spans="1:3" ht="12" customHeight="1">
      <c r="A95" s="482" t="s">
        <v>102</v>
      </c>
      <c r="B95" s="8" t="s">
        <v>188</v>
      </c>
      <c r="C95" s="338">
        <v>642</v>
      </c>
    </row>
    <row r="96" spans="1:3" ht="12" customHeight="1">
      <c r="A96" s="482" t="s">
        <v>103</v>
      </c>
      <c r="B96" s="8" t="s">
        <v>144</v>
      </c>
      <c r="C96" s="340"/>
    </row>
    <row r="97" spans="1:3" ht="12" customHeight="1">
      <c r="A97" s="482" t="s">
        <v>104</v>
      </c>
      <c r="B97" s="11" t="s">
        <v>189</v>
      </c>
      <c r="C97" s="340"/>
    </row>
    <row r="98" spans="1:3" ht="12" customHeight="1">
      <c r="A98" s="482" t="s">
        <v>115</v>
      </c>
      <c r="B98" s="19" t="s">
        <v>190</v>
      </c>
      <c r="C98" s="340">
        <v>800</v>
      </c>
    </row>
    <row r="99" spans="1:3" ht="12" customHeight="1">
      <c r="A99" s="482" t="s">
        <v>105</v>
      </c>
      <c r="B99" s="8" t="s">
        <v>526</v>
      </c>
      <c r="C99" s="340"/>
    </row>
    <row r="100" spans="1:3" ht="12" customHeight="1">
      <c r="A100" s="482" t="s">
        <v>106</v>
      </c>
      <c r="B100" s="167" t="s">
        <v>456</v>
      </c>
      <c r="C100" s="340"/>
    </row>
    <row r="101" spans="1:3" ht="12" customHeight="1">
      <c r="A101" s="482" t="s">
        <v>116</v>
      </c>
      <c r="B101" s="167" t="s">
        <v>455</v>
      </c>
      <c r="C101" s="340"/>
    </row>
    <row r="102" spans="1:3" ht="12" customHeight="1">
      <c r="A102" s="482" t="s">
        <v>117</v>
      </c>
      <c r="B102" s="167" t="s">
        <v>365</v>
      </c>
      <c r="C102" s="340"/>
    </row>
    <row r="103" spans="1:3" ht="12" customHeight="1">
      <c r="A103" s="482" t="s">
        <v>118</v>
      </c>
      <c r="B103" s="168" t="s">
        <v>366</v>
      </c>
      <c r="C103" s="340"/>
    </row>
    <row r="104" spans="1:3" ht="12" customHeight="1">
      <c r="A104" s="482" t="s">
        <v>119</v>
      </c>
      <c r="B104" s="168" t="s">
        <v>367</v>
      </c>
      <c r="C104" s="340"/>
    </row>
    <row r="105" spans="1:3" ht="12" customHeight="1">
      <c r="A105" s="482" t="s">
        <v>121</v>
      </c>
      <c r="B105" s="167" t="s">
        <v>368</v>
      </c>
      <c r="C105" s="340"/>
    </row>
    <row r="106" spans="1:3" ht="12" customHeight="1">
      <c r="A106" s="482" t="s">
        <v>191</v>
      </c>
      <c r="B106" s="167" t="s">
        <v>369</v>
      </c>
      <c r="C106" s="340"/>
    </row>
    <row r="107" spans="1:3" ht="12" customHeight="1">
      <c r="A107" s="482" t="s">
        <v>363</v>
      </c>
      <c r="B107" s="168" t="s">
        <v>370</v>
      </c>
      <c r="C107" s="340"/>
    </row>
    <row r="108" spans="1:3" ht="12" customHeight="1">
      <c r="A108" s="490" t="s">
        <v>364</v>
      </c>
      <c r="B108" s="169" t="s">
        <v>371</v>
      </c>
      <c r="C108" s="340"/>
    </row>
    <row r="109" spans="1:3" ht="12" customHeight="1">
      <c r="A109" s="482" t="s">
        <v>453</v>
      </c>
      <c r="B109" s="169" t="s">
        <v>372</v>
      </c>
      <c r="C109" s="340"/>
    </row>
    <row r="110" spans="1:3" ht="12" customHeight="1">
      <c r="A110" s="482" t="s">
        <v>454</v>
      </c>
      <c r="B110" s="168" t="s">
        <v>373</v>
      </c>
      <c r="C110" s="338">
        <v>800</v>
      </c>
    </row>
    <row r="111" spans="1:3" ht="12" customHeight="1">
      <c r="A111" s="482" t="s">
        <v>458</v>
      </c>
      <c r="B111" s="11" t="s">
        <v>51</v>
      </c>
      <c r="C111" s="338"/>
    </row>
    <row r="112" spans="1:3" ht="12" customHeight="1">
      <c r="A112" s="483" t="s">
        <v>459</v>
      </c>
      <c r="B112" s="8" t="s">
        <v>527</v>
      </c>
      <c r="C112" s="340"/>
    </row>
    <row r="113" spans="1:3" ht="12" customHeight="1" thickBot="1">
      <c r="A113" s="491" t="s">
        <v>460</v>
      </c>
      <c r="B113" s="170" t="s">
        <v>528</v>
      </c>
      <c r="C113" s="344"/>
    </row>
    <row r="114" spans="1:3" ht="12" customHeight="1" thickBot="1">
      <c r="A114" s="37" t="s">
        <v>20</v>
      </c>
      <c r="B114" s="30" t="s">
        <v>374</v>
      </c>
      <c r="C114" s="336">
        <f>+C115+C117+C119</f>
        <v>0</v>
      </c>
    </row>
    <row r="115" spans="1:3" ht="12" customHeight="1">
      <c r="A115" s="481" t="s">
        <v>107</v>
      </c>
      <c r="B115" s="8" t="s">
        <v>237</v>
      </c>
      <c r="C115" s="339"/>
    </row>
    <row r="116" spans="1:3" ht="12" customHeight="1">
      <c r="A116" s="481" t="s">
        <v>108</v>
      </c>
      <c r="B116" s="12" t="s">
        <v>378</v>
      </c>
      <c r="C116" s="339"/>
    </row>
    <row r="117" spans="1:3" ht="12" customHeight="1">
      <c r="A117" s="481" t="s">
        <v>109</v>
      </c>
      <c r="B117" s="12" t="s">
        <v>192</v>
      </c>
      <c r="C117" s="338"/>
    </row>
    <row r="118" spans="1:3" ht="12" customHeight="1">
      <c r="A118" s="481" t="s">
        <v>110</v>
      </c>
      <c r="B118" s="12" t="s">
        <v>379</v>
      </c>
      <c r="C118" s="304"/>
    </row>
    <row r="119" spans="1:3" ht="12" customHeight="1">
      <c r="A119" s="481" t="s">
        <v>111</v>
      </c>
      <c r="B119" s="333" t="s">
        <v>240</v>
      </c>
      <c r="C119" s="304"/>
    </row>
    <row r="120" spans="1:3" ht="12" customHeight="1">
      <c r="A120" s="481" t="s">
        <v>120</v>
      </c>
      <c r="B120" s="332" t="s">
        <v>443</v>
      </c>
      <c r="C120" s="304"/>
    </row>
    <row r="121" spans="1:3" ht="12" customHeight="1">
      <c r="A121" s="481" t="s">
        <v>122</v>
      </c>
      <c r="B121" s="458" t="s">
        <v>384</v>
      </c>
      <c r="C121" s="304"/>
    </row>
    <row r="122" spans="1:3" ht="12" customHeight="1">
      <c r="A122" s="481" t="s">
        <v>193</v>
      </c>
      <c r="B122" s="168" t="s">
        <v>367</v>
      </c>
      <c r="C122" s="304"/>
    </row>
    <row r="123" spans="1:3" ht="12" customHeight="1">
      <c r="A123" s="481" t="s">
        <v>194</v>
      </c>
      <c r="B123" s="168" t="s">
        <v>383</v>
      </c>
      <c r="C123" s="304"/>
    </row>
    <row r="124" spans="1:3" ht="12" customHeight="1">
      <c r="A124" s="481" t="s">
        <v>195</v>
      </c>
      <c r="B124" s="168" t="s">
        <v>382</v>
      </c>
      <c r="C124" s="304"/>
    </row>
    <row r="125" spans="1:3" ht="12" customHeight="1">
      <c r="A125" s="481" t="s">
        <v>375</v>
      </c>
      <c r="B125" s="168" t="s">
        <v>370</v>
      </c>
      <c r="C125" s="304"/>
    </row>
    <row r="126" spans="1:3" ht="12" customHeight="1">
      <c r="A126" s="481" t="s">
        <v>376</v>
      </c>
      <c r="B126" s="168" t="s">
        <v>381</v>
      </c>
      <c r="C126" s="304"/>
    </row>
    <row r="127" spans="1:3" ht="12" customHeight="1" thickBot="1">
      <c r="A127" s="490" t="s">
        <v>377</v>
      </c>
      <c r="B127" s="168" t="s">
        <v>380</v>
      </c>
      <c r="C127" s="306"/>
    </row>
    <row r="128" spans="1:3" ht="12" customHeight="1" thickBot="1">
      <c r="A128" s="37" t="s">
        <v>21</v>
      </c>
      <c r="B128" s="148" t="s">
        <v>463</v>
      </c>
      <c r="C128" s="336">
        <f>+C93+C114</f>
        <v>3825</v>
      </c>
    </row>
    <row r="129" spans="1:3" ht="12" customHeight="1" thickBot="1">
      <c r="A129" s="37" t="s">
        <v>22</v>
      </c>
      <c r="B129" s="148" t="s">
        <v>464</v>
      </c>
      <c r="C129" s="336">
        <f>+C130+C131+C132</f>
        <v>0</v>
      </c>
    </row>
    <row r="130" spans="1:3" s="116" customFormat="1" ht="12" customHeight="1">
      <c r="A130" s="481" t="s">
        <v>279</v>
      </c>
      <c r="B130" s="9" t="s">
        <v>532</v>
      </c>
      <c r="C130" s="304"/>
    </row>
    <row r="131" spans="1:3" ht="12" customHeight="1">
      <c r="A131" s="481" t="s">
        <v>280</v>
      </c>
      <c r="B131" s="9" t="s">
        <v>472</v>
      </c>
      <c r="C131" s="304"/>
    </row>
    <row r="132" spans="1:3" ht="12" customHeight="1" thickBot="1">
      <c r="A132" s="490" t="s">
        <v>281</v>
      </c>
      <c r="B132" s="7" t="s">
        <v>531</v>
      </c>
      <c r="C132" s="304"/>
    </row>
    <row r="133" spans="1:3" ht="12" customHeight="1" thickBot="1">
      <c r="A133" s="37" t="s">
        <v>23</v>
      </c>
      <c r="B133" s="148" t="s">
        <v>465</v>
      </c>
      <c r="C133" s="336">
        <f>+C134+C135+C136+C137+C138+C139</f>
        <v>0</v>
      </c>
    </row>
    <row r="134" spans="1:3" ht="12" customHeight="1">
      <c r="A134" s="481" t="s">
        <v>94</v>
      </c>
      <c r="B134" s="9" t="s">
        <v>474</v>
      </c>
      <c r="C134" s="304"/>
    </row>
    <row r="135" spans="1:3" ht="12" customHeight="1">
      <c r="A135" s="481" t="s">
        <v>95</v>
      </c>
      <c r="B135" s="9" t="s">
        <v>466</v>
      </c>
      <c r="C135" s="304"/>
    </row>
    <row r="136" spans="1:3" ht="12" customHeight="1">
      <c r="A136" s="481" t="s">
        <v>96</v>
      </c>
      <c r="B136" s="9" t="s">
        <v>467</v>
      </c>
      <c r="C136" s="304"/>
    </row>
    <row r="137" spans="1:3" ht="12" customHeight="1">
      <c r="A137" s="481" t="s">
        <v>180</v>
      </c>
      <c r="B137" s="9" t="s">
        <v>530</v>
      </c>
      <c r="C137" s="304"/>
    </row>
    <row r="138" spans="1:3" ht="12" customHeight="1">
      <c r="A138" s="481" t="s">
        <v>181</v>
      </c>
      <c r="B138" s="9" t="s">
        <v>469</v>
      </c>
      <c r="C138" s="304"/>
    </row>
    <row r="139" spans="1:3" s="116" customFormat="1" ht="12" customHeight="1" thickBot="1">
      <c r="A139" s="490" t="s">
        <v>182</v>
      </c>
      <c r="B139" s="7" t="s">
        <v>470</v>
      </c>
      <c r="C139" s="304"/>
    </row>
    <row r="140" spans="1:11" ht="12" customHeight="1" thickBot="1">
      <c r="A140" s="37" t="s">
        <v>24</v>
      </c>
      <c r="B140" s="148" t="s">
        <v>556</v>
      </c>
      <c r="C140" s="342">
        <f>+C141+C142+C144+C145+C143</f>
        <v>0</v>
      </c>
      <c r="K140" s="286"/>
    </row>
    <row r="141" spans="1:3" ht="12.75">
      <c r="A141" s="481" t="s">
        <v>97</v>
      </c>
      <c r="B141" s="9" t="s">
        <v>385</v>
      </c>
      <c r="C141" s="304"/>
    </row>
    <row r="142" spans="1:3" ht="12" customHeight="1">
      <c r="A142" s="481" t="s">
        <v>98</v>
      </c>
      <c r="B142" s="9" t="s">
        <v>386</v>
      </c>
      <c r="C142" s="304"/>
    </row>
    <row r="143" spans="1:3" s="116" customFormat="1" ht="12" customHeight="1">
      <c r="A143" s="481" t="s">
        <v>299</v>
      </c>
      <c r="B143" s="9" t="s">
        <v>555</v>
      </c>
      <c r="C143" s="304"/>
    </row>
    <row r="144" spans="1:3" s="116" customFormat="1" ht="12" customHeight="1">
      <c r="A144" s="481" t="s">
        <v>300</v>
      </c>
      <c r="B144" s="9" t="s">
        <v>479</v>
      </c>
      <c r="C144" s="304"/>
    </row>
    <row r="145" spans="1:3" s="116" customFormat="1" ht="12" customHeight="1" thickBot="1">
      <c r="A145" s="490" t="s">
        <v>301</v>
      </c>
      <c r="B145" s="7" t="s">
        <v>405</v>
      </c>
      <c r="C145" s="304"/>
    </row>
    <row r="146" spans="1:3" s="116" customFormat="1" ht="12" customHeight="1" thickBot="1">
      <c r="A146" s="37" t="s">
        <v>25</v>
      </c>
      <c r="B146" s="148" t="s">
        <v>480</v>
      </c>
      <c r="C146" s="345">
        <f>+C147+C148+C149+C150+C151</f>
        <v>0</v>
      </c>
    </row>
    <row r="147" spans="1:3" s="116" customFormat="1" ht="12" customHeight="1">
      <c r="A147" s="481" t="s">
        <v>99</v>
      </c>
      <c r="B147" s="9" t="s">
        <v>475</v>
      </c>
      <c r="C147" s="304"/>
    </row>
    <row r="148" spans="1:3" s="116" customFormat="1" ht="12" customHeight="1">
      <c r="A148" s="481" t="s">
        <v>100</v>
      </c>
      <c r="B148" s="9" t="s">
        <v>482</v>
      </c>
      <c r="C148" s="304"/>
    </row>
    <row r="149" spans="1:3" s="116" customFormat="1" ht="12" customHeight="1">
      <c r="A149" s="481" t="s">
        <v>311</v>
      </c>
      <c r="B149" s="9" t="s">
        <v>477</v>
      </c>
      <c r="C149" s="304"/>
    </row>
    <row r="150" spans="1:3" ht="12.75" customHeight="1">
      <c r="A150" s="481" t="s">
        <v>312</v>
      </c>
      <c r="B150" s="9" t="s">
        <v>533</v>
      </c>
      <c r="C150" s="304"/>
    </row>
    <row r="151" spans="1:3" ht="12.75" customHeight="1" thickBot="1">
      <c r="A151" s="490" t="s">
        <v>481</v>
      </c>
      <c r="B151" s="7" t="s">
        <v>484</v>
      </c>
      <c r="C151" s="306"/>
    </row>
    <row r="152" spans="1:3" ht="12.75" customHeight="1" thickBot="1">
      <c r="A152" s="545" t="s">
        <v>26</v>
      </c>
      <c r="B152" s="148" t="s">
        <v>485</v>
      </c>
      <c r="C152" s="345"/>
    </row>
    <row r="153" spans="1:3" ht="12" customHeight="1" thickBot="1">
      <c r="A153" s="545" t="s">
        <v>27</v>
      </c>
      <c r="B153" s="148" t="s">
        <v>486</v>
      </c>
      <c r="C153" s="345"/>
    </row>
    <row r="154" spans="1:3" ht="15" customHeight="1" thickBot="1">
      <c r="A154" s="37" t="s">
        <v>28</v>
      </c>
      <c r="B154" s="148" t="s">
        <v>488</v>
      </c>
      <c r="C154" s="472">
        <f>+C129+C133+C140+C146+C152+C153</f>
        <v>0</v>
      </c>
    </row>
    <row r="155" spans="1:3" ht="13.5" thickBot="1">
      <c r="A155" s="492" t="s">
        <v>29</v>
      </c>
      <c r="B155" s="425" t="s">
        <v>487</v>
      </c>
      <c r="C155" s="472">
        <f>+C128+C154</f>
        <v>3825</v>
      </c>
    </row>
    <row r="156" spans="1:3" ht="15" customHeight="1" thickBot="1">
      <c r="A156" s="433"/>
      <c r="B156" s="434"/>
      <c r="C156" s="435"/>
    </row>
    <row r="157" spans="1:3" ht="14.25" customHeight="1" thickBot="1">
      <c r="A157" s="283" t="s">
        <v>534</v>
      </c>
      <c r="B157" s="284"/>
      <c r="C157" s="145"/>
    </row>
    <row r="158" spans="1:3" ht="13.5" thickBot="1">
      <c r="A158" s="283" t="s">
        <v>211</v>
      </c>
      <c r="B158" s="284"/>
      <c r="C158" s="14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E17" sqref="E17"/>
    </sheetView>
  </sheetViews>
  <sheetFormatPr defaultColWidth="9.00390625" defaultRowHeight="12.75"/>
  <cols>
    <col min="1" max="1" width="19.50390625" style="436" customWidth="1"/>
    <col min="2" max="2" width="72.00390625" style="437" customWidth="1"/>
    <col min="3" max="3" width="25.00390625" style="438" customWidth="1"/>
    <col min="4" max="16384" width="9.375" style="3" customWidth="1"/>
  </cols>
  <sheetData>
    <row r="1" spans="1:3" s="2" customFormat="1" ht="16.5" customHeight="1" thickBot="1">
      <c r="A1" s="260"/>
      <c r="B1" s="262"/>
      <c r="C1" s="285" t="s">
        <v>650</v>
      </c>
    </row>
    <row r="2" spans="1:3" s="112" customFormat="1" ht="21" customHeight="1">
      <c r="A2" s="452" t="s">
        <v>64</v>
      </c>
      <c r="B2" s="397" t="s">
        <v>233</v>
      </c>
      <c r="C2" s="399" t="s">
        <v>55</v>
      </c>
    </row>
    <row r="3" spans="1:3" s="112" customFormat="1" ht="16.5" thickBot="1">
      <c r="A3" s="263" t="s">
        <v>208</v>
      </c>
      <c r="B3" s="398" t="s">
        <v>543</v>
      </c>
      <c r="C3" s="544" t="s">
        <v>446</v>
      </c>
    </row>
    <row r="4" spans="1:3" s="113" customFormat="1" ht="15.75" customHeight="1" thickBot="1">
      <c r="A4" s="264"/>
      <c r="B4" s="264"/>
      <c r="C4" s="265" t="s">
        <v>56</v>
      </c>
    </row>
    <row r="5" spans="1:3" ht="13.5" thickBot="1">
      <c r="A5" s="453" t="s">
        <v>210</v>
      </c>
      <c r="B5" s="266" t="s">
        <v>579</v>
      </c>
      <c r="C5" s="400" t="s">
        <v>57</v>
      </c>
    </row>
    <row r="6" spans="1:3" s="74" customFormat="1" ht="12.75" customHeight="1" thickBot="1">
      <c r="A6" s="227"/>
      <c r="B6" s="228" t="s">
        <v>508</v>
      </c>
      <c r="C6" s="229" t="s">
        <v>509</v>
      </c>
    </row>
    <row r="7" spans="1:3" s="74" customFormat="1" ht="15.75" customHeight="1" thickBot="1">
      <c r="A7" s="268"/>
      <c r="B7" s="269" t="s">
        <v>58</v>
      </c>
      <c r="C7" s="401"/>
    </row>
    <row r="8" spans="1:3" s="74" customFormat="1" ht="12" customHeight="1" thickBot="1">
      <c r="A8" s="37" t="s">
        <v>19</v>
      </c>
      <c r="B8" s="21" t="s">
        <v>263</v>
      </c>
      <c r="C8" s="336">
        <f>+C9+C10+C11+C12+C13+C14</f>
        <v>0</v>
      </c>
    </row>
    <row r="9" spans="1:3" s="114" customFormat="1" ht="12" customHeight="1">
      <c r="A9" s="481" t="s">
        <v>101</v>
      </c>
      <c r="B9" s="462" t="s">
        <v>264</v>
      </c>
      <c r="C9" s="339"/>
    </row>
    <row r="10" spans="1:3" s="115" customFormat="1" ht="12" customHeight="1">
      <c r="A10" s="482" t="s">
        <v>102</v>
      </c>
      <c r="B10" s="463" t="s">
        <v>265</v>
      </c>
      <c r="C10" s="338"/>
    </row>
    <row r="11" spans="1:3" s="115" customFormat="1" ht="12" customHeight="1">
      <c r="A11" s="482" t="s">
        <v>103</v>
      </c>
      <c r="B11" s="463" t="s">
        <v>565</v>
      </c>
      <c r="C11" s="338"/>
    </row>
    <row r="12" spans="1:3" s="115" customFormat="1" ht="12" customHeight="1">
      <c r="A12" s="482" t="s">
        <v>104</v>
      </c>
      <c r="B12" s="463" t="s">
        <v>267</v>
      </c>
      <c r="C12" s="338"/>
    </row>
    <row r="13" spans="1:3" s="115" customFormat="1" ht="12" customHeight="1">
      <c r="A13" s="482" t="s">
        <v>153</v>
      </c>
      <c r="B13" s="463" t="s">
        <v>521</v>
      </c>
      <c r="C13" s="338"/>
    </row>
    <row r="14" spans="1:3" s="114" customFormat="1" ht="12" customHeight="1" thickBot="1">
      <c r="A14" s="483" t="s">
        <v>105</v>
      </c>
      <c r="B14" s="464" t="s">
        <v>448</v>
      </c>
      <c r="C14" s="338"/>
    </row>
    <row r="15" spans="1:3" s="114" customFormat="1" ht="12" customHeight="1" thickBot="1">
      <c r="A15" s="37" t="s">
        <v>20</v>
      </c>
      <c r="B15" s="331" t="s">
        <v>268</v>
      </c>
      <c r="C15" s="336">
        <f>+C16+C17+C18+C19+C20</f>
        <v>0</v>
      </c>
    </row>
    <row r="16" spans="1:3" s="114" customFormat="1" ht="12" customHeight="1">
      <c r="A16" s="481" t="s">
        <v>107</v>
      </c>
      <c r="B16" s="462" t="s">
        <v>269</v>
      </c>
      <c r="C16" s="339"/>
    </row>
    <row r="17" spans="1:3" s="114" customFormat="1" ht="12" customHeight="1">
      <c r="A17" s="482" t="s">
        <v>108</v>
      </c>
      <c r="B17" s="463" t="s">
        <v>270</v>
      </c>
      <c r="C17" s="338"/>
    </row>
    <row r="18" spans="1:3" s="114" customFormat="1" ht="12" customHeight="1">
      <c r="A18" s="482" t="s">
        <v>109</v>
      </c>
      <c r="B18" s="463" t="s">
        <v>437</v>
      </c>
      <c r="C18" s="338"/>
    </row>
    <row r="19" spans="1:3" s="114" customFormat="1" ht="12" customHeight="1">
      <c r="A19" s="482" t="s">
        <v>110</v>
      </c>
      <c r="B19" s="463" t="s">
        <v>438</v>
      </c>
      <c r="C19" s="338"/>
    </row>
    <row r="20" spans="1:3" s="114" customFormat="1" ht="12" customHeight="1">
      <c r="A20" s="482" t="s">
        <v>111</v>
      </c>
      <c r="B20" s="463" t="s">
        <v>271</v>
      </c>
      <c r="C20" s="338"/>
    </row>
    <row r="21" spans="1:3" s="115" customFormat="1" ht="12" customHeight="1" thickBot="1">
      <c r="A21" s="483" t="s">
        <v>120</v>
      </c>
      <c r="B21" s="464" t="s">
        <v>272</v>
      </c>
      <c r="C21" s="340"/>
    </row>
    <row r="22" spans="1:3" s="115" customFormat="1" ht="12" customHeight="1" thickBot="1">
      <c r="A22" s="37" t="s">
        <v>21</v>
      </c>
      <c r="B22" s="21" t="s">
        <v>273</v>
      </c>
      <c r="C22" s="336">
        <f>+C23+C24+C25+C26+C27</f>
        <v>0</v>
      </c>
    </row>
    <row r="23" spans="1:3" s="115" customFormat="1" ht="12" customHeight="1">
      <c r="A23" s="481" t="s">
        <v>90</v>
      </c>
      <c r="B23" s="462" t="s">
        <v>274</v>
      </c>
      <c r="C23" s="339"/>
    </row>
    <row r="24" spans="1:3" s="114" customFormat="1" ht="12" customHeight="1">
      <c r="A24" s="482" t="s">
        <v>91</v>
      </c>
      <c r="B24" s="463" t="s">
        <v>275</v>
      </c>
      <c r="C24" s="338"/>
    </row>
    <row r="25" spans="1:3" s="115" customFormat="1" ht="12" customHeight="1">
      <c r="A25" s="482" t="s">
        <v>92</v>
      </c>
      <c r="B25" s="463" t="s">
        <v>439</v>
      </c>
      <c r="C25" s="338"/>
    </row>
    <row r="26" spans="1:3" s="115" customFormat="1" ht="12" customHeight="1">
      <c r="A26" s="482" t="s">
        <v>93</v>
      </c>
      <c r="B26" s="463" t="s">
        <v>440</v>
      </c>
      <c r="C26" s="338"/>
    </row>
    <row r="27" spans="1:3" s="115" customFormat="1" ht="12" customHeight="1">
      <c r="A27" s="482" t="s">
        <v>176</v>
      </c>
      <c r="B27" s="463" t="s">
        <v>276</v>
      </c>
      <c r="C27" s="338"/>
    </row>
    <row r="28" spans="1:3" s="115" customFormat="1" ht="12" customHeight="1" thickBot="1">
      <c r="A28" s="483" t="s">
        <v>177</v>
      </c>
      <c r="B28" s="464" t="s">
        <v>277</v>
      </c>
      <c r="C28" s="340"/>
    </row>
    <row r="29" spans="1:3" s="115" customFormat="1" ht="12" customHeight="1" thickBot="1">
      <c r="A29" s="37" t="s">
        <v>178</v>
      </c>
      <c r="B29" s="21" t="s">
        <v>278</v>
      </c>
      <c r="C29" s="342">
        <f>SUM(C30:C36)</f>
        <v>0</v>
      </c>
    </row>
    <row r="30" spans="1:3" s="115" customFormat="1" ht="12" customHeight="1">
      <c r="A30" s="481" t="s">
        <v>279</v>
      </c>
      <c r="B30" s="462" t="s">
        <v>600</v>
      </c>
      <c r="C30" s="339"/>
    </row>
    <row r="31" spans="1:3" s="115" customFormat="1" ht="12" customHeight="1">
      <c r="A31" s="482" t="s">
        <v>280</v>
      </c>
      <c r="B31" s="463" t="s">
        <v>571</v>
      </c>
      <c r="C31" s="338"/>
    </row>
    <row r="32" spans="1:3" s="115" customFormat="1" ht="12" customHeight="1">
      <c r="A32" s="482" t="s">
        <v>281</v>
      </c>
      <c r="B32" s="463" t="s">
        <v>572</v>
      </c>
      <c r="C32" s="338"/>
    </row>
    <row r="33" spans="1:3" s="115" customFormat="1" ht="12" customHeight="1">
      <c r="A33" s="482" t="s">
        <v>282</v>
      </c>
      <c r="B33" s="463" t="s">
        <v>573</v>
      </c>
      <c r="C33" s="338"/>
    </row>
    <row r="34" spans="1:3" s="115" customFormat="1" ht="12" customHeight="1">
      <c r="A34" s="482" t="s">
        <v>567</v>
      </c>
      <c r="B34" s="463" t="s">
        <v>283</v>
      </c>
      <c r="C34" s="338"/>
    </row>
    <row r="35" spans="1:3" s="115" customFormat="1" ht="12" customHeight="1">
      <c r="A35" s="482" t="s">
        <v>568</v>
      </c>
      <c r="B35" s="463" t="s">
        <v>284</v>
      </c>
      <c r="C35" s="338"/>
    </row>
    <row r="36" spans="1:3" s="115" customFormat="1" ht="12" customHeight="1" thickBot="1">
      <c r="A36" s="483" t="s">
        <v>569</v>
      </c>
      <c r="B36" s="570" t="s">
        <v>285</v>
      </c>
      <c r="C36" s="340"/>
    </row>
    <row r="37" spans="1:3" s="115" customFormat="1" ht="12" customHeight="1" thickBot="1">
      <c r="A37" s="37" t="s">
        <v>23</v>
      </c>
      <c r="B37" s="21" t="s">
        <v>449</v>
      </c>
      <c r="C37" s="336">
        <f>SUM(C38:C48)</f>
        <v>0</v>
      </c>
    </row>
    <row r="38" spans="1:3" s="115" customFormat="1" ht="12" customHeight="1">
      <c r="A38" s="481" t="s">
        <v>94</v>
      </c>
      <c r="B38" s="462" t="s">
        <v>288</v>
      </c>
      <c r="C38" s="339"/>
    </row>
    <row r="39" spans="1:3" s="115" customFormat="1" ht="12" customHeight="1">
      <c r="A39" s="482" t="s">
        <v>95</v>
      </c>
      <c r="B39" s="463" t="s">
        <v>289</v>
      </c>
      <c r="C39" s="338"/>
    </row>
    <row r="40" spans="1:3" s="115" customFormat="1" ht="12" customHeight="1">
      <c r="A40" s="482" t="s">
        <v>96</v>
      </c>
      <c r="B40" s="463" t="s">
        <v>290</v>
      </c>
      <c r="C40" s="338"/>
    </row>
    <row r="41" spans="1:3" s="115" customFormat="1" ht="12" customHeight="1">
      <c r="A41" s="482" t="s">
        <v>180</v>
      </c>
      <c r="B41" s="463" t="s">
        <v>291</v>
      </c>
      <c r="C41" s="338"/>
    </row>
    <row r="42" spans="1:3" s="115" customFormat="1" ht="12" customHeight="1">
      <c r="A42" s="482" t="s">
        <v>181</v>
      </c>
      <c r="B42" s="463" t="s">
        <v>292</v>
      </c>
      <c r="C42" s="338"/>
    </row>
    <row r="43" spans="1:3" s="115" customFormat="1" ht="12" customHeight="1">
      <c r="A43" s="482" t="s">
        <v>182</v>
      </c>
      <c r="B43" s="463" t="s">
        <v>293</v>
      </c>
      <c r="C43" s="338"/>
    </row>
    <row r="44" spans="1:3" s="115" customFormat="1" ht="12" customHeight="1">
      <c r="A44" s="482" t="s">
        <v>183</v>
      </c>
      <c r="B44" s="463" t="s">
        <v>294</v>
      </c>
      <c r="C44" s="338"/>
    </row>
    <row r="45" spans="1:3" s="115" customFormat="1" ht="12" customHeight="1">
      <c r="A45" s="482" t="s">
        <v>184</v>
      </c>
      <c r="B45" s="463" t="s">
        <v>575</v>
      </c>
      <c r="C45" s="338"/>
    </row>
    <row r="46" spans="1:3" s="115" customFormat="1" ht="12" customHeight="1">
      <c r="A46" s="482" t="s">
        <v>286</v>
      </c>
      <c r="B46" s="463" t="s">
        <v>296</v>
      </c>
      <c r="C46" s="341"/>
    </row>
    <row r="47" spans="1:3" s="115" customFormat="1" ht="12" customHeight="1">
      <c r="A47" s="483" t="s">
        <v>287</v>
      </c>
      <c r="B47" s="464" t="s">
        <v>451</v>
      </c>
      <c r="C47" s="449"/>
    </row>
    <row r="48" spans="1:3" s="115" customFormat="1" ht="12" customHeight="1" thickBot="1">
      <c r="A48" s="483" t="s">
        <v>450</v>
      </c>
      <c r="B48" s="464" t="s">
        <v>297</v>
      </c>
      <c r="C48" s="449"/>
    </row>
    <row r="49" spans="1:3" s="115" customFormat="1" ht="12" customHeight="1" thickBot="1">
      <c r="A49" s="37" t="s">
        <v>24</v>
      </c>
      <c r="B49" s="21" t="s">
        <v>298</v>
      </c>
      <c r="C49" s="336">
        <f>SUM(C50:C54)</f>
        <v>0</v>
      </c>
    </row>
    <row r="50" spans="1:3" s="115" customFormat="1" ht="12" customHeight="1">
      <c r="A50" s="481" t="s">
        <v>97</v>
      </c>
      <c r="B50" s="462" t="s">
        <v>302</v>
      </c>
      <c r="C50" s="507"/>
    </row>
    <row r="51" spans="1:3" s="115" customFormat="1" ht="12" customHeight="1">
      <c r="A51" s="482" t="s">
        <v>98</v>
      </c>
      <c r="B51" s="463" t="s">
        <v>303</v>
      </c>
      <c r="C51" s="341"/>
    </row>
    <row r="52" spans="1:3" s="115" customFormat="1" ht="12" customHeight="1">
      <c r="A52" s="482" t="s">
        <v>299</v>
      </c>
      <c r="B52" s="463" t="s">
        <v>304</v>
      </c>
      <c r="C52" s="341"/>
    </row>
    <row r="53" spans="1:3" s="115" customFormat="1" ht="12" customHeight="1">
      <c r="A53" s="482" t="s">
        <v>300</v>
      </c>
      <c r="B53" s="463" t="s">
        <v>305</v>
      </c>
      <c r="C53" s="341"/>
    </row>
    <row r="54" spans="1:3" s="115" customFormat="1" ht="12" customHeight="1" thickBot="1">
      <c r="A54" s="483" t="s">
        <v>301</v>
      </c>
      <c r="B54" s="570" t="s">
        <v>306</v>
      </c>
      <c r="C54" s="449"/>
    </row>
    <row r="55" spans="1:3" s="115" customFormat="1" ht="12" customHeight="1" thickBot="1">
      <c r="A55" s="37" t="s">
        <v>185</v>
      </c>
      <c r="B55" s="21" t="s">
        <v>307</v>
      </c>
      <c r="C55" s="336">
        <f>SUM(C56:C58)</f>
        <v>0</v>
      </c>
    </row>
    <row r="56" spans="1:3" s="115" customFormat="1" ht="12" customHeight="1">
      <c r="A56" s="481" t="s">
        <v>99</v>
      </c>
      <c r="B56" s="462" t="s">
        <v>308</v>
      </c>
      <c r="C56" s="339"/>
    </row>
    <row r="57" spans="1:3" s="115" customFormat="1" ht="12" customHeight="1">
      <c r="A57" s="482" t="s">
        <v>100</v>
      </c>
      <c r="B57" s="463" t="s">
        <v>441</v>
      </c>
      <c r="C57" s="338"/>
    </row>
    <row r="58" spans="1:3" s="115" customFormat="1" ht="12" customHeight="1">
      <c r="A58" s="482" t="s">
        <v>311</v>
      </c>
      <c r="B58" s="463" t="s">
        <v>309</v>
      </c>
      <c r="C58" s="338"/>
    </row>
    <row r="59" spans="1:3" s="115" customFormat="1" ht="12" customHeight="1" thickBot="1">
      <c r="A59" s="483" t="s">
        <v>312</v>
      </c>
      <c r="B59" s="570" t="s">
        <v>310</v>
      </c>
      <c r="C59" s="340"/>
    </row>
    <row r="60" spans="1:3" s="115" customFormat="1" ht="12" customHeight="1" thickBot="1">
      <c r="A60" s="37" t="s">
        <v>26</v>
      </c>
      <c r="B60" s="331" t="s">
        <v>313</v>
      </c>
      <c r="C60" s="336">
        <f>SUM(C61:C63)</f>
        <v>0</v>
      </c>
    </row>
    <row r="61" spans="1:3" s="115" customFormat="1" ht="12" customHeight="1">
      <c r="A61" s="481" t="s">
        <v>186</v>
      </c>
      <c r="B61" s="462" t="s">
        <v>315</v>
      </c>
      <c r="C61" s="341"/>
    </row>
    <row r="62" spans="1:3" s="115" customFormat="1" ht="12" customHeight="1">
      <c r="A62" s="482" t="s">
        <v>187</v>
      </c>
      <c r="B62" s="463" t="s">
        <v>442</v>
      </c>
      <c r="C62" s="341"/>
    </row>
    <row r="63" spans="1:3" s="115" customFormat="1" ht="12" customHeight="1">
      <c r="A63" s="482" t="s">
        <v>239</v>
      </c>
      <c r="B63" s="463" t="s">
        <v>316</v>
      </c>
      <c r="C63" s="341"/>
    </row>
    <row r="64" spans="1:3" s="115" customFormat="1" ht="12" customHeight="1" thickBot="1">
      <c r="A64" s="483" t="s">
        <v>314</v>
      </c>
      <c r="B64" s="570" t="s">
        <v>317</v>
      </c>
      <c r="C64" s="341"/>
    </row>
    <row r="65" spans="1:3" s="115" customFormat="1" ht="12" customHeight="1" thickBot="1">
      <c r="A65" s="37" t="s">
        <v>27</v>
      </c>
      <c r="B65" s="21" t="s">
        <v>318</v>
      </c>
      <c r="C65" s="342">
        <f>+C8+C15+C22+C29+C37+C49+C55+C60</f>
        <v>0</v>
      </c>
    </row>
    <row r="66" spans="1:3" s="115" customFormat="1" ht="12" customHeight="1" thickBot="1">
      <c r="A66" s="484" t="s">
        <v>409</v>
      </c>
      <c r="B66" s="331" t="s">
        <v>320</v>
      </c>
      <c r="C66" s="336">
        <f>SUM(C67:C69)</f>
        <v>0</v>
      </c>
    </row>
    <row r="67" spans="1:3" s="115" customFormat="1" ht="12" customHeight="1">
      <c r="A67" s="481" t="s">
        <v>351</v>
      </c>
      <c r="B67" s="462" t="s">
        <v>321</v>
      </c>
      <c r="C67" s="341"/>
    </row>
    <row r="68" spans="1:3" s="115" customFormat="1" ht="12" customHeight="1">
      <c r="A68" s="482" t="s">
        <v>360</v>
      </c>
      <c r="B68" s="463" t="s">
        <v>322</v>
      </c>
      <c r="C68" s="341"/>
    </row>
    <row r="69" spans="1:3" s="115" customFormat="1" ht="12" customHeight="1" thickBot="1">
      <c r="A69" s="483" t="s">
        <v>361</v>
      </c>
      <c r="B69" s="574" t="s">
        <v>323</v>
      </c>
      <c r="C69" s="341"/>
    </row>
    <row r="70" spans="1:3" s="115" customFormat="1" ht="12" customHeight="1" thickBot="1">
      <c r="A70" s="484" t="s">
        <v>324</v>
      </c>
      <c r="B70" s="331" t="s">
        <v>325</v>
      </c>
      <c r="C70" s="336">
        <f>SUM(C71:C74)</f>
        <v>0</v>
      </c>
    </row>
    <row r="71" spans="1:3" s="115" customFormat="1" ht="12" customHeight="1">
      <c r="A71" s="481" t="s">
        <v>154</v>
      </c>
      <c r="B71" s="462" t="s">
        <v>326</v>
      </c>
      <c r="C71" s="341"/>
    </row>
    <row r="72" spans="1:3" s="115" customFormat="1" ht="12" customHeight="1">
      <c r="A72" s="482" t="s">
        <v>155</v>
      </c>
      <c r="B72" s="463" t="s">
        <v>327</v>
      </c>
      <c r="C72" s="341"/>
    </row>
    <row r="73" spans="1:3" s="115" customFormat="1" ht="12" customHeight="1">
      <c r="A73" s="482" t="s">
        <v>352</v>
      </c>
      <c r="B73" s="463" t="s">
        <v>328</v>
      </c>
      <c r="C73" s="341"/>
    </row>
    <row r="74" spans="1:3" s="115" customFormat="1" ht="12" customHeight="1" thickBot="1">
      <c r="A74" s="483" t="s">
        <v>353</v>
      </c>
      <c r="B74" s="464" t="s">
        <v>329</v>
      </c>
      <c r="C74" s="341"/>
    </row>
    <row r="75" spans="1:3" s="115" customFormat="1" ht="12" customHeight="1" thickBot="1">
      <c r="A75" s="484" t="s">
        <v>330</v>
      </c>
      <c r="B75" s="331" t="s">
        <v>331</v>
      </c>
      <c r="C75" s="336">
        <f>SUM(C76:C77)</f>
        <v>0</v>
      </c>
    </row>
    <row r="76" spans="1:3" s="115" customFormat="1" ht="12" customHeight="1">
      <c r="A76" s="481" t="s">
        <v>354</v>
      </c>
      <c r="B76" s="462" t="s">
        <v>332</v>
      </c>
      <c r="C76" s="341"/>
    </row>
    <row r="77" spans="1:3" s="115" customFormat="1" ht="12" customHeight="1" thickBot="1">
      <c r="A77" s="483" t="s">
        <v>355</v>
      </c>
      <c r="B77" s="464" t="s">
        <v>333</v>
      </c>
      <c r="C77" s="341"/>
    </row>
    <row r="78" spans="1:3" s="114" customFormat="1" ht="12" customHeight="1" thickBot="1">
      <c r="A78" s="484" t="s">
        <v>334</v>
      </c>
      <c r="B78" s="331" t="s">
        <v>335</v>
      </c>
      <c r="C78" s="336">
        <f>SUM(C79:C81)</f>
        <v>0</v>
      </c>
    </row>
    <row r="79" spans="1:3" s="115" customFormat="1" ht="12" customHeight="1">
      <c r="A79" s="481" t="s">
        <v>356</v>
      </c>
      <c r="B79" s="462" t="s">
        <v>336</v>
      </c>
      <c r="C79" s="341"/>
    </row>
    <row r="80" spans="1:3" s="115" customFormat="1" ht="12" customHeight="1">
      <c r="A80" s="482" t="s">
        <v>357</v>
      </c>
      <c r="B80" s="463" t="s">
        <v>337</v>
      </c>
      <c r="C80" s="341"/>
    </row>
    <row r="81" spans="1:3" s="115" customFormat="1" ht="12" customHeight="1" thickBot="1">
      <c r="A81" s="483" t="s">
        <v>358</v>
      </c>
      <c r="B81" s="464" t="s">
        <v>338</v>
      </c>
      <c r="C81" s="341"/>
    </row>
    <row r="82" spans="1:3" s="115" customFormat="1" ht="12" customHeight="1" thickBot="1">
      <c r="A82" s="484" t="s">
        <v>339</v>
      </c>
      <c r="B82" s="331" t="s">
        <v>359</v>
      </c>
      <c r="C82" s="336">
        <f>SUM(C83:C86)</f>
        <v>0</v>
      </c>
    </row>
    <row r="83" spans="1:3" s="115" customFormat="1" ht="12" customHeight="1">
      <c r="A83" s="485" t="s">
        <v>340</v>
      </c>
      <c r="B83" s="462" t="s">
        <v>341</v>
      </c>
      <c r="C83" s="341"/>
    </row>
    <row r="84" spans="1:3" s="115" customFormat="1" ht="12" customHeight="1">
      <c r="A84" s="486" t="s">
        <v>342</v>
      </c>
      <c r="B84" s="463" t="s">
        <v>343</v>
      </c>
      <c r="C84" s="341"/>
    </row>
    <row r="85" spans="1:3" s="115" customFormat="1" ht="12" customHeight="1">
      <c r="A85" s="486" t="s">
        <v>344</v>
      </c>
      <c r="B85" s="463" t="s">
        <v>345</v>
      </c>
      <c r="C85" s="341"/>
    </row>
    <row r="86" spans="1:3" s="114" customFormat="1" ht="12" customHeight="1" thickBot="1">
      <c r="A86" s="487" t="s">
        <v>346</v>
      </c>
      <c r="B86" s="464" t="s">
        <v>347</v>
      </c>
      <c r="C86" s="341"/>
    </row>
    <row r="87" spans="1:3" s="114" customFormat="1" ht="12" customHeight="1" thickBot="1">
      <c r="A87" s="484" t="s">
        <v>348</v>
      </c>
      <c r="B87" s="331" t="s">
        <v>490</v>
      </c>
      <c r="C87" s="508"/>
    </row>
    <row r="88" spans="1:3" s="114" customFormat="1" ht="12" customHeight="1" thickBot="1">
      <c r="A88" s="484" t="s">
        <v>522</v>
      </c>
      <c r="B88" s="331" t="s">
        <v>349</v>
      </c>
      <c r="C88" s="508"/>
    </row>
    <row r="89" spans="1:3" s="114" customFormat="1" ht="12" customHeight="1" thickBot="1">
      <c r="A89" s="484" t="s">
        <v>523</v>
      </c>
      <c r="B89" s="469" t="s">
        <v>493</v>
      </c>
      <c r="C89" s="342">
        <f>+C66+C70+C75+C78+C82+C88+C87</f>
        <v>0</v>
      </c>
    </row>
    <row r="90" spans="1:3" s="114" customFormat="1" ht="12" customHeight="1" thickBot="1">
      <c r="A90" s="488" t="s">
        <v>524</v>
      </c>
      <c r="B90" s="470" t="s">
        <v>525</v>
      </c>
      <c r="C90" s="342">
        <f>+C65+C89</f>
        <v>0</v>
      </c>
    </row>
    <row r="91" spans="1:3" s="115" customFormat="1" ht="15" customHeight="1" thickBot="1">
      <c r="A91" s="274"/>
      <c r="B91" s="275"/>
      <c r="C91" s="406"/>
    </row>
    <row r="92" spans="1:3" s="74" customFormat="1" ht="16.5" customHeight="1" thickBot="1">
      <c r="A92" s="278"/>
      <c r="B92" s="279" t="s">
        <v>59</v>
      </c>
      <c r="C92" s="408"/>
    </row>
    <row r="93" spans="1:3" s="116" customFormat="1" ht="12" customHeight="1" thickBot="1">
      <c r="A93" s="454" t="s">
        <v>19</v>
      </c>
      <c r="B93" s="31" t="s">
        <v>529</v>
      </c>
      <c r="C93" s="335">
        <f>+C94+C95+C96+C97+C98+C111</f>
        <v>0</v>
      </c>
    </row>
    <row r="94" spans="1:3" ht="12" customHeight="1">
      <c r="A94" s="489" t="s">
        <v>101</v>
      </c>
      <c r="B94" s="10" t="s">
        <v>50</v>
      </c>
      <c r="C94" s="337"/>
    </row>
    <row r="95" spans="1:3" ht="12" customHeight="1">
      <c r="A95" s="482" t="s">
        <v>102</v>
      </c>
      <c r="B95" s="8" t="s">
        <v>188</v>
      </c>
      <c r="C95" s="338"/>
    </row>
    <row r="96" spans="1:3" ht="12" customHeight="1">
      <c r="A96" s="482" t="s">
        <v>103</v>
      </c>
      <c r="B96" s="8" t="s">
        <v>144</v>
      </c>
      <c r="C96" s="340"/>
    </row>
    <row r="97" spans="1:3" ht="12" customHeight="1">
      <c r="A97" s="482" t="s">
        <v>104</v>
      </c>
      <c r="B97" s="11" t="s">
        <v>189</v>
      </c>
      <c r="C97" s="340"/>
    </row>
    <row r="98" spans="1:3" ht="12" customHeight="1">
      <c r="A98" s="482" t="s">
        <v>115</v>
      </c>
      <c r="B98" s="19" t="s">
        <v>190</v>
      </c>
      <c r="C98" s="340"/>
    </row>
    <row r="99" spans="1:3" ht="12" customHeight="1">
      <c r="A99" s="482" t="s">
        <v>105</v>
      </c>
      <c r="B99" s="8" t="s">
        <v>526</v>
      </c>
      <c r="C99" s="340"/>
    </row>
    <row r="100" spans="1:3" ht="12" customHeight="1">
      <c r="A100" s="482" t="s">
        <v>106</v>
      </c>
      <c r="B100" s="167" t="s">
        <v>456</v>
      </c>
      <c r="C100" s="340"/>
    </row>
    <row r="101" spans="1:3" ht="12" customHeight="1">
      <c r="A101" s="482" t="s">
        <v>116</v>
      </c>
      <c r="B101" s="167" t="s">
        <v>455</v>
      </c>
      <c r="C101" s="340"/>
    </row>
    <row r="102" spans="1:3" ht="12" customHeight="1">
      <c r="A102" s="482" t="s">
        <v>117</v>
      </c>
      <c r="B102" s="167" t="s">
        <v>365</v>
      </c>
      <c r="C102" s="340"/>
    </row>
    <row r="103" spans="1:3" ht="12" customHeight="1">
      <c r="A103" s="482" t="s">
        <v>118</v>
      </c>
      <c r="B103" s="168" t="s">
        <v>366</v>
      </c>
      <c r="C103" s="340"/>
    </row>
    <row r="104" spans="1:3" ht="12" customHeight="1">
      <c r="A104" s="482" t="s">
        <v>119</v>
      </c>
      <c r="B104" s="168" t="s">
        <v>367</v>
      </c>
      <c r="C104" s="340"/>
    </row>
    <row r="105" spans="1:3" ht="12" customHeight="1">
      <c r="A105" s="482" t="s">
        <v>121</v>
      </c>
      <c r="B105" s="167" t="s">
        <v>368</v>
      </c>
      <c r="C105" s="340"/>
    </row>
    <row r="106" spans="1:3" ht="12" customHeight="1">
      <c r="A106" s="482" t="s">
        <v>191</v>
      </c>
      <c r="B106" s="167" t="s">
        <v>369</v>
      </c>
      <c r="C106" s="340"/>
    </row>
    <row r="107" spans="1:3" ht="12" customHeight="1">
      <c r="A107" s="482" t="s">
        <v>363</v>
      </c>
      <c r="B107" s="168" t="s">
        <v>370</v>
      </c>
      <c r="C107" s="340"/>
    </row>
    <row r="108" spans="1:3" ht="12" customHeight="1">
      <c r="A108" s="490" t="s">
        <v>364</v>
      </c>
      <c r="B108" s="169" t="s">
        <v>371</v>
      </c>
      <c r="C108" s="340"/>
    </row>
    <row r="109" spans="1:3" ht="12" customHeight="1">
      <c r="A109" s="482" t="s">
        <v>453</v>
      </c>
      <c r="B109" s="169" t="s">
        <v>372</v>
      </c>
      <c r="C109" s="340"/>
    </row>
    <row r="110" spans="1:3" ht="12" customHeight="1">
      <c r="A110" s="482" t="s">
        <v>454</v>
      </c>
      <c r="B110" s="168" t="s">
        <v>373</v>
      </c>
      <c r="C110" s="338"/>
    </row>
    <row r="111" spans="1:3" ht="12" customHeight="1">
      <c r="A111" s="482" t="s">
        <v>458</v>
      </c>
      <c r="B111" s="11" t="s">
        <v>51</v>
      </c>
      <c r="C111" s="338"/>
    </row>
    <row r="112" spans="1:3" ht="12" customHeight="1">
      <c r="A112" s="483" t="s">
        <v>459</v>
      </c>
      <c r="B112" s="8" t="s">
        <v>527</v>
      </c>
      <c r="C112" s="340"/>
    </row>
    <row r="113" spans="1:3" ht="12" customHeight="1" thickBot="1">
      <c r="A113" s="491" t="s">
        <v>460</v>
      </c>
      <c r="B113" s="170" t="s">
        <v>528</v>
      </c>
      <c r="C113" s="344"/>
    </row>
    <row r="114" spans="1:3" ht="12" customHeight="1" thickBot="1">
      <c r="A114" s="37" t="s">
        <v>20</v>
      </c>
      <c r="B114" s="30" t="s">
        <v>374</v>
      </c>
      <c r="C114" s="336">
        <f>+C115+C117+C119</f>
        <v>0</v>
      </c>
    </row>
    <row r="115" spans="1:3" ht="12" customHeight="1">
      <c r="A115" s="481" t="s">
        <v>107</v>
      </c>
      <c r="B115" s="8" t="s">
        <v>237</v>
      </c>
      <c r="C115" s="339"/>
    </row>
    <row r="116" spans="1:3" ht="12" customHeight="1">
      <c r="A116" s="481" t="s">
        <v>108</v>
      </c>
      <c r="B116" s="12" t="s">
        <v>378</v>
      </c>
      <c r="C116" s="339"/>
    </row>
    <row r="117" spans="1:3" ht="12" customHeight="1">
      <c r="A117" s="481" t="s">
        <v>109</v>
      </c>
      <c r="B117" s="12" t="s">
        <v>192</v>
      </c>
      <c r="C117" s="338"/>
    </row>
    <row r="118" spans="1:3" ht="12" customHeight="1">
      <c r="A118" s="481" t="s">
        <v>110</v>
      </c>
      <c r="B118" s="12" t="s">
        <v>379</v>
      </c>
      <c r="C118" s="304"/>
    </row>
    <row r="119" spans="1:3" ht="12" customHeight="1">
      <c r="A119" s="481" t="s">
        <v>111</v>
      </c>
      <c r="B119" s="333" t="s">
        <v>240</v>
      </c>
      <c r="C119" s="304"/>
    </row>
    <row r="120" spans="1:3" ht="12" customHeight="1">
      <c r="A120" s="481" t="s">
        <v>120</v>
      </c>
      <c r="B120" s="332" t="s">
        <v>443</v>
      </c>
      <c r="C120" s="304"/>
    </row>
    <row r="121" spans="1:3" ht="12" customHeight="1">
      <c r="A121" s="481" t="s">
        <v>122</v>
      </c>
      <c r="B121" s="458" t="s">
        <v>384</v>
      </c>
      <c r="C121" s="304"/>
    </row>
    <row r="122" spans="1:3" ht="12" customHeight="1">
      <c r="A122" s="481" t="s">
        <v>193</v>
      </c>
      <c r="B122" s="168" t="s">
        <v>367</v>
      </c>
      <c r="C122" s="304"/>
    </row>
    <row r="123" spans="1:3" ht="12" customHeight="1">
      <c r="A123" s="481" t="s">
        <v>194</v>
      </c>
      <c r="B123" s="168" t="s">
        <v>383</v>
      </c>
      <c r="C123" s="304"/>
    </row>
    <row r="124" spans="1:3" ht="12" customHeight="1">
      <c r="A124" s="481" t="s">
        <v>195</v>
      </c>
      <c r="B124" s="168" t="s">
        <v>382</v>
      </c>
      <c r="C124" s="304"/>
    </row>
    <row r="125" spans="1:3" ht="12" customHeight="1">
      <c r="A125" s="481" t="s">
        <v>375</v>
      </c>
      <c r="B125" s="168" t="s">
        <v>370</v>
      </c>
      <c r="C125" s="304"/>
    </row>
    <row r="126" spans="1:3" ht="12" customHeight="1">
      <c r="A126" s="481" t="s">
        <v>376</v>
      </c>
      <c r="B126" s="168" t="s">
        <v>381</v>
      </c>
      <c r="C126" s="304"/>
    </row>
    <row r="127" spans="1:3" ht="12" customHeight="1" thickBot="1">
      <c r="A127" s="490" t="s">
        <v>377</v>
      </c>
      <c r="B127" s="168" t="s">
        <v>380</v>
      </c>
      <c r="C127" s="306"/>
    </row>
    <row r="128" spans="1:3" ht="12" customHeight="1" thickBot="1">
      <c r="A128" s="37" t="s">
        <v>21</v>
      </c>
      <c r="B128" s="148" t="s">
        <v>463</v>
      </c>
      <c r="C128" s="336">
        <f>+C93+C114</f>
        <v>0</v>
      </c>
    </row>
    <row r="129" spans="1:3" ht="12" customHeight="1" thickBot="1">
      <c r="A129" s="37" t="s">
        <v>22</v>
      </c>
      <c r="B129" s="148" t="s">
        <v>464</v>
      </c>
      <c r="C129" s="336">
        <f>+C130+C131+C132</f>
        <v>0</v>
      </c>
    </row>
    <row r="130" spans="1:3" s="116" customFormat="1" ht="12" customHeight="1">
      <c r="A130" s="481" t="s">
        <v>279</v>
      </c>
      <c r="B130" s="9" t="s">
        <v>532</v>
      </c>
      <c r="C130" s="304"/>
    </row>
    <row r="131" spans="1:3" ht="12" customHeight="1">
      <c r="A131" s="481" t="s">
        <v>280</v>
      </c>
      <c r="B131" s="9" t="s">
        <v>472</v>
      </c>
      <c r="C131" s="304"/>
    </row>
    <row r="132" spans="1:3" ht="12" customHeight="1" thickBot="1">
      <c r="A132" s="490" t="s">
        <v>281</v>
      </c>
      <c r="B132" s="7" t="s">
        <v>531</v>
      </c>
      <c r="C132" s="304"/>
    </row>
    <row r="133" spans="1:3" ht="12" customHeight="1" thickBot="1">
      <c r="A133" s="37" t="s">
        <v>23</v>
      </c>
      <c r="B133" s="148" t="s">
        <v>465</v>
      </c>
      <c r="C133" s="336">
        <f>+C134+C135+C136+C137+C138+C139</f>
        <v>0</v>
      </c>
    </row>
    <row r="134" spans="1:3" ht="12" customHeight="1">
      <c r="A134" s="481" t="s">
        <v>94</v>
      </c>
      <c r="B134" s="9" t="s">
        <v>474</v>
      </c>
      <c r="C134" s="304"/>
    </row>
    <row r="135" spans="1:3" ht="12" customHeight="1">
      <c r="A135" s="481" t="s">
        <v>95</v>
      </c>
      <c r="B135" s="9" t="s">
        <v>466</v>
      </c>
      <c r="C135" s="304"/>
    </row>
    <row r="136" spans="1:3" ht="12" customHeight="1">
      <c r="A136" s="481" t="s">
        <v>96</v>
      </c>
      <c r="B136" s="9" t="s">
        <v>467</v>
      </c>
      <c r="C136" s="304"/>
    </row>
    <row r="137" spans="1:3" ht="12" customHeight="1">
      <c r="A137" s="481" t="s">
        <v>180</v>
      </c>
      <c r="B137" s="9" t="s">
        <v>530</v>
      </c>
      <c r="C137" s="304"/>
    </row>
    <row r="138" spans="1:3" ht="12" customHeight="1">
      <c r="A138" s="481" t="s">
        <v>181</v>
      </c>
      <c r="B138" s="9" t="s">
        <v>469</v>
      </c>
      <c r="C138" s="304"/>
    </row>
    <row r="139" spans="1:3" s="116" customFormat="1" ht="12" customHeight="1" thickBot="1">
      <c r="A139" s="490" t="s">
        <v>182</v>
      </c>
      <c r="B139" s="7" t="s">
        <v>470</v>
      </c>
      <c r="C139" s="304"/>
    </row>
    <row r="140" spans="1:11" ht="12" customHeight="1" thickBot="1">
      <c r="A140" s="37" t="s">
        <v>24</v>
      </c>
      <c r="B140" s="148" t="s">
        <v>556</v>
      </c>
      <c r="C140" s="342">
        <f>+C141+C142+C144+C145+C143</f>
        <v>0</v>
      </c>
      <c r="K140" s="286"/>
    </row>
    <row r="141" spans="1:3" ht="12.75">
      <c r="A141" s="481" t="s">
        <v>97</v>
      </c>
      <c r="B141" s="9" t="s">
        <v>385</v>
      </c>
      <c r="C141" s="304"/>
    </row>
    <row r="142" spans="1:3" ht="12" customHeight="1">
      <c r="A142" s="481" t="s">
        <v>98</v>
      </c>
      <c r="B142" s="9" t="s">
        <v>386</v>
      </c>
      <c r="C142" s="304"/>
    </row>
    <row r="143" spans="1:3" s="116" customFormat="1" ht="12" customHeight="1">
      <c r="A143" s="481" t="s">
        <v>299</v>
      </c>
      <c r="B143" s="9" t="s">
        <v>555</v>
      </c>
      <c r="C143" s="304"/>
    </row>
    <row r="144" spans="1:3" s="116" customFormat="1" ht="12" customHeight="1">
      <c r="A144" s="481" t="s">
        <v>300</v>
      </c>
      <c r="B144" s="9" t="s">
        <v>479</v>
      </c>
      <c r="C144" s="304"/>
    </row>
    <row r="145" spans="1:3" s="116" customFormat="1" ht="12" customHeight="1" thickBot="1">
      <c r="A145" s="490" t="s">
        <v>301</v>
      </c>
      <c r="B145" s="7" t="s">
        <v>405</v>
      </c>
      <c r="C145" s="304"/>
    </row>
    <row r="146" spans="1:3" s="116" customFormat="1" ht="12" customHeight="1" thickBot="1">
      <c r="A146" s="37" t="s">
        <v>25</v>
      </c>
      <c r="B146" s="148" t="s">
        <v>480</v>
      </c>
      <c r="C146" s="345">
        <f>+C147+C148+C149+C150+C151</f>
        <v>0</v>
      </c>
    </row>
    <row r="147" spans="1:3" s="116" customFormat="1" ht="12" customHeight="1">
      <c r="A147" s="481" t="s">
        <v>99</v>
      </c>
      <c r="B147" s="9" t="s">
        <v>475</v>
      </c>
      <c r="C147" s="304"/>
    </row>
    <row r="148" spans="1:3" s="116" customFormat="1" ht="12" customHeight="1">
      <c r="A148" s="481" t="s">
        <v>100</v>
      </c>
      <c r="B148" s="9" t="s">
        <v>482</v>
      </c>
      <c r="C148" s="304"/>
    </row>
    <row r="149" spans="1:3" s="116" customFormat="1" ht="12" customHeight="1">
      <c r="A149" s="481" t="s">
        <v>311</v>
      </c>
      <c r="B149" s="9" t="s">
        <v>477</v>
      </c>
      <c r="C149" s="304"/>
    </row>
    <row r="150" spans="1:3" ht="12.75" customHeight="1">
      <c r="A150" s="481" t="s">
        <v>312</v>
      </c>
      <c r="B150" s="9" t="s">
        <v>533</v>
      </c>
      <c r="C150" s="304"/>
    </row>
    <row r="151" spans="1:3" ht="12.75" customHeight="1" thickBot="1">
      <c r="A151" s="490" t="s">
        <v>481</v>
      </c>
      <c r="B151" s="7" t="s">
        <v>484</v>
      </c>
      <c r="C151" s="306"/>
    </row>
    <row r="152" spans="1:3" ht="12.75" customHeight="1" thickBot="1">
      <c r="A152" s="545" t="s">
        <v>26</v>
      </c>
      <c r="B152" s="148" t="s">
        <v>485</v>
      </c>
      <c r="C152" s="345"/>
    </row>
    <row r="153" spans="1:3" ht="12" customHeight="1" thickBot="1">
      <c r="A153" s="545" t="s">
        <v>27</v>
      </c>
      <c r="B153" s="148" t="s">
        <v>486</v>
      </c>
      <c r="C153" s="345"/>
    </row>
    <row r="154" spans="1:3" ht="15" customHeight="1" thickBot="1">
      <c r="A154" s="37" t="s">
        <v>28</v>
      </c>
      <c r="B154" s="148" t="s">
        <v>488</v>
      </c>
      <c r="C154" s="472">
        <f>+C129+C133+C140+C146+C152+C153</f>
        <v>0</v>
      </c>
    </row>
    <row r="155" spans="1:3" ht="13.5" thickBot="1">
      <c r="A155" s="492" t="s">
        <v>29</v>
      </c>
      <c r="B155" s="425" t="s">
        <v>487</v>
      </c>
      <c r="C155" s="472">
        <f>+C128+C154</f>
        <v>0</v>
      </c>
    </row>
    <row r="156" spans="1:3" ht="15" customHeight="1" thickBot="1">
      <c r="A156" s="433"/>
      <c r="B156" s="434"/>
      <c r="C156" s="435"/>
    </row>
    <row r="157" spans="1:3" ht="14.25" customHeight="1" thickBot="1">
      <c r="A157" s="283" t="s">
        <v>534</v>
      </c>
      <c r="B157" s="284"/>
      <c r="C157" s="145"/>
    </row>
    <row r="158" spans="1:3" ht="13.5" thickBot="1">
      <c r="A158" s="283" t="s">
        <v>211</v>
      </c>
      <c r="B158" s="284"/>
      <c r="C158" s="14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4"/>
  <sheetViews>
    <sheetView zoomScale="130" zoomScaleNormal="130" workbookViewId="0" topLeftCell="A1">
      <selection activeCell="C1" sqref="C1"/>
    </sheetView>
  </sheetViews>
  <sheetFormatPr defaultColWidth="9.00390625" defaultRowHeight="12.75"/>
  <cols>
    <col min="1" max="1" width="13.875" style="281" customWidth="1"/>
    <col min="2" max="2" width="79.125" style="282" customWidth="1"/>
    <col min="3" max="3" width="25.00390625" style="282" customWidth="1"/>
    <col min="4" max="16384" width="9.375" style="282" customWidth="1"/>
  </cols>
  <sheetData>
    <row r="1" spans="1:3" s="261" customFormat="1" ht="21" customHeight="1" thickBot="1">
      <c r="A1" s="260"/>
      <c r="B1" s="262"/>
      <c r="C1" s="501" t="s">
        <v>651</v>
      </c>
    </row>
    <row r="2" spans="1:3" s="502" customFormat="1" ht="25.5" customHeight="1">
      <c r="A2" s="452" t="s">
        <v>209</v>
      </c>
      <c r="B2" s="397" t="s">
        <v>596</v>
      </c>
      <c r="C2" s="411" t="s">
        <v>61</v>
      </c>
    </row>
    <row r="3" spans="1:3" s="502" customFormat="1" ht="24.75" thickBot="1">
      <c r="A3" s="495" t="s">
        <v>208</v>
      </c>
      <c r="B3" s="398" t="s">
        <v>413</v>
      </c>
      <c r="C3" s="412"/>
    </row>
    <row r="4" spans="1:3" s="503" customFormat="1" ht="15.75" customHeight="1" thickBot="1">
      <c r="A4" s="264"/>
      <c r="B4" s="264"/>
      <c r="C4" s="265" t="s">
        <v>56</v>
      </c>
    </row>
    <row r="5" spans="1:3" ht="13.5" thickBot="1">
      <c r="A5" s="453" t="s">
        <v>210</v>
      </c>
      <c r="B5" s="266" t="s">
        <v>579</v>
      </c>
      <c r="C5" s="267" t="s">
        <v>57</v>
      </c>
    </row>
    <row r="6" spans="1:3" s="504" customFormat="1" ht="12.75" customHeight="1" thickBot="1">
      <c r="A6" s="227"/>
      <c r="B6" s="228" t="s">
        <v>508</v>
      </c>
      <c r="C6" s="229" t="s">
        <v>509</v>
      </c>
    </row>
    <row r="7" spans="1:3" s="504" customFormat="1" ht="15.75" customHeight="1" thickBot="1">
      <c r="A7" s="268"/>
      <c r="B7" s="269" t="s">
        <v>58</v>
      </c>
      <c r="C7" s="270"/>
    </row>
    <row r="8" spans="1:3" s="413" customFormat="1" ht="12" customHeight="1" thickBot="1">
      <c r="A8" s="227" t="s">
        <v>19</v>
      </c>
      <c r="B8" s="271" t="s">
        <v>535</v>
      </c>
      <c r="C8" s="356">
        <f>SUM(C9:C19)</f>
        <v>0</v>
      </c>
    </row>
    <row r="9" spans="1:3" s="413" customFormat="1" ht="12" customHeight="1">
      <c r="A9" s="496" t="s">
        <v>101</v>
      </c>
      <c r="B9" s="10" t="s">
        <v>288</v>
      </c>
      <c r="C9" s="402"/>
    </row>
    <row r="10" spans="1:3" s="413" customFormat="1" ht="12" customHeight="1">
      <c r="A10" s="497" t="s">
        <v>102</v>
      </c>
      <c r="B10" s="8" t="s">
        <v>289</v>
      </c>
      <c r="C10" s="354"/>
    </row>
    <row r="11" spans="1:3" s="413" customFormat="1" ht="12" customHeight="1">
      <c r="A11" s="497" t="s">
        <v>103</v>
      </c>
      <c r="B11" s="8" t="s">
        <v>290</v>
      </c>
      <c r="C11" s="354"/>
    </row>
    <row r="12" spans="1:3" s="413" customFormat="1" ht="12" customHeight="1">
      <c r="A12" s="497" t="s">
        <v>104</v>
      </c>
      <c r="B12" s="8" t="s">
        <v>291</v>
      </c>
      <c r="C12" s="354"/>
    </row>
    <row r="13" spans="1:3" s="413" customFormat="1" ht="12" customHeight="1">
      <c r="A13" s="497" t="s">
        <v>153</v>
      </c>
      <c r="B13" s="8" t="s">
        <v>292</v>
      </c>
      <c r="C13" s="354"/>
    </row>
    <row r="14" spans="1:3" s="413" customFormat="1" ht="12" customHeight="1">
      <c r="A14" s="497" t="s">
        <v>105</v>
      </c>
      <c r="B14" s="8" t="s">
        <v>414</v>
      </c>
      <c r="C14" s="354"/>
    </row>
    <row r="15" spans="1:3" s="413" customFormat="1" ht="12" customHeight="1">
      <c r="A15" s="497" t="s">
        <v>106</v>
      </c>
      <c r="B15" s="7" t="s">
        <v>415</v>
      </c>
      <c r="C15" s="354"/>
    </row>
    <row r="16" spans="1:3" s="413" customFormat="1" ht="12" customHeight="1">
      <c r="A16" s="497" t="s">
        <v>116</v>
      </c>
      <c r="B16" s="8" t="s">
        <v>295</v>
      </c>
      <c r="C16" s="403"/>
    </row>
    <row r="17" spans="1:3" s="505" customFormat="1" ht="12" customHeight="1">
      <c r="A17" s="497" t="s">
        <v>117</v>
      </c>
      <c r="B17" s="8" t="s">
        <v>296</v>
      </c>
      <c r="C17" s="354"/>
    </row>
    <row r="18" spans="1:3" s="505" customFormat="1" ht="12" customHeight="1">
      <c r="A18" s="497" t="s">
        <v>118</v>
      </c>
      <c r="B18" s="8" t="s">
        <v>451</v>
      </c>
      <c r="C18" s="355"/>
    </row>
    <row r="19" spans="1:3" s="505" customFormat="1" ht="12" customHeight="1" thickBot="1">
      <c r="A19" s="497" t="s">
        <v>119</v>
      </c>
      <c r="B19" s="7" t="s">
        <v>297</v>
      </c>
      <c r="C19" s="355"/>
    </row>
    <row r="20" spans="1:3" s="413" customFormat="1" ht="12" customHeight="1" thickBot="1">
      <c r="A20" s="227" t="s">
        <v>20</v>
      </c>
      <c r="B20" s="271" t="s">
        <v>416</v>
      </c>
      <c r="C20" s="356">
        <f>SUM(C21:C23)</f>
        <v>606</v>
      </c>
    </row>
    <row r="21" spans="1:3" s="505" customFormat="1" ht="12" customHeight="1">
      <c r="A21" s="497" t="s">
        <v>107</v>
      </c>
      <c r="B21" s="9" t="s">
        <v>269</v>
      </c>
      <c r="C21" s="354"/>
    </row>
    <row r="22" spans="1:3" s="505" customFormat="1" ht="12" customHeight="1">
      <c r="A22" s="497" t="s">
        <v>108</v>
      </c>
      <c r="B22" s="8" t="s">
        <v>417</v>
      </c>
      <c r="C22" s="354"/>
    </row>
    <row r="23" spans="1:3" s="505" customFormat="1" ht="12" customHeight="1">
      <c r="A23" s="497" t="s">
        <v>109</v>
      </c>
      <c r="B23" s="8" t="s">
        <v>418</v>
      </c>
      <c r="C23" s="354">
        <v>606</v>
      </c>
    </row>
    <row r="24" spans="1:3" s="505" customFormat="1" ht="12" customHeight="1" thickBot="1">
      <c r="A24" s="497" t="s">
        <v>110</v>
      </c>
      <c r="B24" s="8" t="s">
        <v>536</v>
      </c>
      <c r="C24" s="354"/>
    </row>
    <row r="25" spans="1:3" s="505" customFormat="1" ht="12" customHeight="1" thickBot="1">
      <c r="A25" s="235" t="s">
        <v>21</v>
      </c>
      <c r="B25" s="148" t="s">
        <v>179</v>
      </c>
      <c r="C25" s="383"/>
    </row>
    <row r="26" spans="1:3" s="505" customFormat="1" ht="12" customHeight="1" thickBot="1">
      <c r="A26" s="235" t="s">
        <v>22</v>
      </c>
      <c r="B26" s="148" t="s">
        <v>537</v>
      </c>
      <c r="C26" s="356">
        <f>+C27+C28+C29</f>
        <v>0</v>
      </c>
    </row>
    <row r="27" spans="1:3" s="505" customFormat="1" ht="12" customHeight="1">
      <c r="A27" s="498" t="s">
        <v>279</v>
      </c>
      <c r="B27" s="499" t="s">
        <v>274</v>
      </c>
      <c r="C27" s="93"/>
    </row>
    <row r="28" spans="1:3" s="505" customFormat="1" ht="12" customHeight="1">
      <c r="A28" s="498" t="s">
        <v>280</v>
      </c>
      <c r="B28" s="499" t="s">
        <v>417</v>
      </c>
      <c r="C28" s="354"/>
    </row>
    <row r="29" spans="1:3" s="505" customFormat="1" ht="12" customHeight="1">
      <c r="A29" s="498" t="s">
        <v>281</v>
      </c>
      <c r="B29" s="500" t="s">
        <v>420</v>
      </c>
      <c r="C29" s="354"/>
    </row>
    <row r="30" spans="1:3" s="505" customFormat="1" ht="12" customHeight="1" thickBot="1">
      <c r="A30" s="497" t="s">
        <v>282</v>
      </c>
      <c r="B30" s="166" t="s">
        <v>538</v>
      </c>
      <c r="C30" s="100"/>
    </row>
    <row r="31" spans="1:3" s="505" customFormat="1" ht="12" customHeight="1" thickBot="1">
      <c r="A31" s="235" t="s">
        <v>23</v>
      </c>
      <c r="B31" s="148" t="s">
        <v>421</v>
      </c>
      <c r="C31" s="356">
        <f>+C32+C33+C34</f>
        <v>0</v>
      </c>
    </row>
    <row r="32" spans="1:3" s="505" customFormat="1" ht="12" customHeight="1">
      <c r="A32" s="498" t="s">
        <v>94</v>
      </c>
      <c r="B32" s="499" t="s">
        <v>302</v>
      </c>
      <c r="C32" s="93"/>
    </row>
    <row r="33" spans="1:3" s="505" customFormat="1" ht="12" customHeight="1">
      <c r="A33" s="498" t="s">
        <v>95</v>
      </c>
      <c r="B33" s="500" t="s">
        <v>303</v>
      </c>
      <c r="C33" s="357"/>
    </row>
    <row r="34" spans="1:3" s="505" customFormat="1" ht="12" customHeight="1" thickBot="1">
      <c r="A34" s="497" t="s">
        <v>96</v>
      </c>
      <c r="B34" s="166" t="s">
        <v>304</v>
      </c>
      <c r="C34" s="100"/>
    </row>
    <row r="35" spans="1:3" s="413" customFormat="1" ht="12" customHeight="1" thickBot="1">
      <c r="A35" s="235" t="s">
        <v>24</v>
      </c>
      <c r="B35" s="148" t="s">
        <v>390</v>
      </c>
      <c r="C35" s="383"/>
    </row>
    <row r="36" spans="1:3" s="413" customFormat="1" ht="12" customHeight="1" thickBot="1">
      <c r="A36" s="235" t="s">
        <v>25</v>
      </c>
      <c r="B36" s="148" t="s">
        <v>422</v>
      </c>
      <c r="C36" s="404"/>
    </row>
    <row r="37" spans="1:3" s="413" customFormat="1" ht="12" customHeight="1" thickBot="1">
      <c r="A37" s="227" t="s">
        <v>26</v>
      </c>
      <c r="B37" s="148" t="s">
        <v>423</v>
      </c>
      <c r="C37" s="405">
        <f>+C8+C20+C25+C26+C31+C35+C36</f>
        <v>606</v>
      </c>
    </row>
    <row r="38" spans="1:3" s="413" customFormat="1" ht="12" customHeight="1" thickBot="1">
      <c r="A38" s="272" t="s">
        <v>27</v>
      </c>
      <c r="B38" s="148" t="s">
        <v>424</v>
      </c>
      <c r="C38" s="405">
        <f>+C39+C40+C41</f>
        <v>43692</v>
      </c>
    </row>
    <row r="39" spans="1:3" s="413" customFormat="1" ht="12" customHeight="1">
      <c r="A39" s="498" t="s">
        <v>425</v>
      </c>
      <c r="B39" s="499" t="s">
        <v>247</v>
      </c>
      <c r="C39" s="93">
        <v>721</v>
      </c>
    </row>
    <row r="40" spans="1:3" s="413" customFormat="1" ht="12" customHeight="1">
      <c r="A40" s="498" t="s">
        <v>426</v>
      </c>
      <c r="B40" s="500" t="s">
        <v>2</v>
      </c>
      <c r="C40" s="357"/>
    </row>
    <row r="41" spans="1:3" s="505" customFormat="1" ht="12" customHeight="1">
      <c r="A41" s="577" t="s">
        <v>427</v>
      </c>
      <c r="B41" s="578" t="s">
        <v>581</v>
      </c>
      <c r="C41" s="579">
        <v>42971</v>
      </c>
    </row>
    <row r="42" spans="1:3" s="505" customFormat="1" ht="12" customHeight="1">
      <c r="A42" s="582" t="s">
        <v>580</v>
      </c>
      <c r="B42" s="500" t="s">
        <v>584</v>
      </c>
      <c r="C42" s="95">
        <v>35042</v>
      </c>
    </row>
    <row r="43" spans="1:3" s="505" customFormat="1" ht="12" customHeight="1">
      <c r="A43" s="582" t="s">
        <v>585</v>
      </c>
      <c r="B43" s="500" t="s">
        <v>583</v>
      </c>
      <c r="C43" s="95">
        <v>2669</v>
      </c>
    </row>
    <row r="44" spans="1:3" s="505" customFormat="1" ht="12" customHeight="1">
      <c r="A44" s="582" t="s">
        <v>586</v>
      </c>
      <c r="B44" s="500" t="s">
        <v>582</v>
      </c>
      <c r="C44" s="95">
        <v>5260</v>
      </c>
    </row>
    <row r="45" spans="1:3" s="505" customFormat="1" ht="15" customHeight="1" thickBot="1">
      <c r="A45" s="492" t="s">
        <v>28</v>
      </c>
      <c r="B45" s="580" t="s">
        <v>429</v>
      </c>
      <c r="C45" s="581">
        <f>+C37+C38</f>
        <v>44298</v>
      </c>
    </row>
    <row r="46" spans="1:3" s="505" customFormat="1" ht="15" customHeight="1">
      <c r="A46" s="274"/>
      <c r="B46" s="275"/>
      <c r="C46" s="406"/>
    </row>
    <row r="47" spans="1:3" ht="13.5" thickBot="1">
      <c r="A47" s="276"/>
      <c r="B47" s="277"/>
      <c r="C47" s="407"/>
    </row>
    <row r="48" spans="1:3" s="504" customFormat="1" ht="16.5" customHeight="1" thickBot="1">
      <c r="A48" s="278"/>
      <c r="B48" s="279" t="s">
        <v>59</v>
      </c>
      <c r="C48" s="408"/>
    </row>
    <row r="49" spans="1:3" s="506" customFormat="1" ht="12" customHeight="1" thickBot="1">
      <c r="A49" s="235" t="s">
        <v>19</v>
      </c>
      <c r="B49" s="148" t="s">
        <v>430</v>
      </c>
      <c r="C49" s="356">
        <f>SUM(C50:C54)</f>
        <v>43663</v>
      </c>
    </row>
    <row r="50" spans="1:3" ht="12" customHeight="1">
      <c r="A50" s="497" t="s">
        <v>101</v>
      </c>
      <c r="B50" s="9" t="s">
        <v>50</v>
      </c>
      <c r="C50" s="93">
        <v>26048</v>
      </c>
    </row>
    <row r="51" spans="1:3" ht="12" customHeight="1">
      <c r="A51" s="497" t="s">
        <v>102</v>
      </c>
      <c r="B51" s="8" t="s">
        <v>188</v>
      </c>
      <c r="C51" s="96">
        <v>7098</v>
      </c>
    </row>
    <row r="52" spans="1:3" ht="12" customHeight="1">
      <c r="A52" s="497" t="s">
        <v>103</v>
      </c>
      <c r="B52" s="8" t="s">
        <v>144</v>
      </c>
      <c r="C52" s="96">
        <v>7604</v>
      </c>
    </row>
    <row r="53" spans="1:3" ht="12" customHeight="1">
      <c r="A53" s="497" t="s">
        <v>104</v>
      </c>
      <c r="B53" s="8" t="s">
        <v>189</v>
      </c>
      <c r="C53" s="96">
        <v>2913</v>
      </c>
    </row>
    <row r="54" spans="1:3" ht="12" customHeight="1" thickBot="1">
      <c r="A54" s="497" t="s">
        <v>153</v>
      </c>
      <c r="B54" s="8" t="s">
        <v>190</v>
      </c>
      <c r="C54" s="96"/>
    </row>
    <row r="55" spans="1:3" ht="12" customHeight="1" thickBot="1">
      <c r="A55" s="235" t="s">
        <v>20</v>
      </c>
      <c r="B55" s="148" t="s">
        <v>431</v>
      </c>
      <c r="C55" s="356">
        <f>SUM(C56:C58)</f>
        <v>635</v>
      </c>
    </row>
    <row r="56" spans="1:3" s="506" customFormat="1" ht="12" customHeight="1">
      <c r="A56" s="497" t="s">
        <v>107</v>
      </c>
      <c r="B56" s="9" t="s">
        <v>237</v>
      </c>
      <c r="C56" s="93">
        <v>635</v>
      </c>
    </row>
    <row r="57" spans="1:3" ht="12" customHeight="1">
      <c r="A57" s="497" t="s">
        <v>108</v>
      </c>
      <c r="B57" s="8" t="s">
        <v>192</v>
      </c>
      <c r="C57" s="96"/>
    </row>
    <row r="58" spans="1:3" ht="12" customHeight="1">
      <c r="A58" s="497" t="s">
        <v>109</v>
      </c>
      <c r="B58" s="8" t="s">
        <v>60</v>
      </c>
      <c r="C58" s="96"/>
    </row>
    <row r="59" spans="1:3" ht="12" customHeight="1" thickBot="1">
      <c r="A59" s="497" t="s">
        <v>110</v>
      </c>
      <c r="B59" s="8" t="s">
        <v>539</v>
      </c>
      <c r="C59" s="96"/>
    </row>
    <row r="60" spans="1:3" ht="12" customHeight="1" thickBot="1">
      <c r="A60" s="235" t="s">
        <v>21</v>
      </c>
      <c r="B60" s="148" t="s">
        <v>13</v>
      </c>
      <c r="C60" s="383"/>
    </row>
    <row r="61" spans="1:3" ht="15" customHeight="1" thickBot="1">
      <c r="A61" s="235" t="s">
        <v>22</v>
      </c>
      <c r="B61" s="280" t="s">
        <v>544</v>
      </c>
      <c r="C61" s="409">
        <f>+C49+C55+C60</f>
        <v>44298</v>
      </c>
    </row>
    <row r="62" ht="13.5" thickBot="1">
      <c r="C62" s="410"/>
    </row>
    <row r="63" spans="1:3" ht="15" customHeight="1" thickBot="1">
      <c r="A63" s="283" t="s">
        <v>534</v>
      </c>
      <c r="B63" s="284"/>
      <c r="C63" s="145">
        <v>8</v>
      </c>
    </row>
    <row r="64" spans="1:3" ht="14.25" customHeight="1" thickBot="1">
      <c r="A64" s="283" t="s">
        <v>211</v>
      </c>
      <c r="B64" s="284"/>
      <c r="C64" s="145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94">
      <selection activeCell="E109" sqref="E109"/>
    </sheetView>
  </sheetViews>
  <sheetFormatPr defaultColWidth="9.00390625" defaultRowHeight="12.75"/>
  <cols>
    <col min="1" max="1" width="9.50390625" style="426" customWidth="1"/>
    <col min="2" max="2" width="91.625" style="426" customWidth="1"/>
    <col min="3" max="3" width="21.625" style="427" customWidth="1"/>
    <col min="4" max="4" width="9.00390625" style="459" customWidth="1"/>
    <col min="5" max="16384" width="9.375" style="459" customWidth="1"/>
  </cols>
  <sheetData>
    <row r="1" spans="1:3" ht="15.75" customHeight="1">
      <c r="A1" s="619" t="s">
        <v>16</v>
      </c>
      <c r="B1" s="619"/>
      <c r="C1" s="619"/>
    </row>
    <row r="2" spans="1:3" ht="15.75" customHeight="1" thickBot="1">
      <c r="A2" s="620" t="s">
        <v>157</v>
      </c>
      <c r="B2" s="620"/>
      <c r="C2" s="346" t="s">
        <v>238</v>
      </c>
    </row>
    <row r="3" spans="1:3" ht="37.5" customHeight="1" thickBot="1">
      <c r="A3" s="23" t="s">
        <v>72</v>
      </c>
      <c r="B3" s="24" t="s">
        <v>18</v>
      </c>
      <c r="C3" s="44" t="str">
        <f>+CONCATENATE(LEFT(ÖSSZEFÜGGÉSEK!A5,4),". évi előirányzat")</f>
        <v>2016. évi előirányzat</v>
      </c>
    </row>
    <row r="4" spans="1:3" s="460" customFormat="1" ht="12" customHeight="1" thickBot="1">
      <c r="A4" s="454"/>
      <c r="B4" s="455" t="s">
        <v>508</v>
      </c>
      <c r="C4" s="456" t="s">
        <v>509</v>
      </c>
    </row>
    <row r="5" spans="1:3" s="461" customFormat="1" ht="12" customHeight="1" thickBot="1">
      <c r="A5" s="20" t="s">
        <v>19</v>
      </c>
      <c r="B5" s="21" t="s">
        <v>263</v>
      </c>
      <c r="C5" s="336">
        <f>+C6+C7+C8+C9+C10+C11</f>
        <v>164839</v>
      </c>
    </row>
    <row r="6" spans="1:3" s="461" customFormat="1" ht="12" customHeight="1">
      <c r="A6" s="15" t="s">
        <v>101</v>
      </c>
      <c r="B6" s="462" t="s">
        <v>264</v>
      </c>
      <c r="C6" s="339">
        <v>61122</v>
      </c>
    </row>
    <row r="7" spans="1:3" s="461" customFormat="1" ht="12" customHeight="1">
      <c r="A7" s="14" t="s">
        <v>102</v>
      </c>
      <c r="B7" s="463" t="s">
        <v>265</v>
      </c>
      <c r="C7" s="338">
        <v>31277</v>
      </c>
    </row>
    <row r="8" spans="1:3" s="461" customFormat="1" ht="12" customHeight="1">
      <c r="A8" s="14" t="s">
        <v>103</v>
      </c>
      <c r="B8" s="463" t="s">
        <v>565</v>
      </c>
      <c r="C8" s="338">
        <v>52394</v>
      </c>
    </row>
    <row r="9" spans="1:3" s="461" customFormat="1" ht="12" customHeight="1">
      <c r="A9" s="14" t="s">
        <v>104</v>
      </c>
      <c r="B9" s="463" t="s">
        <v>267</v>
      </c>
      <c r="C9" s="338">
        <v>1987</v>
      </c>
    </row>
    <row r="10" spans="1:3" s="461" customFormat="1" ht="12" customHeight="1">
      <c r="A10" s="14" t="s">
        <v>153</v>
      </c>
      <c r="B10" s="332" t="s">
        <v>447</v>
      </c>
      <c r="C10" s="338">
        <v>16930</v>
      </c>
    </row>
    <row r="11" spans="1:3" s="461" customFormat="1" ht="12" customHeight="1" thickBot="1">
      <c r="A11" s="16" t="s">
        <v>105</v>
      </c>
      <c r="B11" s="333" t="s">
        <v>448</v>
      </c>
      <c r="C11" s="338">
        <v>1129</v>
      </c>
    </row>
    <row r="12" spans="1:3" s="461" customFormat="1" ht="12" customHeight="1" thickBot="1">
      <c r="A12" s="20" t="s">
        <v>20</v>
      </c>
      <c r="B12" s="331" t="s">
        <v>268</v>
      </c>
      <c r="C12" s="336">
        <f>+C13+C14+C15+C16+C17</f>
        <v>177174</v>
      </c>
    </row>
    <row r="13" spans="1:3" s="461" customFormat="1" ht="12" customHeight="1">
      <c r="A13" s="15" t="s">
        <v>107</v>
      </c>
      <c r="B13" s="462" t="s">
        <v>269</v>
      </c>
      <c r="C13" s="339"/>
    </row>
    <row r="14" spans="1:3" s="461" customFormat="1" ht="12" customHeight="1">
      <c r="A14" s="14" t="s">
        <v>108</v>
      </c>
      <c r="B14" s="463" t="s">
        <v>270</v>
      </c>
      <c r="C14" s="338"/>
    </row>
    <row r="15" spans="1:3" s="461" customFormat="1" ht="12" customHeight="1">
      <c r="A15" s="14" t="s">
        <v>109</v>
      </c>
      <c r="B15" s="463" t="s">
        <v>437</v>
      </c>
      <c r="C15" s="338"/>
    </row>
    <row r="16" spans="1:3" s="461" customFormat="1" ht="12" customHeight="1">
      <c r="A16" s="14" t="s">
        <v>110</v>
      </c>
      <c r="B16" s="463" t="s">
        <v>438</v>
      </c>
      <c r="C16" s="338"/>
    </row>
    <row r="17" spans="1:3" s="461" customFormat="1" ht="12" customHeight="1">
      <c r="A17" s="14" t="s">
        <v>111</v>
      </c>
      <c r="B17" s="463" t="s">
        <v>271</v>
      </c>
      <c r="C17" s="338">
        <v>177174</v>
      </c>
    </row>
    <row r="18" spans="1:3" s="461" customFormat="1" ht="12" customHeight="1" thickBot="1">
      <c r="A18" s="16" t="s">
        <v>120</v>
      </c>
      <c r="B18" s="333" t="s">
        <v>272</v>
      </c>
      <c r="C18" s="340"/>
    </row>
    <row r="19" spans="1:3" s="461" customFormat="1" ht="12" customHeight="1" thickBot="1">
      <c r="A19" s="20" t="s">
        <v>21</v>
      </c>
      <c r="B19" s="21" t="s">
        <v>273</v>
      </c>
      <c r="C19" s="336">
        <f>+C20+C21+C22+C23+C24</f>
        <v>3810</v>
      </c>
    </row>
    <row r="20" spans="1:3" s="461" customFormat="1" ht="12" customHeight="1">
      <c r="A20" s="15" t="s">
        <v>90</v>
      </c>
      <c r="B20" s="462" t="s">
        <v>274</v>
      </c>
      <c r="C20" s="339"/>
    </row>
    <row r="21" spans="1:3" s="461" customFormat="1" ht="12" customHeight="1">
      <c r="A21" s="14" t="s">
        <v>91</v>
      </c>
      <c r="B21" s="463" t="s">
        <v>275</v>
      </c>
      <c r="C21" s="338"/>
    </row>
    <row r="22" spans="1:3" s="461" customFormat="1" ht="12" customHeight="1">
      <c r="A22" s="14" t="s">
        <v>92</v>
      </c>
      <c r="B22" s="463" t="s">
        <v>439</v>
      </c>
      <c r="C22" s="338"/>
    </row>
    <row r="23" spans="1:3" s="461" customFormat="1" ht="12" customHeight="1">
      <c r="A23" s="14" t="s">
        <v>93</v>
      </c>
      <c r="B23" s="463" t="s">
        <v>440</v>
      </c>
      <c r="C23" s="338"/>
    </row>
    <row r="24" spans="1:3" s="461" customFormat="1" ht="12" customHeight="1">
      <c r="A24" s="14" t="s">
        <v>176</v>
      </c>
      <c r="B24" s="463" t="s">
        <v>276</v>
      </c>
      <c r="C24" s="338">
        <v>3810</v>
      </c>
    </row>
    <row r="25" spans="1:3" s="461" customFormat="1" ht="12" customHeight="1" thickBot="1">
      <c r="A25" s="16" t="s">
        <v>177</v>
      </c>
      <c r="B25" s="464" t="s">
        <v>277</v>
      </c>
      <c r="C25" s="340"/>
    </row>
    <row r="26" spans="1:3" s="461" customFormat="1" ht="12" customHeight="1" thickBot="1">
      <c r="A26" s="20" t="s">
        <v>178</v>
      </c>
      <c r="B26" s="21" t="s">
        <v>566</v>
      </c>
      <c r="C26" s="342">
        <f>SUM(C27:C33)</f>
        <v>11800</v>
      </c>
    </row>
    <row r="27" spans="1:3" s="461" customFormat="1" ht="12" customHeight="1">
      <c r="A27" s="15" t="s">
        <v>279</v>
      </c>
      <c r="B27" s="462" t="s">
        <v>599</v>
      </c>
      <c r="C27" s="339">
        <v>1400</v>
      </c>
    </row>
    <row r="28" spans="1:3" s="461" customFormat="1" ht="12" customHeight="1">
      <c r="A28" s="14" t="s">
        <v>280</v>
      </c>
      <c r="B28" s="463" t="s">
        <v>571</v>
      </c>
      <c r="C28" s="338"/>
    </row>
    <row r="29" spans="1:3" s="461" customFormat="1" ht="12" customHeight="1">
      <c r="A29" s="14" t="s">
        <v>281</v>
      </c>
      <c r="B29" s="463" t="s">
        <v>572</v>
      </c>
      <c r="C29" s="338">
        <v>8500</v>
      </c>
    </row>
    <row r="30" spans="1:3" s="461" customFormat="1" ht="12" customHeight="1">
      <c r="A30" s="14" t="s">
        <v>282</v>
      </c>
      <c r="B30" s="463" t="s">
        <v>573</v>
      </c>
      <c r="C30" s="338"/>
    </row>
    <row r="31" spans="1:3" s="461" customFormat="1" ht="12" customHeight="1">
      <c r="A31" s="14" t="s">
        <v>567</v>
      </c>
      <c r="B31" s="463" t="s">
        <v>283</v>
      </c>
      <c r="C31" s="338">
        <v>1800</v>
      </c>
    </row>
    <row r="32" spans="1:3" s="461" customFormat="1" ht="12" customHeight="1">
      <c r="A32" s="14" t="s">
        <v>568</v>
      </c>
      <c r="B32" s="463" t="s">
        <v>284</v>
      </c>
      <c r="C32" s="338"/>
    </row>
    <row r="33" spans="1:3" s="461" customFormat="1" ht="12" customHeight="1" thickBot="1">
      <c r="A33" s="16" t="s">
        <v>569</v>
      </c>
      <c r="B33" s="570" t="s">
        <v>285</v>
      </c>
      <c r="C33" s="340">
        <v>100</v>
      </c>
    </row>
    <row r="34" spans="1:3" s="461" customFormat="1" ht="12" customHeight="1" thickBot="1">
      <c r="A34" s="20" t="s">
        <v>23</v>
      </c>
      <c r="B34" s="21" t="s">
        <v>449</v>
      </c>
      <c r="C34" s="336">
        <f>SUM(C35:C45)</f>
        <v>15892</v>
      </c>
    </row>
    <row r="35" spans="1:3" s="461" customFormat="1" ht="12" customHeight="1">
      <c r="A35" s="15" t="s">
        <v>94</v>
      </c>
      <c r="B35" s="462" t="s">
        <v>288</v>
      </c>
      <c r="C35" s="339">
        <v>1400</v>
      </c>
    </row>
    <row r="36" spans="1:3" s="461" customFormat="1" ht="12" customHeight="1">
      <c r="A36" s="14" t="s">
        <v>95</v>
      </c>
      <c r="B36" s="463" t="s">
        <v>289</v>
      </c>
      <c r="C36" s="338">
        <v>10365</v>
      </c>
    </row>
    <row r="37" spans="1:3" s="461" customFormat="1" ht="12" customHeight="1">
      <c r="A37" s="14" t="s">
        <v>96</v>
      </c>
      <c r="B37" s="463" t="s">
        <v>290</v>
      </c>
      <c r="C37" s="338">
        <v>815</v>
      </c>
    </row>
    <row r="38" spans="1:3" s="461" customFormat="1" ht="12" customHeight="1">
      <c r="A38" s="14" t="s">
        <v>180</v>
      </c>
      <c r="B38" s="463" t="s">
        <v>291</v>
      </c>
      <c r="C38" s="338"/>
    </row>
    <row r="39" spans="1:3" s="461" customFormat="1" ht="12" customHeight="1">
      <c r="A39" s="14" t="s">
        <v>181</v>
      </c>
      <c r="B39" s="463" t="s">
        <v>292</v>
      </c>
      <c r="C39" s="338">
        <v>170</v>
      </c>
    </row>
    <row r="40" spans="1:3" s="461" customFormat="1" ht="12" customHeight="1">
      <c r="A40" s="14" t="s">
        <v>182</v>
      </c>
      <c r="B40" s="463" t="s">
        <v>293</v>
      </c>
      <c r="C40" s="338">
        <v>3132</v>
      </c>
    </row>
    <row r="41" spans="1:3" s="461" customFormat="1" ht="12" customHeight="1">
      <c r="A41" s="14" t="s">
        <v>183</v>
      </c>
      <c r="B41" s="463" t="s">
        <v>294</v>
      </c>
      <c r="C41" s="338"/>
    </row>
    <row r="42" spans="1:3" s="461" customFormat="1" ht="12" customHeight="1">
      <c r="A42" s="14" t="s">
        <v>184</v>
      </c>
      <c r="B42" s="463" t="s">
        <v>575</v>
      </c>
      <c r="C42" s="338">
        <v>10</v>
      </c>
    </row>
    <row r="43" spans="1:3" s="461" customFormat="1" ht="12" customHeight="1">
      <c r="A43" s="14" t="s">
        <v>286</v>
      </c>
      <c r="B43" s="463" t="s">
        <v>296</v>
      </c>
      <c r="C43" s="341"/>
    </row>
    <row r="44" spans="1:3" s="461" customFormat="1" ht="12" customHeight="1">
      <c r="A44" s="16" t="s">
        <v>287</v>
      </c>
      <c r="B44" s="464" t="s">
        <v>451</v>
      </c>
      <c r="C44" s="449"/>
    </row>
    <row r="45" spans="1:3" s="461" customFormat="1" ht="12" customHeight="1" thickBot="1">
      <c r="A45" s="16" t="s">
        <v>450</v>
      </c>
      <c r="B45" s="333" t="s">
        <v>297</v>
      </c>
      <c r="C45" s="449"/>
    </row>
    <row r="46" spans="1:3" s="461" customFormat="1" ht="12" customHeight="1" thickBot="1">
      <c r="A46" s="20" t="s">
        <v>24</v>
      </c>
      <c r="B46" s="21" t="s">
        <v>298</v>
      </c>
      <c r="C46" s="336">
        <f>SUM(C47:C51)</f>
        <v>0</v>
      </c>
    </row>
    <row r="47" spans="1:3" s="461" customFormat="1" ht="12" customHeight="1">
      <c r="A47" s="15" t="s">
        <v>97</v>
      </c>
      <c r="B47" s="462" t="s">
        <v>302</v>
      </c>
      <c r="C47" s="507"/>
    </row>
    <row r="48" spans="1:3" s="461" customFormat="1" ht="12" customHeight="1">
      <c r="A48" s="14" t="s">
        <v>98</v>
      </c>
      <c r="B48" s="463" t="s">
        <v>303</v>
      </c>
      <c r="C48" s="341"/>
    </row>
    <row r="49" spans="1:3" s="461" customFormat="1" ht="12" customHeight="1">
      <c r="A49" s="14" t="s">
        <v>299</v>
      </c>
      <c r="B49" s="463" t="s">
        <v>304</v>
      </c>
      <c r="C49" s="341"/>
    </row>
    <row r="50" spans="1:3" s="461" customFormat="1" ht="12" customHeight="1">
      <c r="A50" s="14" t="s">
        <v>300</v>
      </c>
      <c r="B50" s="463" t="s">
        <v>305</v>
      </c>
      <c r="C50" s="341"/>
    </row>
    <row r="51" spans="1:3" s="461" customFormat="1" ht="12" customHeight="1" thickBot="1">
      <c r="A51" s="16" t="s">
        <v>301</v>
      </c>
      <c r="B51" s="333" t="s">
        <v>306</v>
      </c>
      <c r="C51" s="449"/>
    </row>
    <row r="52" spans="1:3" s="461" customFormat="1" ht="12" customHeight="1" thickBot="1">
      <c r="A52" s="20" t="s">
        <v>185</v>
      </c>
      <c r="B52" s="21" t="s">
        <v>307</v>
      </c>
      <c r="C52" s="336">
        <f>SUM(C53:C55)</f>
        <v>30</v>
      </c>
    </row>
    <row r="53" spans="1:3" s="461" customFormat="1" ht="12" customHeight="1">
      <c r="A53" s="15" t="s">
        <v>99</v>
      </c>
      <c r="B53" s="462" t="s">
        <v>308</v>
      </c>
      <c r="C53" s="339"/>
    </row>
    <row r="54" spans="1:3" s="461" customFormat="1" ht="12" customHeight="1">
      <c r="A54" s="14" t="s">
        <v>100</v>
      </c>
      <c r="B54" s="463" t="s">
        <v>441</v>
      </c>
      <c r="C54" s="338"/>
    </row>
    <row r="55" spans="1:3" s="461" customFormat="1" ht="12" customHeight="1">
      <c r="A55" s="14" t="s">
        <v>311</v>
      </c>
      <c r="B55" s="463" t="s">
        <v>309</v>
      </c>
      <c r="C55" s="338">
        <v>30</v>
      </c>
    </row>
    <row r="56" spans="1:3" s="461" customFormat="1" ht="12" customHeight="1" thickBot="1">
      <c r="A56" s="16" t="s">
        <v>312</v>
      </c>
      <c r="B56" s="333" t="s">
        <v>310</v>
      </c>
      <c r="C56" s="340"/>
    </row>
    <row r="57" spans="1:3" s="461" customFormat="1" ht="12" customHeight="1" thickBot="1">
      <c r="A57" s="20" t="s">
        <v>26</v>
      </c>
      <c r="B57" s="331" t="s">
        <v>313</v>
      </c>
      <c r="C57" s="336">
        <f>SUM(C58:C60)</f>
        <v>0</v>
      </c>
    </row>
    <row r="58" spans="1:3" s="461" customFormat="1" ht="12" customHeight="1">
      <c r="A58" s="15" t="s">
        <v>186</v>
      </c>
      <c r="B58" s="462" t="s">
        <v>315</v>
      </c>
      <c r="C58" s="341"/>
    </row>
    <row r="59" spans="1:3" s="461" customFormat="1" ht="12" customHeight="1">
      <c r="A59" s="14" t="s">
        <v>187</v>
      </c>
      <c r="B59" s="463" t="s">
        <v>442</v>
      </c>
      <c r="C59" s="341"/>
    </row>
    <row r="60" spans="1:3" s="461" customFormat="1" ht="12" customHeight="1">
      <c r="A60" s="14" t="s">
        <v>239</v>
      </c>
      <c r="B60" s="463" t="s">
        <v>316</v>
      </c>
      <c r="C60" s="341"/>
    </row>
    <row r="61" spans="1:3" s="461" customFormat="1" ht="12" customHeight="1" thickBot="1">
      <c r="A61" s="16" t="s">
        <v>314</v>
      </c>
      <c r="B61" s="333" t="s">
        <v>317</v>
      </c>
      <c r="C61" s="341"/>
    </row>
    <row r="62" spans="1:3" s="461" customFormat="1" ht="12" customHeight="1" thickBot="1">
      <c r="A62" s="542" t="s">
        <v>491</v>
      </c>
      <c r="B62" s="21" t="s">
        <v>318</v>
      </c>
      <c r="C62" s="342">
        <f>+C5+C12+C19+C26+C34+C46+C52+C57</f>
        <v>373545</v>
      </c>
    </row>
    <row r="63" spans="1:3" s="461" customFormat="1" ht="12" customHeight="1" thickBot="1">
      <c r="A63" s="510" t="s">
        <v>319</v>
      </c>
      <c r="B63" s="331" t="s">
        <v>320</v>
      </c>
      <c r="C63" s="336">
        <f>SUM(C64:C66)</f>
        <v>0</v>
      </c>
    </row>
    <row r="64" spans="1:3" s="461" customFormat="1" ht="12" customHeight="1">
      <c r="A64" s="15" t="s">
        <v>351</v>
      </c>
      <c r="B64" s="462" t="s">
        <v>321</v>
      </c>
      <c r="C64" s="341"/>
    </row>
    <row r="65" spans="1:3" s="461" customFormat="1" ht="12" customHeight="1">
      <c r="A65" s="14" t="s">
        <v>360</v>
      </c>
      <c r="B65" s="463" t="s">
        <v>322</v>
      </c>
      <c r="C65" s="341"/>
    </row>
    <row r="66" spans="1:3" s="461" customFormat="1" ht="12" customHeight="1" thickBot="1">
      <c r="A66" s="16" t="s">
        <v>361</v>
      </c>
      <c r="B66" s="536" t="s">
        <v>476</v>
      </c>
      <c r="C66" s="341"/>
    </row>
    <row r="67" spans="1:3" s="461" customFormat="1" ht="12" customHeight="1" thickBot="1">
      <c r="A67" s="510" t="s">
        <v>324</v>
      </c>
      <c r="B67" s="331" t="s">
        <v>325</v>
      </c>
      <c r="C67" s="336">
        <f>SUM(C68:C71)</f>
        <v>0</v>
      </c>
    </row>
    <row r="68" spans="1:3" s="461" customFormat="1" ht="12" customHeight="1">
      <c r="A68" s="15" t="s">
        <v>154</v>
      </c>
      <c r="B68" s="462" t="s">
        <v>326</v>
      </c>
      <c r="C68" s="341"/>
    </row>
    <row r="69" spans="1:3" s="461" customFormat="1" ht="12" customHeight="1">
      <c r="A69" s="14" t="s">
        <v>155</v>
      </c>
      <c r="B69" s="463" t="s">
        <v>327</v>
      </c>
      <c r="C69" s="341"/>
    </row>
    <row r="70" spans="1:3" s="461" customFormat="1" ht="12" customHeight="1">
      <c r="A70" s="14" t="s">
        <v>352</v>
      </c>
      <c r="B70" s="463" t="s">
        <v>328</v>
      </c>
      <c r="C70" s="341"/>
    </row>
    <row r="71" spans="1:3" s="461" customFormat="1" ht="12" customHeight="1" thickBot="1">
      <c r="A71" s="16" t="s">
        <v>353</v>
      </c>
      <c r="B71" s="333" t="s">
        <v>329</v>
      </c>
      <c r="C71" s="341"/>
    </row>
    <row r="72" spans="1:3" s="461" customFormat="1" ht="12" customHeight="1" thickBot="1">
      <c r="A72" s="510" t="s">
        <v>330</v>
      </c>
      <c r="B72" s="331" t="s">
        <v>331</v>
      </c>
      <c r="C72" s="336">
        <f>SUM(C73:C74)</f>
        <v>39693</v>
      </c>
    </row>
    <row r="73" spans="1:3" s="461" customFormat="1" ht="12" customHeight="1">
      <c r="A73" s="15" t="s">
        <v>354</v>
      </c>
      <c r="B73" s="462" t="s">
        <v>332</v>
      </c>
      <c r="C73" s="341">
        <v>39693</v>
      </c>
    </row>
    <row r="74" spans="1:3" s="461" customFormat="1" ht="12" customHeight="1" thickBot="1">
      <c r="A74" s="16" t="s">
        <v>355</v>
      </c>
      <c r="B74" s="333" t="s">
        <v>333</v>
      </c>
      <c r="C74" s="341"/>
    </row>
    <row r="75" spans="1:3" s="461" customFormat="1" ht="12" customHeight="1" thickBot="1">
      <c r="A75" s="510" t="s">
        <v>334</v>
      </c>
      <c r="B75" s="331" t="s">
        <v>335</v>
      </c>
      <c r="C75" s="336">
        <f>SUM(C76:C78)</f>
        <v>0</v>
      </c>
    </row>
    <row r="76" spans="1:3" s="461" customFormat="1" ht="12" customHeight="1">
      <c r="A76" s="15" t="s">
        <v>356</v>
      </c>
      <c r="B76" s="462" t="s">
        <v>336</v>
      </c>
      <c r="C76" s="341"/>
    </row>
    <row r="77" spans="1:3" s="461" customFormat="1" ht="12" customHeight="1">
      <c r="A77" s="14" t="s">
        <v>357</v>
      </c>
      <c r="B77" s="463" t="s">
        <v>337</v>
      </c>
      <c r="C77" s="341"/>
    </row>
    <row r="78" spans="1:3" s="461" customFormat="1" ht="12" customHeight="1" thickBot="1">
      <c r="A78" s="16" t="s">
        <v>358</v>
      </c>
      <c r="B78" s="333" t="s">
        <v>338</v>
      </c>
      <c r="C78" s="341"/>
    </row>
    <row r="79" spans="1:3" s="461" customFormat="1" ht="12" customHeight="1" thickBot="1">
      <c r="A79" s="510" t="s">
        <v>339</v>
      </c>
      <c r="B79" s="331" t="s">
        <v>359</v>
      </c>
      <c r="C79" s="336">
        <f>SUM(C80:C83)</f>
        <v>0</v>
      </c>
    </row>
    <row r="80" spans="1:3" s="461" customFormat="1" ht="12" customHeight="1">
      <c r="A80" s="466" t="s">
        <v>340</v>
      </c>
      <c r="B80" s="462" t="s">
        <v>341</v>
      </c>
      <c r="C80" s="341"/>
    </row>
    <row r="81" spans="1:3" s="461" customFormat="1" ht="12" customHeight="1">
      <c r="A81" s="467" t="s">
        <v>342</v>
      </c>
      <c r="B81" s="463" t="s">
        <v>343</v>
      </c>
      <c r="C81" s="341"/>
    </row>
    <row r="82" spans="1:3" s="461" customFormat="1" ht="12" customHeight="1">
      <c r="A82" s="467" t="s">
        <v>344</v>
      </c>
      <c r="B82" s="463" t="s">
        <v>345</v>
      </c>
      <c r="C82" s="341"/>
    </row>
    <row r="83" spans="1:3" s="461" customFormat="1" ht="12" customHeight="1" thickBot="1">
      <c r="A83" s="468" t="s">
        <v>346</v>
      </c>
      <c r="B83" s="333" t="s">
        <v>347</v>
      </c>
      <c r="C83" s="341"/>
    </row>
    <row r="84" spans="1:3" s="461" customFormat="1" ht="12" customHeight="1" thickBot="1">
      <c r="A84" s="510" t="s">
        <v>348</v>
      </c>
      <c r="B84" s="331" t="s">
        <v>490</v>
      </c>
      <c r="C84" s="508"/>
    </row>
    <row r="85" spans="1:3" s="461" customFormat="1" ht="13.5" customHeight="1" thickBot="1">
      <c r="A85" s="510" t="s">
        <v>350</v>
      </c>
      <c r="B85" s="331" t="s">
        <v>349</v>
      </c>
      <c r="C85" s="508"/>
    </row>
    <row r="86" spans="1:3" s="461" customFormat="1" ht="15.75" customHeight="1" thickBot="1">
      <c r="A86" s="510" t="s">
        <v>362</v>
      </c>
      <c r="B86" s="469" t="s">
        <v>493</v>
      </c>
      <c r="C86" s="342">
        <f>+C63+C67+C72+C75+C79+C85+C84</f>
        <v>39693</v>
      </c>
    </row>
    <row r="87" spans="1:3" s="461" customFormat="1" ht="16.5" customHeight="1" thickBot="1">
      <c r="A87" s="511" t="s">
        <v>492</v>
      </c>
      <c r="B87" s="470" t="s">
        <v>494</v>
      </c>
      <c r="C87" s="342">
        <f>+C62+C86</f>
        <v>413238</v>
      </c>
    </row>
    <row r="88" spans="1:3" s="461" customFormat="1" ht="83.25" customHeight="1">
      <c r="A88" s="5"/>
      <c r="B88" s="6"/>
      <c r="C88" s="343"/>
    </row>
    <row r="89" spans="1:3" ht="16.5" customHeight="1">
      <c r="A89" s="619" t="s">
        <v>48</v>
      </c>
      <c r="B89" s="619"/>
      <c r="C89" s="619"/>
    </row>
    <row r="90" spans="1:3" s="471" customFormat="1" ht="16.5" customHeight="1" thickBot="1">
      <c r="A90" s="621" t="s">
        <v>158</v>
      </c>
      <c r="B90" s="621"/>
      <c r="C90" s="164" t="s">
        <v>238</v>
      </c>
    </row>
    <row r="91" spans="1:3" ht="37.5" customHeight="1" thickBot="1">
      <c r="A91" s="23" t="s">
        <v>72</v>
      </c>
      <c r="B91" s="24" t="s">
        <v>49</v>
      </c>
      <c r="C91" s="44" t="str">
        <f>+C3</f>
        <v>2016. évi előirányzat</v>
      </c>
    </row>
    <row r="92" spans="1:3" s="460" customFormat="1" ht="12" customHeight="1" thickBot="1">
      <c r="A92" s="37"/>
      <c r="B92" s="38" t="s">
        <v>508</v>
      </c>
      <c r="C92" s="39" t="s">
        <v>509</v>
      </c>
    </row>
    <row r="93" spans="1:3" ht="12" customHeight="1" thickBot="1">
      <c r="A93" s="22" t="s">
        <v>19</v>
      </c>
      <c r="B93" s="31" t="s">
        <v>452</v>
      </c>
      <c r="C93" s="335">
        <f>C94+C95+C96+C97+C98+C111</f>
        <v>398017</v>
      </c>
    </row>
    <row r="94" spans="1:3" ht="12" customHeight="1">
      <c r="A94" s="17" t="s">
        <v>101</v>
      </c>
      <c r="B94" s="10" t="s">
        <v>50</v>
      </c>
      <c r="C94" s="337">
        <v>237575</v>
      </c>
    </row>
    <row r="95" spans="1:3" ht="12" customHeight="1">
      <c r="A95" s="14" t="s">
        <v>102</v>
      </c>
      <c r="B95" s="8" t="s">
        <v>188</v>
      </c>
      <c r="C95" s="338">
        <v>43774</v>
      </c>
    </row>
    <row r="96" spans="1:3" ht="12" customHeight="1">
      <c r="A96" s="14" t="s">
        <v>103</v>
      </c>
      <c r="B96" s="8" t="s">
        <v>144</v>
      </c>
      <c r="C96" s="340">
        <v>65836</v>
      </c>
    </row>
    <row r="97" spans="1:3" ht="12" customHeight="1">
      <c r="A97" s="14" t="s">
        <v>104</v>
      </c>
      <c r="B97" s="11" t="s">
        <v>189</v>
      </c>
      <c r="C97" s="340">
        <v>13212</v>
      </c>
    </row>
    <row r="98" spans="1:3" ht="12" customHeight="1">
      <c r="A98" s="14" t="s">
        <v>115</v>
      </c>
      <c r="B98" s="19" t="s">
        <v>190</v>
      </c>
      <c r="C98" s="340">
        <v>35620</v>
      </c>
    </row>
    <row r="99" spans="1:3" ht="12" customHeight="1">
      <c r="A99" s="14" t="s">
        <v>105</v>
      </c>
      <c r="B99" s="8" t="s">
        <v>457</v>
      </c>
      <c r="C99" s="340"/>
    </row>
    <row r="100" spans="1:3" ht="12" customHeight="1">
      <c r="A100" s="14" t="s">
        <v>106</v>
      </c>
      <c r="B100" s="169" t="s">
        <v>456</v>
      </c>
      <c r="C100" s="340"/>
    </row>
    <row r="101" spans="1:3" ht="12" customHeight="1">
      <c r="A101" s="14" t="s">
        <v>116</v>
      </c>
      <c r="B101" s="169" t="s">
        <v>455</v>
      </c>
      <c r="C101" s="340"/>
    </row>
    <row r="102" spans="1:3" ht="12" customHeight="1">
      <c r="A102" s="14" t="s">
        <v>117</v>
      </c>
      <c r="B102" s="167" t="s">
        <v>365</v>
      </c>
      <c r="C102" s="340"/>
    </row>
    <row r="103" spans="1:3" ht="12" customHeight="1">
      <c r="A103" s="14" t="s">
        <v>118</v>
      </c>
      <c r="B103" s="168" t="s">
        <v>366</v>
      </c>
      <c r="C103" s="340"/>
    </row>
    <row r="104" spans="1:3" ht="12" customHeight="1">
      <c r="A104" s="14" t="s">
        <v>119</v>
      </c>
      <c r="B104" s="168" t="s">
        <v>367</v>
      </c>
      <c r="C104" s="340"/>
    </row>
    <row r="105" spans="1:3" ht="12" customHeight="1">
      <c r="A105" s="14" t="s">
        <v>121</v>
      </c>
      <c r="B105" s="167" t="s">
        <v>368</v>
      </c>
      <c r="C105" s="340">
        <v>34270</v>
      </c>
    </row>
    <row r="106" spans="1:3" ht="12" customHeight="1">
      <c r="A106" s="14" t="s">
        <v>191</v>
      </c>
      <c r="B106" s="167" t="s">
        <v>369</v>
      </c>
      <c r="C106" s="340"/>
    </row>
    <row r="107" spans="1:3" ht="12" customHeight="1">
      <c r="A107" s="14" t="s">
        <v>363</v>
      </c>
      <c r="B107" s="168" t="s">
        <v>370</v>
      </c>
      <c r="C107" s="340"/>
    </row>
    <row r="108" spans="1:3" ht="12" customHeight="1">
      <c r="A108" s="13" t="s">
        <v>364</v>
      </c>
      <c r="B108" s="169" t="s">
        <v>371</v>
      </c>
      <c r="C108" s="340"/>
    </row>
    <row r="109" spans="1:3" ht="12" customHeight="1">
      <c r="A109" s="14" t="s">
        <v>453</v>
      </c>
      <c r="B109" s="169" t="s">
        <v>372</v>
      </c>
      <c r="C109" s="340"/>
    </row>
    <row r="110" spans="1:3" ht="12" customHeight="1">
      <c r="A110" s="16" t="s">
        <v>454</v>
      </c>
      <c r="B110" s="169" t="s">
        <v>373</v>
      </c>
      <c r="C110" s="340">
        <v>1320</v>
      </c>
    </row>
    <row r="111" spans="1:3" ht="12" customHeight="1">
      <c r="A111" s="14" t="s">
        <v>458</v>
      </c>
      <c r="B111" s="11" t="s">
        <v>51</v>
      </c>
      <c r="C111" s="338">
        <v>2000</v>
      </c>
    </row>
    <row r="112" spans="1:3" ht="12" customHeight="1">
      <c r="A112" s="14" t="s">
        <v>459</v>
      </c>
      <c r="B112" s="8" t="s">
        <v>461</v>
      </c>
      <c r="C112" s="338">
        <v>1000</v>
      </c>
    </row>
    <row r="113" spans="1:3" ht="12" customHeight="1" thickBot="1">
      <c r="A113" s="18" t="s">
        <v>460</v>
      </c>
      <c r="B113" s="540" t="s">
        <v>462</v>
      </c>
      <c r="C113" s="344">
        <v>1000</v>
      </c>
    </row>
    <row r="114" spans="1:3" ht="12" customHeight="1" thickBot="1">
      <c r="A114" s="537" t="s">
        <v>20</v>
      </c>
      <c r="B114" s="538" t="s">
        <v>374</v>
      </c>
      <c r="C114" s="539">
        <f>+C115+C117+C119</f>
        <v>9942</v>
      </c>
    </row>
    <row r="115" spans="1:3" ht="12" customHeight="1">
      <c r="A115" s="15" t="s">
        <v>107</v>
      </c>
      <c r="B115" s="8" t="s">
        <v>237</v>
      </c>
      <c r="C115" s="339">
        <v>9942</v>
      </c>
    </row>
    <row r="116" spans="1:3" ht="12" customHeight="1">
      <c r="A116" s="15" t="s">
        <v>108</v>
      </c>
      <c r="B116" s="12" t="s">
        <v>378</v>
      </c>
      <c r="C116" s="339"/>
    </row>
    <row r="117" spans="1:3" ht="12" customHeight="1">
      <c r="A117" s="15" t="s">
        <v>109</v>
      </c>
      <c r="B117" s="12" t="s">
        <v>192</v>
      </c>
      <c r="C117" s="338"/>
    </row>
    <row r="118" spans="1:3" ht="12" customHeight="1">
      <c r="A118" s="15" t="s">
        <v>110</v>
      </c>
      <c r="B118" s="12" t="s">
        <v>379</v>
      </c>
      <c r="C118" s="304"/>
    </row>
    <row r="119" spans="1:3" ht="12" customHeight="1">
      <c r="A119" s="15" t="s">
        <v>111</v>
      </c>
      <c r="B119" s="333" t="s">
        <v>240</v>
      </c>
      <c r="C119" s="304"/>
    </row>
    <row r="120" spans="1:3" ht="12" customHeight="1">
      <c r="A120" s="15" t="s">
        <v>120</v>
      </c>
      <c r="B120" s="332" t="s">
        <v>443</v>
      </c>
      <c r="C120" s="304"/>
    </row>
    <row r="121" spans="1:3" ht="12" customHeight="1">
      <c r="A121" s="15" t="s">
        <v>122</v>
      </c>
      <c r="B121" s="458" t="s">
        <v>384</v>
      </c>
      <c r="C121" s="304"/>
    </row>
    <row r="122" spans="1:3" ht="15.75">
      <c r="A122" s="15" t="s">
        <v>193</v>
      </c>
      <c r="B122" s="168" t="s">
        <v>367</v>
      </c>
      <c r="C122" s="304"/>
    </row>
    <row r="123" spans="1:3" ht="12" customHeight="1">
      <c r="A123" s="15" t="s">
        <v>194</v>
      </c>
      <c r="B123" s="168" t="s">
        <v>383</v>
      </c>
      <c r="C123" s="304"/>
    </row>
    <row r="124" spans="1:3" ht="12" customHeight="1">
      <c r="A124" s="15" t="s">
        <v>195</v>
      </c>
      <c r="B124" s="168" t="s">
        <v>382</v>
      </c>
      <c r="C124" s="304"/>
    </row>
    <row r="125" spans="1:3" ht="12" customHeight="1">
      <c r="A125" s="15" t="s">
        <v>375</v>
      </c>
      <c r="B125" s="168" t="s">
        <v>370</v>
      </c>
      <c r="C125" s="304"/>
    </row>
    <row r="126" spans="1:3" ht="12" customHeight="1">
      <c r="A126" s="15" t="s">
        <v>376</v>
      </c>
      <c r="B126" s="168" t="s">
        <v>381</v>
      </c>
      <c r="C126" s="304"/>
    </row>
    <row r="127" spans="1:3" ht="16.5" thickBot="1">
      <c r="A127" s="13" t="s">
        <v>377</v>
      </c>
      <c r="B127" s="168" t="s">
        <v>380</v>
      </c>
      <c r="C127" s="306"/>
    </row>
    <row r="128" spans="1:3" ht="12" customHeight="1" thickBot="1">
      <c r="A128" s="20" t="s">
        <v>21</v>
      </c>
      <c r="B128" s="148" t="s">
        <v>463</v>
      </c>
      <c r="C128" s="336">
        <f>+C93+C114</f>
        <v>407959</v>
      </c>
    </row>
    <row r="129" spans="1:3" ht="12" customHeight="1" thickBot="1">
      <c r="A129" s="20" t="s">
        <v>22</v>
      </c>
      <c r="B129" s="148" t="s">
        <v>464</v>
      </c>
      <c r="C129" s="336">
        <f>+C130+C131+C132</f>
        <v>0</v>
      </c>
    </row>
    <row r="130" spans="1:3" ht="12" customHeight="1">
      <c r="A130" s="15" t="s">
        <v>279</v>
      </c>
      <c r="B130" s="12" t="s">
        <v>471</v>
      </c>
      <c r="C130" s="304"/>
    </row>
    <row r="131" spans="1:3" ht="12" customHeight="1">
      <c r="A131" s="15" t="s">
        <v>280</v>
      </c>
      <c r="B131" s="12" t="s">
        <v>472</v>
      </c>
      <c r="C131" s="304"/>
    </row>
    <row r="132" spans="1:3" ht="12" customHeight="1" thickBot="1">
      <c r="A132" s="13" t="s">
        <v>281</v>
      </c>
      <c r="B132" s="12" t="s">
        <v>473</v>
      </c>
      <c r="C132" s="304"/>
    </row>
    <row r="133" spans="1:3" ht="12" customHeight="1" thickBot="1">
      <c r="A133" s="20" t="s">
        <v>23</v>
      </c>
      <c r="B133" s="148" t="s">
        <v>465</v>
      </c>
      <c r="C133" s="336">
        <f>SUM(C134:C139)</f>
        <v>0</v>
      </c>
    </row>
    <row r="134" spans="1:3" ht="12" customHeight="1">
      <c r="A134" s="15" t="s">
        <v>94</v>
      </c>
      <c r="B134" s="9" t="s">
        <v>474</v>
      </c>
      <c r="C134" s="304"/>
    </row>
    <row r="135" spans="1:3" ht="12" customHeight="1">
      <c r="A135" s="15" t="s">
        <v>95</v>
      </c>
      <c r="B135" s="9" t="s">
        <v>466</v>
      </c>
      <c r="C135" s="304"/>
    </row>
    <row r="136" spans="1:3" ht="12" customHeight="1">
      <c r="A136" s="15" t="s">
        <v>96</v>
      </c>
      <c r="B136" s="9" t="s">
        <v>467</v>
      </c>
      <c r="C136" s="304"/>
    </row>
    <row r="137" spans="1:3" ht="12" customHeight="1">
      <c r="A137" s="15" t="s">
        <v>180</v>
      </c>
      <c r="B137" s="9" t="s">
        <v>468</v>
      </c>
      <c r="C137" s="304"/>
    </row>
    <row r="138" spans="1:3" ht="12" customHeight="1">
      <c r="A138" s="15" t="s">
        <v>181</v>
      </c>
      <c r="B138" s="9" t="s">
        <v>469</v>
      </c>
      <c r="C138" s="304"/>
    </row>
    <row r="139" spans="1:3" ht="12" customHeight="1" thickBot="1">
      <c r="A139" s="13" t="s">
        <v>182</v>
      </c>
      <c r="B139" s="9" t="s">
        <v>470</v>
      </c>
      <c r="C139" s="304"/>
    </row>
    <row r="140" spans="1:3" ht="12" customHeight="1" thickBot="1">
      <c r="A140" s="20" t="s">
        <v>24</v>
      </c>
      <c r="B140" s="148" t="s">
        <v>478</v>
      </c>
      <c r="C140" s="342">
        <f>+C141+C142+C143+C144</f>
        <v>5279</v>
      </c>
    </row>
    <row r="141" spans="1:3" ht="12" customHeight="1">
      <c r="A141" s="15" t="s">
        <v>97</v>
      </c>
      <c r="B141" s="9" t="s">
        <v>385</v>
      </c>
      <c r="C141" s="304"/>
    </row>
    <row r="142" spans="1:3" ht="12" customHeight="1">
      <c r="A142" s="15" t="s">
        <v>98</v>
      </c>
      <c r="B142" s="9" t="s">
        <v>386</v>
      </c>
      <c r="C142" s="304">
        <v>5279</v>
      </c>
    </row>
    <row r="143" spans="1:3" ht="12" customHeight="1">
      <c r="A143" s="15" t="s">
        <v>299</v>
      </c>
      <c r="B143" s="9" t="s">
        <v>479</v>
      </c>
      <c r="C143" s="304"/>
    </row>
    <row r="144" spans="1:3" ht="12" customHeight="1" thickBot="1">
      <c r="A144" s="13" t="s">
        <v>300</v>
      </c>
      <c r="B144" s="7" t="s">
        <v>405</v>
      </c>
      <c r="C144" s="304"/>
    </row>
    <row r="145" spans="1:3" ht="12" customHeight="1" thickBot="1">
      <c r="A145" s="20" t="s">
        <v>25</v>
      </c>
      <c r="B145" s="148" t="s">
        <v>480</v>
      </c>
      <c r="C145" s="345">
        <f>SUM(C146:C150)</f>
        <v>0</v>
      </c>
    </row>
    <row r="146" spans="1:3" ht="12" customHeight="1">
      <c r="A146" s="15" t="s">
        <v>99</v>
      </c>
      <c r="B146" s="9" t="s">
        <v>475</v>
      </c>
      <c r="C146" s="304"/>
    </row>
    <row r="147" spans="1:3" ht="12" customHeight="1">
      <c r="A147" s="15" t="s">
        <v>100</v>
      </c>
      <c r="B147" s="9" t="s">
        <v>482</v>
      </c>
      <c r="C147" s="304"/>
    </row>
    <row r="148" spans="1:3" ht="12" customHeight="1">
      <c r="A148" s="15" t="s">
        <v>311</v>
      </c>
      <c r="B148" s="9" t="s">
        <v>477</v>
      </c>
      <c r="C148" s="304"/>
    </row>
    <row r="149" spans="1:3" ht="12" customHeight="1">
      <c r="A149" s="15" t="s">
        <v>312</v>
      </c>
      <c r="B149" s="9" t="s">
        <v>483</v>
      </c>
      <c r="C149" s="304"/>
    </row>
    <row r="150" spans="1:3" ht="12" customHeight="1" thickBot="1">
      <c r="A150" s="15" t="s">
        <v>481</v>
      </c>
      <c r="B150" s="9" t="s">
        <v>484</v>
      </c>
      <c r="C150" s="304"/>
    </row>
    <row r="151" spans="1:3" ht="12" customHeight="1" thickBot="1">
      <c r="A151" s="20" t="s">
        <v>26</v>
      </c>
      <c r="B151" s="148" t="s">
        <v>485</v>
      </c>
      <c r="C151" s="541"/>
    </row>
    <row r="152" spans="1:3" ht="12" customHeight="1" thickBot="1">
      <c r="A152" s="20" t="s">
        <v>27</v>
      </c>
      <c r="B152" s="148" t="s">
        <v>486</v>
      </c>
      <c r="C152" s="541"/>
    </row>
    <row r="153" spans="1:9" ht="15" customHeight="1" thickBot="1">
      <c r="A153" s="20" t="s">
        <v>28</v>
      </c>
      <c r="B153" s="148" t="s">
        <v>488</v>
      </c>
      <c r="C153" s="472">
        <f>+C129+C133+C140+C145+C151+C152</f>
        <v>5279</v>
      </c>
      <c r="F153" s="473"/>
      <c r="G153" s="474"/>
      <c r="H153" s="474"/>
      <c r="I153" s="474"/>
    </row>
    <row r="154" spans="1:3" s="461" customFormat="1" ht="12.75" customHeight="1" thickBot="1">
      <c r="A154" s="334" t="s">
        <v>29</v>
      </c>
      <c r="B154" s="425" t="s">
        <v>487</v>
      </c>
      <c r="C154" s="472">
        <f>+C128+C153</f>
        <v>413238</v>
      </c>
    </row>
    <row r="155" ht="7.5" customHeight="1"/>
    <row r="156" spans="1:3" ht="15.75">
      <c r="A156" s="622" t="s">
        <v>387</v>
      </c>
      <c r="B156" s="622"/>
      <c r="C156" s="622"/>
    </row>
    <row r="157" spans="1:3" ht="15" customHeight="1" thickBot="1">
      <c r="A157" s="620" t="s">
        <v>159</v>
      </c>
      <c r="B157" s="620"/>
      <c r="C157" s="346" t="s">
        <v>238</v>
      </c>
    </row>
    <row r="158" spans="1:4" ht="13.5" customHeight="1" thickBot="1">
      <c r="A158" s="20">
        <v>1</v>
      </c>
      <c r="B158" s="30" t="s">
        <v>489</v>
      </c>
      <c r="C158" s="336">
        <f>+C62-C128</f>
        <v>-34414</v>
      </c>
      <c r="D158" s="475"/>
    </row>
    <row r="159" spans="1:3" ht="27.75" customHeight="1" thickBot="1">
      <c r="A159" s="20" t="s">
        <v>20</v>
      </c>
      <c r="B159" s="30" t="s">
        <v>495</v>
      </c>
      <c r="C159" s="336">
        <f>+C86-C153</f>
        <v>34414</v>
      </c>
    </row>
  </sheetData>
  <sheetProtection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Győrtelek Község Önkormányzat 
2016. ÉVI KÖLTSÉGVETÉSÉNEK ÖSSZEVONT MÉRLEGE&amp;10
&amp;R&amp;"Times New Roman CE,Félkövér dőlt"&amp;11 1.1. számú melléklet a ../2016. (XII.....)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B15" sqref="B15"/>
    </sheetView>
  </sheetViews>
  <sheetFormatPr defaultColWidth="9.00390625" defaultRowHeight="12.75"/>
  <cols>
    <col min="1" max="1" width="13.875" style="281" customWidth="1"/>
    <col min="2" max="2" width="79.125" style="282" customWidth="1"/>
    <col min="3" max="3" width="25.00390625" style="282" customWidth="1"/>
    <col min="4" max="16384" width="9.375" style="282" customWidth="1"/>
  </cols>
  <sheetData>
    <row r="1" spans="1:3" s="261" customFormat="1" ht="21" customHeight="1" thickBot="1">
      <c r="A1" s="260"/>
      <c r="B1" s="262"/>
      <c r="C1" s="501" t="s">
        <v>652</v>
      </c>
    </row>
    <row r="2" spans="1:3" s="502" customFormat="1" ht="25.5" customHeight="1">
      <c r="A2" s="452" t="s">
        <v>209</v>
      </c>
      <c r="B2" s="397" t="s">
        <v>596</v>
      </c>
      <c r="C2" s="411" t="s">
        <v>61</v>
      </c>
    </row>
    <row r="3" spans="1:3" s="502" customFormat="1" ht="24.75" thickBot="1">
      <c r="A3" s="495" t="s">
        <v>208</v>
      </c>
      <c r="B3" s="398" t="s">
        <v>432</v>
      </c>
      <c r="C3" s="412" t="s">
        <v>55</v>
      </c>
    </row>
    <row r="4" spans="1:3" s="503" customFormat="1" ht="15.75" customHeight="1" thickBot="1">
      <c r="A4" s="264"/>
      <c r="B4" s="264"/>
      <c r="C4" s="265" t="s">
        <v>56</v>
      </c>
    </row>
    <row r="5" spans="1:3" ht="13.5" thickBot="1">
      <c r="A5" s="453" t="s">
        <v>210</v>
      </c>
      <c r="B5" s="266" t="s">
        <v>579</v>
      </c>
      <c r="C5" s="267" t="s">
        <v>57</v>
      </c>
    </row>
    <row r="6" spans="1:3" s="504" customFormat="1" ht="12.75" customHeight="1" thickBot="1">
      <c r="A6" s="227"/>
      <c r="B6" s="228" t="s">
        <v>508</v>
      </c>
      <c r="C6" s="229" t="s">
        <v>509</v>
      </c>
    </row>
    <row r="7" spans="1:3" s="504" customFormat="1" ht="15.75" customHeight="1" thickBot="1">
      <c r="A7" s="268"/>
      <c r="B7" s="269" t="s">
        <v>58</v>
      </c>
      <c r="C7" s="270"/>
    </row>
    <row r="8" spans="1:3" s="413" customFormat="1" ht="12" customHeight="1" thickBot="1">
      <c r="A8" s="227" t="s">
        <v>19</v>
      </c>
      <c r="B8" s="271" t="s">
        <v>535</v>
      </c>
      <c r="C8" s="356">
        <f>SUM(C9:C19)</f>
        <v>0</v>
      </c>
    </row>
    <row r="9" spans="1:3" s="413" customFormat="1" ht="12" customHeight="1">
      <c r="A9" s="496" t="s">
        <v>101</v>
      </c>
      <c r="B9" s="10" t="s">
        <v>288</v>
      </c>
      <c r="C9" s="402"/>
    </row>
    <row r="10" spans="1:3" s="413" customFormat="1" ht="12" customHeight="1">
      <c r="A10" s="497" t="s">
        <v>102</v>
      </c>
      <c r="B10" s="8" t="s">
        <v>289</v>
      </c>
      <c r="C10" s="354"/>
    </row>
    <row r="11" spans="1:3" s="413" customFormat="1" ht="12" customHeight="1">
      <c r="A11" s="497" t="s">
        <v>103</v>
      </c>
      <c r="B11" s="8" t="s">
        <v>290</v>
      </c>
      <c r="C11" s="354"/>
    </row>
    <row r="12" spans="1:3" s="413" customFormat="1" ht="12" customHeight="1">
      <c r="A12" s="497" t="s">
        <v>104</v>
      </c>
      <c r="B12" s="8" t="s">
        <v>291</v>
      </c>
      <c r="C12" s="354"/>
    </row>
    <row r="13" spans="1:3" s="413" customFormat="1" ht="12" customHeight="1">
      <c r="A13" s="497" t="s">
        <v>153</v>
      </c>
      <c r="B13" s="8" t="s">
        <v>292</v>
      </c>
      <c r="C13" s="354"/>
    </row>
    <row r="14" spans="1:3" s="413" customFormat="1" ht="12" customHeight="1">
      <c r="A14" s="497" t="s">
        <v>105</v>
      </c>
      <c r="B14" s="8" t="s">
        <v>414</v>
      </c>
      <c r="C14" s="354"/>
    </row>
    <row r="15" spans="1:3" s="413" customFormat="1" ht="12" customHeight="1">
      <c r="A15" s="497" t="s">
        <v>106</v>
      </c>
      <c r="B15" s="7" t="s">
        <v>415</v>
      </c>
      <c r="C15" s="354"/>
    </row>
    <row r="16" spans="1:3" s="413" customFormat="1" ht="12" customHeight="1">
      <c r="A16" s="497" t="s">
        <v>116</v>
      </c>
      <c r="B16" s="8" t="s">
        <v>295</v>
      </c>
      <c r="C16" s="403"/>
    </row>
    <row r="17" spans="1:3" s="505" customFormat="1" ht="12" customHeight="1">
      <c r="A17" s="497" t="s">
        <v>117</v>
      </c>
      <c r="B17" s="8" t="s">
        <v>296</v>
      </c>
      <c r="C17" s="354"/>
    </row>
    <row r="18" spans="1:3" s="505" customFormat="1" ht="12" customHeight="1">
      <c r="A18" s="497" t="s">
        <v>118</v>
      </c>
      <c r="B18" s="8" t="s">
        <v>451</v>
      </c>
      <c r="C18" s="355"/>
    </row>
    <row r="19" spans="1:3" s="505" customFormat="1" ht="12" customHeight="1" thickBot="1">
      <c r="A19" s="497" t="s">
        <v>119</v>
      </c>
      <c r="B19" s="7" t="s">
        <v>297</v>
      </c>
      <c r="C19" s="355"/>
    </row>
    <row r="20" spans="1:3" s="413" customFormat="1" ht="12" customHeight="1" thickBot="1">
      <c r="A20" s="227" t="s">
        <v>20</v>
      </c>
      <c r="B20" s="271" t="s">
        <v>416</v>
      </c>
      <c r="C20" s="356">
        <f>SUM(C21:C23)</f>
        <v>606</v>
      </c>
    </row>
    <row r="21" spans="1:3" s="505" customFormat="1" ht="12" customHeight="1">
      <c r="A21" s="497" t="s">
        <v>107</v>
      </c>
      <c r="B21" s="9" t="s">
        <v>269</v>
      </c>
      <c r="C21" s="354"/>
    </row>
    <row r="22" spans="1:3" s="505" customFormat="1" ht="12" customHeight="1">
      <c r="A22" s="497" t="s">
        <v>108</v>
      </c>
      <c r="B22" s="8" t="s">
        <v>417</v>
      </c>
      <c r="C22" s="354"/>
    </row>
    <row r="23" spans="1:3" s="505" customFormat="1" ht="12" customHeight="1">
      <c r="A23" s="497" t="s">
        <v>109</v>
      </c>
      <c r="B23" s="8" t="s">
        <v>418</v>
      </c>
      <c r="C23" s="354">
        <v>606</v>
      </c>
    </row>
    <row r="24" spans="1:3" s="505" customFormat="1" ht="12" customHeight="1" thickBot="1">
      <c r="A24" s="497" t="s">
        <v>110</v>
      </c>
      <c r="B24" s="8" t="s">
        <v>536</v>
      </c>
      <c r="C24" s="354"/>
    </row>
    <row r="25" spans="1:3" s="505" customFormat="1" ht="12" customHeight="1" thickBot="1">
      <c r="A25" s="235" t="s">
        <v>21</v>
      </c>
      <c r="B25" s="148" t="s">
        <v>179</v>
      </c>
      <c r="C25" s="383"/>
    </row>
    <row r="26" spans="1:3" s="505" customFormat="1" ht="12" customHeight="1" thickBot="1">
      <c r="A26" s="235" t="s">
        <v>22</v>
      </c>
      <c r="B26" s="148" t="s">
        <v>537</v>
      </c>
      <c r="C26" s="356">
        <f>+C27+C28+C29</f>
        <v>0</v>
      </c>
    </row>
    <row r="27" spans="1:3" s="505" customFormat="1" ht="12" customHeight="1">
      <c r="A27" s="498" t="s">
        <v>279</v>
      </c>
      <c r="B27" s="499" t="s">
        <v>274</v>
      </c>
      <c r="C27" s="93"/>
    </row>
    <row r="28" spans="1:3" s="505" customFormat="1" ht="12" customHeight="1">
      <c r="A28" s="498" t="s">
        <v>280</v>
      </c>
      <c r="B28" s="499" t="s">
        <v>417</v>
      </c>
      <c r="C28" s="354"/>
    </row>
    <row r="29" spans="1:3" s="505" customFormat="1" ht="12" customHeight="1">
      <c r="A29" s="498" t="s">
        <v>281</v>
      </c>
      <c r="B29" s="500" t="s">
        <v>420</v>
      </c>
      <c r="C29" s="354"/>
    </row>
    <row r="30" spans="1:3" s="505" customFormat="1" ht="12" customHeight="1" thickBot="1">
      <c r="A30" s="497" t="s">
        <v>282</v>
      </c>
      <c r="B30" s="166" t="s">
        <v>538</v>
      </c>
      <c r="C30" s="100"/>
    </row>
    <row r="31" spans="1:3" s="505" customFormat="1" ht="12" customHeight="1" thickBot="1">
      <c r="A31" s="235" t="s">
        <v>23</v>
      </c>
      <c r="B31" s="148" t="s">
        <v>421</v>
      </c>
      <c r="C31" s="356">
        <f>+C32+C33+C34</f>
        <v>0</v>
      </c>
    </row>
    <row r="32" spans="1:3" s="505" customFormat="1" ht="12" customHeight="1">
      <c r="A32" s="498" t="s">
        <v>94</v>
      </c>
      <c r="B32" s="499" t="s">
        <v>302</v>
      </c>
      <c r="C32" s="93"/>
    </row>
    <row r="33" spans="1:3" s="505" customFormat="1" ht="12" customHeight="1">
      <c r="A33" s="498" t="s">
        <v>95</v>
      </c>
      <c r="B33" s="500" t="s">
        <v>303</v>
      </c>
      <c r="C33" s="357"/>
    </row>
    <row r="34" spans="1:3" s="505" customFormat="1" ht="12" customHeight="1" thickBot="1">
      <c r="A34" s="497" t="s">
        <v>96</v>
      </c>
      <c r="B34" s="166" t="s">
        <v>304</v>
      </c>
      <c r="C34" s="100"/>
    </row>
    <row r="35" spans="1:3" s="413" customFormat="1" ht="12" customHeight="1" thickBot="1">
      <c r="A35" s="235" t="s">
        <v>24</v>
      </c>
      <c r="B35" s="148" t="s">
        <v>390</v>
      </c>
      <c r="C35" s="383"/>
    </row>
    <row r="36" spans="1:3" s="413" customFormat="1" ht="12" customHeight="1" thickBot="1">
      <c r="A36" s="235" t="s">
        <v>25</v>
      </c>
      <c r="B36" s="148" t="s">
        <v>422</v>
      </c>
      <c r="C36" s="404"/>
    </row>
    <row r="37" spans="1:3" s="413" customFormat="1" ht="12" customHeight="1" thickBot="1">
      <c r="A37" s="227" t="s">
        <v>26</v>
      </c>
      <c r="B37" s="148" t="s">
        <v>423</v>
      </c>
      <c r="C37" s="405">
        <f>+C8+C20+C25+C26+C31+C35+C36</f>
        <v>606</v>
      </c>
    </row>
    <row r="38" spans="1:3" s="413" customFormat="1" ht="12" customHeight="1" thickBot="1">
      <c r="A38" s="272" t="s">
        <v>27</v>
      </c>
      <c r="B38" s="148" t="s">
        <v>424</v>
      </c>
      <c r="C38" s="405">
        <f>+C39+C40+C41</f>
        <v>40779</v>
      </c>
    </row>
    <row r="39" spans="1:3" s="413" customFormat="1" ht="12" customHeight="1">
      <c r="A39" s="498" t="s">
        <v>425</v>
      </c>
      <c r="B39" s="499" t="s">
        <v>247</v>
      </c>
      <c r="C39" s="93">
        <v>0</v>
      </c>
    </row>
    <row r="40" spans="1:3" s="413" customFormat="1" ht="12" customHeight="1">
      <c r="A40" s="498" t="s">
        <v>426</v>
      </c>
      <c r="B40" s="500" t="s">
        <v>2</v>
      </c>
      <c r="C40" s="357"/>
    </row>
    <row r="41" spans="1:3" s="505" customFormat="1" ht="12" customHeight="1" thickBot="1">
      <c r="A41" s="497" t="s">
        <v>427</v>
      </c>
      <c r="B41" s="166" t="s">
        <v>428</v>
      </c>
      <c r="C41" s="100">
        <v>40779</v>
      </c>
    </row>
    <row r="42" spans="1:3" s="505" customFormat="1" ht="15" customHeight="1" thickBot="1">
      <c r="A42" s="272" t="s">
        <v>28</v>
      </c>
      <c r="B42" s="273" t="s">
        <v>429</v>
      </c>
      <c r="C42" s="408">
        <f>+C37+C38</f>
        <v>41385</v>
      </c>
    </row>
    <row r="43" spans="1:3" s="505" customFormat="1" ht="15" customHeight="1">
      <c r="A43" s="274"/>
      <c r="B43" s="275"/>
      <c r="C43" s="406"/>
    </row>
    <row r="44" spans="1:3" ht="13.5" thickBot="1">
      <c r="A44" s="276"/>
      <c r="B44" s="277"/>
      <c r="C44" s="407"/>
    </row>
    <row r="45" spans="1:3" s="504" customFormat="1" ht="16.5" customHeight="1" thickBot="1">
      <c r="A45" s="278"/>
      <c r="B45" s="279" t="s">
        <v>59</v>
      </c>
      <c r="C45" s="408"/>
    </row>
    <row r="46" spans="1:3" s="506" customFormat="1" ht="12" customHeight="1" thickBot="1">
      <c r="A46" s="235" t="s">
        <v>19</v>
      </c>
      <c r="B46" s="148" t="s">
        <v>430</v>
      </c>
      <c r="C46" s="356">
        <f>SUM(C47:C51)</f>
        <v>40750</v>
      </c>
    </row>
    <row r="47" spans="1:3" ht="12" customHeight="1">
      <c r="A47" s="497" t="s">
        <v>101</v>
      </c>
      <c r="B47" s="9" t="s">
        <v>50</v>
      </c>
      <c r="C47" s="93">
        <v>26048</v>
      </c>
    </row>
    <row r="48" spans="1:3" ht="12" customHeight="1">
      <c r="A48" s="497" t="s">
        <v>102</v>
      </c>
      <c r="B48" s="8" t="s">
        <v>188</v>
      </c>
      <c r="C48" s="96">
        <v>7098</v>
      </c>
    </row>
    <row r="49" spans="1:3" ht="12" customHeight="1">
      <c r="A49" s="497" t="s">
        <v>103</v>
      </c>
      <c r="B49" s="8" t="s">
        <v>144</v>
      </c>
      <c r="C49" s="96">
        <v>7604</v>
      </c>
    </row>
    <row r="50" spans="1:3" ht="12" customHeight="1">
      <c r="A50" s="497" t="s">
        <v>104</v>
      </c>
      <c r="B50" s="8" t="s">
        <v>189</v>
      </c>
      <c r="C50" s="96"/>
    </row>
    <row r="51" spans="1:3" ht="12" customHeight="1" thickBot="1">
      <c r="A51" s="497" t="s">
        <v>153</v>
      </c>
      <c r="B51" s="8" t="s">
        <v>190</v>
      </c>
      <c r="C51" s="96"/>
    </row>
    <row r="52" spans="1:3" ht="12" customHeight="1" thickBot="1">
      <c r="A52" s="235" t="s">
        <v>20</v>
      </c>
      <c r="B52" s="148" t="s">
        <v>431</v>
      </c>
      <c r="C52" s="356">
        <f>SUM(C53:C55)</f>
        <v>635</v>
      </c>
    </row>
    <row r="53" spans="1:3" s="506" customFormat="1" ht="12" customHeight="1">
      <c r="A53" s="497" t="s">
        <v>107</v>
      </c>
      <c r="B53" s="9" t="s">
        <v>237</v>
      </c>
      <c r="C53" s="93">
        <v>635</v>
      </c>
    </row>
    <row r="54" spans="1:3" ht="12" customHeight="1">
      <c r="A54" s="497" t="s">
        <v>108</v>
      </c>
      <c r="B54" s="8" t="s">
        <v>192</v>
      </c>
      <c r="C54" s="96"/>
    </row>
    <row r="55" spans="1:3" ht="12" customHeight="1">
      <c r="A55" s="497" t="s">
        <v>109</v>
      </c>
      <c r="B55" s="8" t="s">
        <v>60</v>
      </c>
      <c r="C55" s="96"/>
    </row>
    <row r="56" spans="1:3" ht="12" customHeight="1" thickBot="1">
      <c r="A56" s="497" t="s">
        <v>110</v>
      </c>
      <c r="B56" s="8" t="s">
        <v>539</v>
      </c>
      <c r="C56" s="96"/>
    </row>
    <row r="57" spans="1:3" ht="15" customHeight="1" thickBot="1">
      <c r="A57" s="235" t="s">
        <v>21</v>
      </c>
      <c r="B57" s="148" t="s">
        <v>13</v>
      </c>
      <c r="C57" s="383"/>
    </row>
    <row r="58" spans="1:3" ht="13.5" thickBot="1">
      <c r="A58" s="235" t="s">
        <v>22</v>
      </c>
      <c r="B58" s="280" t="s">
        <v>544</v>
      </c>
      <c r="C58" s="409">
        <f>+C46+C52+C57</f>
        <v>41385</v>
      </c>
    </row>
    <row r="59" ht="15" customHeight="1" thickBot="1">
      <c r="C59" s="410"/>
    </row>
    <row r="60" spans="1:3" ht="14.25" customHeight="1" thickBot="1">
      <c r="A60" s="283" t="s">
        <v>534</v>
      </c>
      <c r="B60" s="284"/>
      <c r="C60" s="145">
        <v>8</v>
      </c>
    </row>
    <row r="61" spans="1:3" ht="13.5" thickBot="1">
      <c r="A61" s="283" t="s">
        <v>211</v>
      </c>
      <c r="B61" s="284"/>
      <c r="C61" s="14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10" sqref="C10"/>
    </sheetView>
  </sheetViews>
  <sheetFormatPr defaultColWidth="9.00390625" defaultRowHeight="12.75"/>
  <cols>
    <col min="1" max="1" width="13.875" style="281" customWidth="1"/>
    <col min="2" max="2" width="79.125" style="282" customWidth="1"/>
    <col min="3" max="3" width="25.00390625" style="282" customWidth="1"/>
    <col min="4" max="16384" width="9.375" style="282" customWidth="1"/>
  </cols>
  <sheetData>
    <row r="1" spans="1:3" s="261" customFormat="1" ht="21" customHeight="1" thickBot="1">
      <c r="A1" s="260"/>
      <c r="B1" s="262"/>
      <c r="C1" s="501" t="s">
        <v>653</v>
      </c>
    </row>
    <row r="2" spans="1:3" s="502" customFormat="1" ht="25.5" customHeight="1">
      <c r="A2" s="452" t="s">
        <v>209</v>
      </c>
      <c r="B2" s="397" t="s">
        <v>596</v>
      </c>
      <c r="C2" s="411" t="s">
        <v>61</v>
      </c>
    </row>
    <row r="3" spans="1:3" s="502" customFormat="1" ht="24.75" thickBot="1">
      <c r="A3" s="495" t="s">
        <v>208</v>
      </c>
      <c r="B3" s="398" t="s">
        <v>433</v>
      </c>
      <c r="C3" s="412" t="s">
        <v>61</v>
      </c>
    </row>
    <row r="4" spans="1:3" s="503" customFormat="1" ht="15.75" customHeight="1" thickBot="1">
      <c r="A4" s="264"/>
      <c r="B4" s="264"/>
      <c r="C4" s="265" t="s">
        <v>56</v>
      </c>
    </row>
    <row r="5" spans="1:3" ht="13.5" thickBot="1">
      <c r="A5" s="453" t="s">
        <v>210</v>
      </c>
      <c r="B5" s="266" t="s">
        <v>579</v>
      </c>
      <c r="C5" s="267" t="s">
        <v>57</v>
      </c>
    </row>
    <row r="6" spans="1:3" s="504" customFormat="1" ht="12.75" customHeight="1" thickBot="1">
      <c r="A6" s="227"/>
      <c r="B6" s="228" t="s">
        <v>508</v>
      </c>
      <c r="C6" s="229" t="s">
        <v>509</v>
      </c>
    </row>
    <row r="7" spans="1:3" s="504" customFormat="1" ht="15.75" customHeight="1" thickBot="1">
      <c r="A7" s="268"/>
      <c r="B7" s="269" t="s">
        <v>58</v>
      </c>
      <c r="C7" s="270"/>
    </row>
    <row r="8" spans="1:3" s="413" customFormat="1" ht="12" customHeight="1" thickBot="1">
      <c r="A8" s="227" t="s">
        <v>19</v>
      </c>
      <c r="B8" s="271" t="s">
        <v>535</v>
      </c>
      <c r="C8" s="356">
        <f>SUM(C9:C19)</f>
        <v>0</v>
      </c>
    </row>
    <row r="9" spans="1:3" s="413" customFormat="1" ht="12" customHeight="1">
      <c r="A9" s="496" t="s">
        <v>101</v>
      </c>
      <c r="B9" s="10" t="s">
        <v>288</v>
      </c>
      <c r="C9" s="402"/>
    </row>
    <row r="10" spans="1:3" s="413" customFormat="1" ht="12" customHeight="1">
      <c r="A10" s="497" t="s">
        <v>102</v>
      </c>
      <c r="B10" s="8" t="s">
        <v>289</v>
      </c>
      <c r="C10" s="354"/>
    </row>
    <row r="11" spans="1:3" s="413" customFormat="1" ht="12" customHeight="1">
      <c r="A11" s="497" t="s">
        <v>103</v>
      </c>
      <c r="B11" s="8" t="s">
        <v>290</v>
      </c>
      <c r="C11" s="354"/>
    </row>
    <row r="12" spans="1:3" s="413" customFormat="1" ht="12" customHeight="1">
      <c r="A12" s="497" t="s">
        <v>104</v>
      </c>
      <c r="B12" s="8" t="s">
        <v>291</v>
      </c>
      <c r="C12" s="354"/>
    </row>
    <row r="13" spans="1:3" s="413" customFormat="1" ht="12" customHeight="1">
      <c r="A13" s="497" t="s">
        <v>153</v>
      </c>
      <c r="B13" s="8" t="s">
        <v>292</v>
      </c>
      <c r="C13" s="354"/>
    </row>
    <row r="14" spans="1:3" s="413" customFormat="1" ht="12" customHeight="1">
      <c r="A14" s="497" t="s">
        <v>105</v>
      </c>
      <c r="B14" s="8" t="s">
        <v>414</v>
      </c>
      <c r="C14" s="354"/>
    </row>
    <row r="15" spans="1:3" s="413" customFormat="1" ht="12" customHeight="1">
      <c r="A15" s="497" t="s">
        <v>106</v>
      </c>
      <c r="B15" s="7" t="s">
        <v>415</v>
      </c>
      <c r="C15" s="354"/>
    </row>
    <row r="16" spans="1:3" s="413" customFormat="1" ht="12" customHeight="1">
      <c r="A16" s="497" t="s">
        <v>116</v>
      </c>
      <c r="B16" s="8" t="s">
        <v>295</v>
      </c>
      <c r="C16" s="403"/>
    </row>
    <row r="17" spans="1:3" s="505" customFormat="1" ht="12" customHeight="1">
      <c r="A17" s="497" t="s">
        <v>117</v>
      </c>
      <c r="B17" s="8" t="s">
        <v>296</v>
      </c>
      <c r="C17" s="354"/>
    </row>
    <row r="18" spans="1:3" s="505" customFormat="1" ht="12" customHeight="1">
      <c r="A18" s="497" t="s">
        <v>118</v>
      </c>
      <c r="B18" s="8" t="s">
        <v>451</v>
      </c>
      <c r="C18" s="355"/>
    </row>
    <row r="19" spans="1:3" s="505" customFormat="1" ht="12" customHeight="1" thickBot="1">
      <c r="A19" s="497" t="s">
        <v>119</v>
      </c>
      <c r="B19" s="7" t="s">
        <v>297</v>
      </c>
      <c r="C19" s="355"/>
    </row>
    <row r="20" spans="1:3" s="413" customFormat="1" ht="12" customHeight="1" thickBot="1">
      <c r="A20" s="227" t="s">
        <v>20</v>
      </c>
      <c r="B20" s="271" t="s">
        <v>416</v>
      </c>
      <c r="C20" s="356">
        <f>SUM(C21:C23)</f>
        <v>0</v>
      </c>
    </row>
    <row r="21" spans="1:3" s="505" customFormat="1" ht="12" customHeight="1">
      <c r="A21" s="497" t="s">
        <v>107</v>
      </c>
      <c r="B21" s="9" t="s">
        <v>269</v>
      </c>
      <c r="C21" s="354"/>
    </row>
    <row r="22" spans="1:3" s="505" customFormat="1" ht="12" customHeight="1">
      <c r="A22" s="497" t="s">
        <v>108</v>
      </c>
      <c r="B22" s="8" t="s">
        <v>417</v>
      </c>
      <c r="C22" s="354"/>
    </row>
    <row r="23" spans="1:3" s="505" customFormat="1" ht="12" customHeight="1">
      <c r="A23" s="497" t="s">
        <v>109</v>
      </c>
      <c r="B23" s="8" t="s">
        <v>418</v>
      </c>
      <c r="C23" s="354"/>
    </row>
    <row r="24" spans="1:3" s="505" customFormat="1" ht="12" customHeight="1" thickBot="1">
      <c r="A24" s="497" t="s">
        <v>110</v>
      </c>
      <c r="B24" s="8" t="s">
        <v>536</v>
      </c>
      <c r="C24" s="354"/>
    </row>
    <row r="25" spans="1:3" s="505" customFormat="1" ht="12" customHeight="1" thickBot="1">
      <c r="A25" s="235" t="s">
        <v>21</v>
      </c>
      <c r="B25" s="148" t="s">
        <v>179</v>
      </c>
      <c r="C25" s="383"/>
    </row>
    <row r="26" spans="1:3" s="505" customFormat="1" ht="12" customHeight="1" thickBot="1">
      <c r="A26" s="235" t="s">
        <v>22</v>
      </c>
      <c r="B26" s="148" t="s">
        <v>537</v>
      </c>
      <c r="C26" s="356">
        <f>+C27+C28+C29</f>
        <v>0</v>
      </c>
    </row>
    <row r="27" spans="1:3" s="505" customFormat="1" ht="12" customHeight="1">
      <c r="A27" s="498" t="s">
        <v>279</v>
      </c>
      <c r="B27" s="499" t="s">
        <v>274</v>
      </c>
      <c r="C27" s="93"/>
    </row>
    <row r="28" spans="1:3" s="505" customFormat="1" ht="12" customHeight="1">
      <c r="A28" s="498" t="s">
        <v>280</v>
      </c>
      <c r="B28" s="499" t="s">
        <v>417</v>
      </c>
      <c r="C28" s="354"/>
    </row>
    <row r="29" spans="1:3" s="505" customFormat="1" ht="12" customHeight="1">
      <c r="A29" s="498" t="s">
        <v>281</v>
      </c>
      <c r="B29" s="500" t="s">
        <v>420</v>
      </c>
      <c r="C29" s="354"/>
    </row>
    <row r="30" spans="1:3" s="505" customFormat="1" ht="12" customHeight="1" thickBot="1">
      <c r="A30" s="497" t="s">
        <v>282</v>
      </c>
      <c r="B30" s="166" t="s">
        <v>538</v>
      </c>
      <c r="C30" s="100"/>
    </row>
    <row r="31" spans="1:3" s="505" customFormat="1" ht="12" customHeight="1" thickBot="1">
      <c r="A31" s="235" t="s">
        <v>23</v>
      </c>
      <c r="B31" s="148" t="s">
        <v>421</v>
      </c>
      <c r="C31" s="356">
        <f>+C32+C33+C34</f>
        <v>0</v>
      </c>
    </row>
    <row r="32" spans="1:3" s="505" customFormat="1" ht="12" customHeight="1">
      <c r="A32" s="498" t="s">
        <v>94</v>
      </c>
      <c r="B32" s="499" t="s">
        <v>302</v>
      </c>
      <c r="C32" s="93"/>
    </row>
    <row r="33" spans="1:3" s="505" customFormat="1" ht="12" customHeight="1">
      <c r="A33" s="498" t="s">
        <v>95</v>
      </c>
      <c r="B33" s="500" t="s">
        <v>303</v>
      </c>
      <c r="C33" s="357"/>
    </row>
    <row r="34" spans="1:3" s="505" customFormat="1" ht="12" customHeight="1" thickBot="1">
      <c r="A34" s="497" t="s">
        <v>96</v>
      </c>
      <c r="B34" s="166" t="s">
        <v>304</v>
      </c>
      <c r="C34" s="100"/>
    </row>
    <row r="35" spans="1:3" s="413" customFormat="1" ht="12" customHeight="1" thickBot="1">
      <c r="A35" s="235" t="s">
        <v>24</v>
      </c>
      <c r="B35" s="148" t="s">
        <v>390</v>
      </c>
      <c r="C35" s="383"/>
    </row>
    <row r="36" spans="1:3" s="413" customFormat="1" ht="12" customHeight="1" thickBot="1">
      <c r="A36" s="235" t="s">
        <v>25</v>
      </c>
      <c r="B36" s="148" t="s">
        <v>422</v>
      </c>
      <c r="C36" s="404"/>
    </row>
    <row r="37" spans="1:3" s="413" customFormat="1" ht="12" customHeight="1" thickBot="1">
      <c r="A37" s="227" t="s">
        <v>26</v>
      </c>
      <c r="B37" s="148" t="s">
        <v>423</v>
      </c>
      <c r="C37" s="405">
        <f>+C8+C20+C25+C26+C31+C35+C36</f>
        <v>0</v>
      </c>
    </row>
    <row r="38" spans="1:3" s="413" customFormat="1" ht="12" customHeight="1" thickBot="1">
      <c r="A38" s="272" t="s">
        <v>27</v>
      </c>
      <c r="B38" s="148" t="s">
        <v>424</v>
      </c>
      <c r="C38" s="405">
        <f>+C39+C40+C41</f>
        <v>0</v>
      </c>
    </row>
    <row r="39" spans="1:3" s="413" customFormat="1" ht="12" customHeight="1">
      <c r="A39" s="498" t="s">
        <v>425</v>
      </c>
      <c r="B39" s="499" t="s">
        <v>247</v>
      </c>
      <c r="C39" s="93"/>
    </row>
    <row r="40" spans="1:3" s="413" customFormat="1" ht="12" customHeight="1">
      <c r="A40" s="498" t="s">
        <v>426</v>
      </c>
      <c r="B40" s="500" t="s">
        <v>2</v>
      </c>
      <c r="C40" s="357"/>
    </row>
    <row r="41" spans="1:3" s="505" customFormat="1" ht="12" customHeight="1" thickBot="1">
      <c r="A41" s="497" t="s">
        <v>427</v>
      </c>
      <c r="B41" s="166" t="s">
        <v>428</v>
      </c>
      <c r="C41" s="100"/>
    </row>
    <row r="42" spans="1:3" s="505" customFormat="1" ht="15" customHeight="1" thickBot="1">
      <c r="A42" s="272" t="s">
        <v>28</v>
      </c>
      <c r="B42" s="273" t="s">
        <v>429</v>
      </c>
      <c r="C42" s="408">
        <f>+C37+C38</f>
        <v>0</v>
      </c>
    </row>
    <row r="43" spans="1:3" s="505" customFormat="1" ht="15" customHeight="1">
      <c r="A43" s="274"/>
      <c r="B43" s="275"/>
      <c r="C43" s="406"/>
    </row>
    <row r="44" spans="1:3" ht="13.5" thickBot="1">
      <c r="A44" s="276"/>
      <c r="B44" s="277"/>
      <c r="C44" s="407"/>
    </row>
    <row r="45" spans="1:3" s="504" customFormat="1" ht="16.5" customHeight="1" thickBot="1">
      <c r="A45" s="278"/>
      <c r="B45" s="279" t="s">
        <v>59</v>
      </c>
      <c r="C45" s="408"/>
    </row>
    <row r="46" spans="1:3" s="506" customFormat="1" ht="12" customHeight="1" thickBot="1">
      <c r="A46" s="235" t="s">
        <v>19</v>
      </c>
      <c r="B46" s="148" t="s">
        <v>430</v>
      </c>
      <c r="C46" s="356">
        <f>SUM(C47:C51)</f>
        <v>0</v>
      </c>
    </row>
    <row r="47" spans="1:3" ht="12" customHeight="1">
      <c r="A47" s="497" t="s">
        <v>101</v>
      </c>
      <c r="B47" s="9" t="s">
        <v>50</v>
      </c>
      <c r="C47" s="93"/>
    </row>
    <row r="48" spans="1:3" ht="12" customHeight="1">
      <c r="A48" s="497" t="s">
        <v>102</v>
      </c>
      <c r="B48" s="8" t="s">
        <v>188</v>
      </c>
      <c r="C48" s="96"/>
    </row>
    <row r="49" spans="1:3" ht="12" customHeight="1">
      <c r="A49" s="497" t="s">
        <v>103</v>
      </c>
      <c r="B49" s="8" t="s">
        <v>144</v>
      </c>
      <c r="C49" s="96"/>
    </row>
    <row r="50" spans="1:3" ht="12" customHeight="1">
      <c r="A50" s="497" t="s">
        <v>104</v>
      </c>
      <c r="B50" s="8" t="s">
        <v>189</v>
      </c>
      <c r="C50" s="96"/>
    </row>
    <row r="51" spans="1:3" ht="12" customHeight="1" thickBot="1">
      <c r="A51" s="497" t="s">
        <v>153</v>
      </c>
      <c r="B51" s="8" t="s">
        <v>190</v>
      </c>
      <c r="C51" s="96"/>
    </row>
    <row r="52" spans="1:3" ht="12" customHeight="1" thickBot="1">
      <c r="A52" s="235" t="s">
        <v>20</v>
      </c>
      <c r="B52" s="148" t="s">
        <v>431</v>
      </c>
      <c r="C52" s="356">
        <f>SUM(C53:C55)</f>
        <v>0</v>
      </c>
    </row>
    <row r="53" spans="1:3" s="506" customFormat="1" ht="12" customHeight="1">
      <c r="A53" s="497" t="s">
        <v>107</v>
      </c>
      <c r="B53" s="9" t="s">
        <v>237</v>
      </c>
      <c r="C53" s="93"/>
    </row>
    <row r="54" spans="1:3" ht="12" customHeight="1">
      <c r="A54" s="497" t="s">
        <v>108</v>
      </c>
      <c r="B54" s="8" t="s">
        <v>192</v>
      </c>
      <c r="C54" s="96"/>
    </row>
    <row r="55" spans="1:3" ht="12" customHeight="1">
      <c r="A55" s="497" t="s">
        <v>109</v>
      </c>
      <c r="B55" s="8" t="s">
        <v>60</v>
      </c>
      <c r="C55" s="96"/>
    </row>
    <row r="56" spans="1:3" ht="12" customHeight="1" thickBot="1">
      <c r="A56" s="497" t="s">
        <v>110</v>
      </c>
      <c r="B56" s="8" t="s">
        <v>539</v>
      </c>
      <c r="C56" s="96"/>
    </row>
    <row r="57" spans="1:3" ht="15" customHeight="1" thickBot="1">
      <c r="A57" s="235" t="s">
        <v>21</v>
      </c>
      <c r="B57" s="148" t="s">
        <v>13</v>
      </c>
      <c r="C57" s="383"/>
    </row>
    <row r="58" spans="1:3" ht="13.5" thickBot="1">
      <c r="A58" s="235" t="s">
        <v>22</v>
      </c>
      <c r="B58" s="280" t="s">
        <v>544</v>
      </c>
      <c r="C58" s="409">
        <f>+C46+C52+C57</f>
        <v>0</v>
      </c>
    </row>
    <row r="59" ht="15" customHeight="1" thickBot="1">
      <c r="C59" s="410"/>
    </row>
    <row r="60" spans="1:3" ht="14.25" customHeight="1" thickBot="1">
      <c r="A60" s="283" t="s">
        <v>534</v>
      </c>
      <c r="B60" s="284"/>
      <c r="C60" s="145"/>
    </row>
    <row r="61" spans="1:3" ht="13.5" thickBot="1">
      <c r="A61" s="283" t="s">
        <v>211</v>
      </c>
      <c r="B61" s="284"/>
      <c r="C61" s="14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2" sqref="C2"/>
    </sheetView>
  </sheetViews>
  <sheetFormatPr defaultColWidth="9.00390625" defaultRowHeight="12.75"/>
  <cols>
    <col min="1" max="1" width="13.875" style="281" customWidth="1"/>
    <col min="2" max="2" width="79.125" style="282" customWidth="1"/>
    <col min="3" max="3" width="25.00390625" style="282" customWidth="1"/>
    <col min="4" max="16384" width="9.375" style="282" customWidth="1"/>
  </cols>
  <sheetData>
    <row r="1" spans="1:3" s="261" customFormat="1" ht="21" customHeight="1" thickBot="1">
      <c r="A1" s="260"/>
      <c r="B1" s="262"/>
      <c r="C1" s="501" t="s">
        <v>654</v>
      </c>
    </row>
    <row r="2" spans="1:3" s="502" customFormat="1" ht="25.5" customHeight="1">
      <c r="A2" s="452" t="s">
        <v>209</v>
      </c>
      <c r="B2" s="397" t="s">
        <v>596</v>
      </c>
      <c r="C2" s="411" t="s">
        <v>61</v>
      </c>
    </row>
    <row r="3" spans="1:3" s="502" customFormat="1" ht="24.75" thickBot="1">
      <c r="A3" s="495" t="s">
        <v>208</v>
      </c>
      <c r="B3" s="398" t="s">
        <v>545</v>
      </c>
      <c r="C3" s="412" t="s">
        <v>62</v>
      </c>
    </row>
    <row r="4" spans="1:3" s="503" customFormat="1" ht="15.75" customHeight="1" thickBot="1">
      <c r="A4" s="264"/>
      <c r="B4" s="264"/>
      <c r="C4" s="265" t="s">
        <v>56</v>
      </c>
    </row>
    <row r="5" spans="1:3" ht="13.5" thickBot="1">
      <c r="A5" s="453" t="s">
        <v>210</v>
      </c>
      <c r="B5" s="266" t="s">
        <v>579</v>
      </c>
      <c r="C5" s="267" t="s">
        <v>57</v>
      </c>
    </row>
    <row r="6" spans="1:3" s="504" customFormat="1" ht="12.75" customHeight="1" thickBot="1">
      <c r="A6" s="227"/>
      <c r="B6" s="228" t="s">
        <v>508</v>
      </c>
      <c r="C6" s="229" t="s">
        <v>509</v>
      </c>
    </row>
    <row r="7" spans="1:3" s="504" customFormat="1" ht="15.75" customHeight="1" thickBot="1">
      <c r="A7" s="268"/>
      <c r="B7" s="269" t="s">
        <v>58</v>
      </c>
      <c r="C7" s="270"/>
    </row>
    <row r="8" spans="1:3" s="413" customFormat="1" ht="12" customHeight="1" thickBot="1">
      <c r="A8" s="227" t="s">
        <v>19</v>
      </c>
      <c r="B8" s="271" t="s">
        <v>535</v>
      </c>
      <c r="C8" s="356">
        <f>SUM(C9:C19)</f>
        <v>0</v>
      </c>
    </row>
    <row r="9" spans="1:3" s="413" customFormat="1" ht="12" customHeight="1">
      <c r="A9" s="496" t="s">
        <v>101</v>
      </c>
      <c r="B9" s="10" t="s">
        <v>288</v>
      </c>
      <c r="C9" s="402"/>
    </row>
    <row r="10" spans="1:3" s="413" customFormat="1" ht="12" customHeight="1">
      <c r="A10" s="497" t="s">
        <v>102</v>
      </c>
      <c r="B10" s="8" t="s">
        <v>289</v>
      </c>
      <c r="C10" s="354"/>
    </row>
    <row r="11" spans="1:3" s="413" customFormat="1" ht="12" customHeight="1">
      <c r="A11" s="497" t="s">
        <v>103</v>
      </c>
      <c r="B11" s="8" t="s">
        <v>290</v>
      </c>
      <c r="C11" s="354"/>
    </row>
    <row r="12" spans="1:3" s="413" customFormat="1" ht="12" customHeight="1">
      <c r="A12" s="497" t="s">
        <v>104</v>
      </c>
      <c r="B12" s="8" t="s">
        <v>291</v>
      </c>
      <c r="C12" s="354"/>
    </row>
    <row r="13" spans="1:3" s="413" customFormat="1" ht="12" customHeight="1">
      <c r="A13" s="497" t="s">
        <v>153</v>
      </c>
      <c r="B13" s="8" t="s">
        <v>292</v>
      </c>
      <c r="C13" s="354"/>
    </row>
    <row r="14" spans="1:3" s="413" customFormat="1" ht="12" customHeight="1">
      <c r="A14" s="497" t="s">
        <v>105</v>
      </c>
      <c r="B14" s="8" t="s">
        <v>414</v>
      </c>
      <c r="C14" s="354"/>
    </row>
    <row r="15" spans="1:3" s="413" customFormat="1" ht="12" customHeight="1">
      <c r="A15" s="497" t="s">
        <v>106</v>
      </c>
      <c r="B15" s="7" t="s">
        <v>415</v>
      </c>
      <c r="C15" s="354"/>
    </row>
    <row r="16" spans="1:3" s="413" customFormat="1" ht="12" customHeight="1">
      <c r="A16" s="497" t="s">
        <v>116</v>
      </c>
      <c r="B16" s="8" t="s">
        <v>295</v>
      </c>
      <c r="C16" s="403"/>
    </row>
    <row r="17" spans="1:3" s="505" customFormat="1" ht="12" customHeight="1">
      <c r="A17" s="497" t="s">
        <v>117</v>
      </c>
      <c r="B17" s="8" t="s">
        <v>296</v>
      </c>
      <c r="C17" s="354"/>
    </row>
    <row r="18" spans="1:3" s="505" customFormat="1" ht="12" customHeight="1">
      <c r="A18" s="497" t="s">
        <v>118</v>
      </c>
      <c r="B18" s="8" t="s">
        <v>451</v>
      </c>
      <c r="C18" s="355"/>
    </row>
    <row r="19" spans="1:3" s="505" customFormat="1" ht="12" customHeight="1" thickBot="1">
      <c r="A19" s="497" t="s">
        <v>119</v>
      </c>
      <c r="B19" s="7" t="s">
        <v>297</v>
      </c>
      <c r="C19" s="355"/>
    </row>
    <row r="20" spans="1:3" s="413" customFormat="1" ht="12" customHeight="1" thickBot="1">
      <c r="A20" s="227" t="s">
        <v>20</v>
      </c>
      <c r="B20" s="271" t="s">
        <v>416</v>
      </c>
      <c r="C20" s="356">
        <f>SUM(C21:C23)</f>
        <v>0</v>
      </c>
    </row>
    <row r="21" spans="1:3" s="505" customFormat="1" ht="12" customHeight="1">
      <c r="A21" s="497" t="s">
        <v>107</v>
      </c>
      <c r="B21" s="9" t="s">
        <v>269</v>
      </c>
      <c r="C21" s="354"/>
    </row>
    <row r="22" spans="1:3" s="505" customFormat="1" ht="12" customHeight="1">
      <c r="A22" s="497" t="s">
        <v>108</v>
      </c>
      <c r="B22" s="8" t="s">
        <v>417</v>
      </c>
      <c r="C22" s="354"/>
    </row>
    <row r="23" spans="1:3" s="505" customFormat="1" ht="12" customHeight="1">
      <c r="A23" s="497" t="s">
        <v>109</v>
      </c>
      <c r="B23" s="8" t="s">
        <v>418</v>
      </c>
      <c r="C23" s="354"/>
    </row>
    <row r="24" spans="1:3" s="505" customFormat="1" ht="12" customHeight="1" thickBot="1">
      <c r="A24" s="497" t="s">
        <v>110</v>
      </c>
      <c r="B24" s="8" t="s">
        <v>536</v>
      </c>
      <c r="C24" s="354"/>
    </row>
    <row r="25" spans="1:3" s="505" customFormat="1" ht="12" customHeight="1" thickBot="1">
      <c r="A25" s="235" t="s">
        <v>21</v>
      </c>
      <c r="B25" s="148" t="s">
        <v>179</v>
      </c>
      <c r="C25" s="383"/>
    </row>
    <row r="26" spans="1:3" s="505" customFormat="1" ht="12" customHeight="1" thickBot="1">
      <c r="A26" s="235" t="s">
        <v>22</v>
      </c>
      <c r="B26" s="148" t="s">
        <v>537</v>
      </c>
      <c r="C26" s="356">
        <f>+C27+C28+C29</f>
        <v>0</v>
      </c>
    </row>
    <row r="27" spans="1:3" s="505" customFormat="1" ht="12" customHeight="1">
      <c r="A27" s="498" t="s">
        <v>279</v>
      </c>
      <c r="B27" s="499" t="s">
        <v>274</v>
      </c>
      <c r="C27" s="93"/>
    </row>
    <row r="28" spans="1:3" s="505" customFormat="1" ht="12" customHeight="1">
      <c r="A28" s="498" t="s">
        <v>280</v>
      </c>
      <c r="B28" s="499" t="s">
        <v>417</v>
      </c>
      <c r="C28" s="354"/>
    </row>
    <row r="29" spans="1:3" s="505" customFormat="1" ht="12" customHeight="1">
      <c r="A29" s="498" t="s">
        <v>281</v>
      </c>
      <c r="B29" s="500" t="s">
        <v>420</v>
      </c>
      <c r="C29" s="354"/>
    </row>
    <row r="30" spans="1:3" s="505" customFormat="1" ht="12" customHeight="1" thickBot="1">
      <c r="A30" s="497" t="s">
        <v>282</v>
      </c>
      <c r="B30" s="166" t="s">
        <v>538</v>
      </c>
      <c r="C30" s="100"/>
    </row>
    <row r="31" spans="1:3" s="505" customFormat="1" ht="12" customHeight="1" thickBot="1">
      <c r="A31" s="235" t="s">
        <v>23</v>
      </c>
      <c r="B31" s="148" t="s">
        <v>421</v>
      </c>
      <c r="C31" s="356">
        <f>+C32+C33+C34</f>
        <v>0</v>
      </c>
    </row>
    <row r="32" spans="1:3" s="505" customFormat="1" ht="12" customHeight="1">
      <c r="A32" s="498" t="s">
        <v>94</v>
      </c>
      <c r="B32" s="499" t="s">
        <v>302</v>
      </c>
      <c r="C32" s="93"/>
    </row>
    <row r="33" spans="1:3" s="505" customFormat="1" ht="12" customHeight="1">
      <c r="A33" s="498" t="s">
        <v>95</v>
      </c>
      <c r="B33" s="500" t="s">
        <v>303</v>
      </c>
      <c r="C33" s="357"/>
    </row>
    <row r="34" spans="1:3" s="505" customFormat="1" ht="12" customHeight="1" thickBot="1">
      <c r="A34" s="497" t="s">
        <v>96</v>
      </c>
      <c r="B34" s="166" t="s">
        <v>304</v>
      </c>
      <c r="C34" s="100"/>
    </row>
    <row r="35" spans="1:3" s="413" customFormat="1" ht="12" customHeight="1" thickBot="1">
      <c r="A35" s="235" t="s">
        <v>24</v>
      </c>
      <c r="B35" s="148" t="s">
        <v>390</v>
      </c>
      <c r="C35" s="383"/>
    </row>
    <row r="36" spans="1:3" s="413" customFormat="1" ht="12" customHeight="1" thickBot="1">
      <c r="A36" s="235" t="s">
        <v>25</v>
      </c>
      <c r="B36" s="148" t="s">
        <v>422</v>
      </c>
      <c r="C36" s="404"/>
    </row>
    <row r="37" spans="1:3" s="413" customFormat="1" ht="12" customHeight="1" thickBot="1">
      <c r="A37" s="227" t="s">
        <v>26</v>
      </c>
      <c r="B37" s="148" t="s">
        <v>423</v>
      </c>
      <c r="C37" s="405">
        <f>+C8+C20+C25+C26+C31+C35+C36</f>
        <v>0</v>
      </c>
    </row>
    <row r="38" spans="1:3" s="413" customFormat="1" ht="12" customHeight="1" thickBot="1">
      <c r="A38" s="272" t="s">
        <v>27</v>
      </c>
      <c r="B38" s="148" t="s">
        <v>424</v>
      </c>
      <c r="C38" s="405">
        <f>+C39+C40+C41</f>
        <v>2913</v>
      </c>
    </row>
    <row r="39" spans="1:3" s="413" customFormat="1" ht="12" customHeight="1">
      <c r="A39" s="498" t="s">
        <v>425</v>
      </c>
      <c r="B39" s="499" t="s">
        <v>247</v>
      </c>
      <c r="C39" s="93">
        <v>721</v>
      </c>
    </row>
    <row r="40" spans="1:3" s="413" customFormat="1" ht="12" customHeight="1">
      <c r="A40" s="498" t="s">
        <v>426</v>
      </c>
      <c r="B40" s="500" t="s">
        <v>2</v>
      </c>
      <c r="C40" s="357"/>
    </row>
    <row r="41" spans="1:3" s="505" customFormat="1" ht="12" customHeight="1" thickBot="1">
      <c r="A41" s="497" t="s">
        <v>427</v>
      </c>
      <c r="B41" s="166" t="s">
        <v>428</v>
      </c>
      <c r="C41" s="100">
        <v>2192</v>
      </c>
    </row>
    <row r="42" spans="1:3" s="505" customFormat="1" ht="15" customHeight="1" thickBot="1">
      <c r="A42" s="272" t="s">
        <v>28</v>
      </c>
      <c r="B42" s="273" t="s">
        <v>429</v>
      </c>
      <c r="C42" s="408">
        <f>+C37+C38</f>
        <v>2913</v>
      </c>
    </row>
    <row r="43" spans="1:3" s="505" customFormat="1" ht="15" customHeight="1">
      <c r="A43" s="274"/>
      <c r="B43" s="275"/>
      <c r="C43" s="406"/>
    </row>
    <row r="44" spans="1:3" ht="13.5" thickBot="1">
      <c r="A44" s="276"/>
      <c r="B44" s="277"/>
      <c r="C44" s="407"/>
    </row>
    <row r="45" spans="1:3" s="504" customFormat="1" ht="16.5" customHeight="1" thickBot="1">
      <c r="A45" s="278"/>
      <c r="B45" s="279" t="s">
        <v>59</v>
      </c>
      <c r="C45" s="408"/>
    </row>
    <row r="46" spans="1:3" s="506" customFormat="1" ht="12" customHeight="1" thickBot="1">
      <c r="A46" s="235" t="s">
        <v>19</v>
      </c>
      <c r="B46" s="148" t="s">
        <v>430</v>
      </c>
      <c r="C46" s="356">
        <f>SUM(C47:C51)</f>
        <v>2913</v>
      </c>
    </row>
    <row r="47" spans="1:3" ht="12" customHeight="1">
      <c r="A47" s="497" t="s">
        <v>101</v>
      </c>
      <c r="B47" s="9" t="s">
        <v>50</v>
      </c>
      <c r="C47" s="93"/>
    </row>
    <row r="48" spans="1:3" ht="12" customHeight="1">
      <c r="A48" s="497" t="s">
        <v>102</v>
      </c>
      <c r="B48" s="8" t="s">
        <v>188</v>
      </c>
      <c r="C48" s="96"/>
    </row>
    <row r="49" spans="1:3" ht="12" customHeight="1">
      <c r="A49" s="497" t="s">
        <v>103</v>
      </c>
      <c r="B49" s="8" t="s">
        <v>144</v>
      </c>
      <c r="C49" s="96"/>
    </row>
    <row r="50" spans="1:3" ht="12" customHeight="1">
      <c r="A50" s="497" t="s">
        <v>104</v>
      </c>
      <c r="B50" s="8" t="s">
        <v>189</v>
      </c>
      <c r="C50" s="96">
        <v>2913</v>
      </c>
    </row>
    <row r="51" spans="1:3" ht="12" customHeight="1" thickBot="1">
      <c r="A51" s="497" t="s">
        <v>153</v>
      </c>
      <c r="B51" s="8" t="s">
        <v>190</v>
      </c>
      <c r="C51" s="96"/>
    </row>
    <row r="52" spans="1:3" ht="12" customHeight="1" thickBot="1">
      <c r="A52" s="235" t="s">
        <v>20</v>
      </c>
      <c r="B52" s="148" t="s">
        <v>431</v>
      </c>
      <c r="C52" s="356">
        <f>SUM(C53:C55)</f>
        <v>0</v>
      </c>
    </row>
    <row r="53" spans="1:3" s="506" customFormat="1" ht="12" customHeight="1">
      <c r="A53" s="497" t="s">
        <v>107</v>
      </c>
      <c r="B53" s="9" t="s">
        <v>237</v>
      </c>
      <c r="C53" s="93"/>
    </row>
    <row r="54" spans="1:3" ht="12" customHeight="1">
      <c r="A54" s="497" t="s">
        <v>108</v>
      </c>
      <c r="B54" s="8" t="s">
        <v>192</v>
      </c>
      <c r="C54" s="96"/>
    </row>
    <row r="55" spans="1:3" ht="12" customHeight="1">
      <c r="A55" s="497" t="s">
        <v>109</v>
      </c>
      <c r="B55" s="8" t="s">
        <v>60</v>
      </c>
      <c r="C55" s="96"/>
    </row>
    <row r="56" spans="1:3" ht="12" customHeight="1" thickBot="1">
      <c r="A56" s="497" t="s">
        <v>110</v>
      </c>
      <c r="B56" s="8" t="s">
        <v>539</v>
      </c>
      <c r="C56" s="96"/>
    </row>
    <row r="57" spans="1:3" ht="15" customHeight="1" thickBot="1">
      <c r="A57" s="235" t="s">
        <v>21</v>
      </c>
      <c r="B57" s="148" t="s">
        <v>13</v>
      </c>
      <c r="C57" s="383"/>
    </row>
    <row r="58" spans="1:3" ht="13.5" thickBot="1">
      <c r="A58" s="235" t="s">
        <v>22</v>
      </c>
      <c r="B58" s="280" t="s">
        <v>544</v>
      </c>
      <c r="C58" s="409">
        <f>+C46+C52+C57</f>
        <v>2913</v>
      </c>
    </row>
    <row r="59" ht="15" customHeight="1" thickBot="1">
      <c r="C59" s="410"/>
    </row>
    <row r="60" spans="1:3" ht="14.25" customHeight="1" thickBot="1">
      <c r="A60" s="283" t="s">
        <v>534</v>
      </c>
      <c r="B60" s="284"/>
      <c r="C60" s="145"/>
    </row>
    <row r="61" spans="1:3" ht="13.5" thickBot="1">
      <c r="A61" s="283" t="s">
        <v>211</v>
      </c>
      <c r="B61" s="284"/>
      <c r="C61" s="14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E13" sqref="E13"/>
    </sheetView>
  </sheetViews>
  <sheetFormatPr defaultColWidth="9.00390625" defaultRowHeight="12.75"/>
  <cols>
    <col min="1" max="1" width="13.875" style="281" customWidth="1"/>
    <col min="2" max="2" width="79.125" style="282" customWidth="1"/>
    <col min="3" max="3" width="25.00390625" style="282" customWidth="1"/>
    <col min="4" max="16384" width="9.375" style="282" customWidth="1"/>
  </cols>
  <sheetData>
    <row r="1" spans="1:3" s="261" customFormat="1" ht="21" customHeight="1" thickBot="1">
      <c r="A1" s="260"/>
      <c r="B1" s="262"/>
      <c r="C1" s="501" t="s">
        <v>655</v>
      </c>
    </row>
    <row r="2" spans="1:3" s="502" customFormat="1" ht="25.5" customHeight="1">
      <c r="A2" s="452" t="s">
        <v>209</v>
      </c>
      <c r="B2" s="397" t="s">
        <v>597</v>
      </c>
      <c r="C2" s="411" t="s">
        <v>62</v>
      </c>
    </row>
    <row r="3" spans="1:3" s="502" customFormat="1" ht="24.75" thickBot="1">
      <c r="A3" s="495" t="s">
        <v>208</v>
      </c>
      <c r="B3" s="398" t="s">
        <v>413</v>
      </c>
      <c r="C3" s="412"/>
    </row>
    <row r="4" spans="1:3" s="503" customFormat="1" ht="15.75" customHeight="1" thickBot="1">
      <c r="A4" s="264"/>
      <c r="B4" s="264"/>
      <c r="C4" s="265" t="s">
        <v>56</v>
      </c>
    </row>
    <row r="5" spans="1:3" ht="13.5" thickBot="1">
      <c r="A5" s="453" t="s">
        <v>210</v>
      </c>
      <c r="B5" s="266" t="s">
        <v>579</v>
      </c>
      <c r="C5" s="267" t="s">
        <v>57</v>
      </c>
    </row>
    <row r="6" spans="1:3" s="504" customFormat="1" ht="12.75" customHeight="1" thickBot="1">
      <c r="A6" s="227"/>
      <c r="B6" s="228" t="s">
        <v>508</v>
      </c>
      <c r="C6" s="229" t="s">
        <v>509</v>
      </c>
    </row>
    <row r="7" spans="1:3" s="504" customFormat="1" ht="15.75" customHeight="1" thickBot="1">
      <c r="A7" s="268"/>
      <c r="B7" s="269" t="s">
        <v>58</v>
      </c>
      <c r="C7" s="270"/>
    </row>
    <row r="8" spans="1:3" s="413" customFormat="1" ht="12" customHeight="1" thickBot="1">
      <c r="A8" s="227" t="s">
        <v>19</v>
      </c>
      <c r="B8" s="271" t="s">
        <v>535</v>
      </c>
      <c r="C8" s="356">
        <f>SUM(C9:C19)</f>
        <v>7985</v>
      </c>
    </row>
    <row r="9" spans="1:3" s="413" customFormat="1" ht="12" customHeight="1">
      <c r="A9" s="496" t="s">
        <v>101</v>
      </c>
      <c r="B9" s="10" t="s">
        <v>288</v>
      </c>
      <c r="C9" s="402"/>
    </row>
    <row r="10" spans="1:3" s="413" customFormat="1" ht="12" customHeight="1">
      <c r="A10" s="497" t="s">
        <v>102</v>
      </c>
      <c r="B10" s="8" t="s">
        <v>289</v>
      </c>
      <c r="C10" s="354">
        <v>6115</v>
      </c>
    </row>
    <row r="11" spans="1:3" s="413" customFormat="1" ht="12" customHeight="1">
      <c r="A11" s="497" t="s">
        <v>103</v>
      </c>
      <c r="B11" s="8" t="s">
        <v>290</v>
      </c>
      <c r="C11" s="354"/>
    </row>
    <row r="12" spans="1:3" s="413" customFormat="1" ht="12" customHeight="1">
      <c r="A12" s="497" t="s">
        <v>104</v>
      </c>
      <c r="B12" s="8" t="s">
        <v>291</v>
      </c>
      <c r="C12" s="354"/>
    </row>
    <row r="13" spans="1:3" s="413" customFormat="1" ht="12" customHeight="1">
      <c r="A13" s="497" t="s">
        <v>153</v>
      </c>
      <c r="B13" s="8" t="s">
        <v>292</v>
      </c>
      <c r="C13" s="354">
        <v>170</v>
      </c>
    </row>
    <row r="14" spans="1:3" s="413" customFormat="1" ht="12" customHeight="1">
      <c r="A14" s="497" t="s">
        <v>105</v>
      </c>
      <c r="B14" s="8" t="s">
        <v>414</v>
      </c>
      <c r="C14" s="354">
        <v>1700</v>
      </c>
    </row>
    <row r="15" spans="1:3" s="413" customFormat="1" ht="12" customHeight="1">
      <c r="A15" s="497" t="s">
        <v>106</v>
      </c>
      <c r="B15" s="7" t="s">
        <v>415</v>
      </c>
      <c r="C15" s="354"/>
    </row>
    <row r="16" spans="1:3" s="413" customFormat="1" ht="12" customHeight="1">
      <c r="A16" s="497" t="s">
        <v>116</v>
      </c>
      <c r="B16" s="8" t="s">
        <v>295</v>
      </c>
      <c r="C16" s="403"/>
    </row>
    <row r="17" spans="1:3" s="505" customFormat="1" ht="12" customHeight="1">
      <c r="A17" s="497" t="s">
        <v>117</v>
      </c>
      <c r="B17" s="8" t="s">
        <v>296</v>
      </c>
      <c r="C17" s="354"/>
    </row>
    <row r="18" spans="1:3" s="505" customFormat="1" ht="12" customHeight="1">
      <c r="A18" s="497" t="s">
        <v>118</v>
      </c>
      <c r="B18" s="8" t="s">
        <v>451</v>
      </c>
      <c r="C18" s="355"/>
    </row>
    <row r="19" spans="1:3" s="505" customFormat="1" ht="12" customHeight="1" thickBot="1">
      <c r="A19" s="497" t="s">
        <v>119</v>
      </c>
      <c r="B19" s="7" t="s">
        <v>297</v>
      </c>
      <c r="C19" s="355"/>
    </row>
    <row r="20" spans="1:3" s="413" customFormat="1" ht="12" customHeight="1" thickBot="1">
      <c r="A20" s="227" t="s">
        <v>20</v>
      </c>
      <c r="B20" s="271" t="s">
        <v>416</v>
      </c>
      <c r="C20" s="356">
        <f>SUM(C21:C23)</f>
        <v>0</v>
      </c>
    </row>
    <row r="21" spans="1:3" s="505" customFormat="1" ht="12" customHeight="1">
      <c r="A21" s="497" t="s">
        <v>107</v>
      </c>
      <c r="B21" s="9" t="s">
        <v>269</v>
      </c>
      <c r="C21" s="354"/>
    </row>
    <row r="22" spans="1:3" s="505" customFormat="1" ht="12" customHeight="1">
      <c r="A22" s="497" t="s">
        <v>108</v>
      </c>
      <c r="B22" s="8" t="s">
        <v>417</v>
      </c>
      <c r="C22" s="354"/>
    </row>
    <row r="23" spans="1:3" s="505" customFormat="1" ht="12" customHeight="1">
      <c r="A23" s="497" t="s">
        <v>109</v>
      </c>
      <c r="B23" s="8" t="s">
        <v>418</v>
      </c>
      <c r="C23" s="354"/>
    </row>
    <row r="24" spans="1:3" s="505" customFormat="1" ht="12" customHeight="1" thickBot="1">
      <c r="A24" s="497" t="s">
        <v>110</v>
      </c>
      <c r="B24" s="8" t="s">
        <v>540</v>
      </c>
      <c r="C24" s="354"/>
    </row>
    <row r="25" spans="1:3" s="505" customFormat="1" ht="12" customHeight="1" thickBot="1">
      <c r="A25" s="235" t="s">
        <v>21</v>
      </c>
      <c r="B25" s="148" t="s">
        <v>179</v>
      </c>
      <c r="C25" s="383"/>
    </row>
    <row r="26" spans="1:3" s="505" customFormat="1" ht="12" customHeight="1" thickBot="1">
      <c r="A26" s="235" t="s">
        <v>22</v>
      </c>
      <c r="B26" s="148" t="s">
        <v>419</v>
      </c>
      <c r="C26" s="356">
        <f>+C27+C28</f>
        <v>0</v>
      </c>
    </row>
    <row r="27" spans="1:3" s="505" customFormat="1" ht="12" customHeight="1">
      <c r="A27" s="498" t="s">
        <v>279</v>
      </c>
      <c r="B27" s="499" t="s">
        <v>417</v>
      </c>
      <c r="C27" s="93"/>
    </row>
    <row r="28" spans="1:3" s="505" customFormat="1" ht="12" customHeight="1">
      <c r="A28" s="498" t="s">
        <v>280</v>
      </c>
      <c r="B28" s="500" t="s">
        <v>420</v>
      </c>
      <c r="C28" s="357"/>
    </row>
    <row r="29" spans="1:3" s="505" customFormat="1" ht="12" customHeight="1" thickBot="1">
      <c r="A29" s="497" t="s">
        <v>281</v>
      </c>
      <c r="B29" s="166" t="s">
        <v>541</v>
      </c>
      <c r="C29" s="100"/>
    </row>
    <row r="30" spans="1:3" s="505" customFormat="1" ht="12" customHeight="1" thickBot="1">
      <c r="A30" s="235" t="s">
        <v>23</v>
      </c>
      <c r="B30" s="148" t="s">
        <v>421</v>
      </c>
      <c r="C30" s="356">
        <f>+C31+C32+C33</f>
        <v>0</v>
      </c>
    </row>
    <row r="31" spans="1:3" s="505" customFormat="1" ht="12" customHeight="1">
      <c r="A31" s="498" t="s">
        <v>94</v>
      </c>
      <c r="B31" s="499" t="s">
        <v>302</v>
      </c>
      <c r="C31" s="93"/>
    </row>
    <row r="32" spans="1:3" s="505" customFormat="1" ht="12" customHeight="1">
      <c r="A32" s="498" t="s">
        <v>95</v>
      </c>
      <c r="B32" s="500" t="s">
        <v>303</v>
      </c>
      <c r="C32" s="357"/>
    </row>
    <row r="33" spans="1:3" s="505" customFormat="1" ht="12" customHeight="1" thickBot="1">
      <c r="A33" s="497" t="s">
        <v>96</v>
      </c>
      <c r="B33" s="166" t="s">
        <v>304</v>
      </c>
      <c r="C33" s="100"/>
    </row>
    <row r="34" spans="1:3" s="413" customFormat="1" ht="12" customHeight="1" thickBot="1">
      <c r="A34" s="235" t="s">
        <v>24</v>
      </c>
      <c r="B34" s="148" t="s">
        <v>390</v>
      </c>
      <c r="C34" s="383"/>
    </row>
    <row r="35" spans="1:3" s="413" customFormat="1" ht="12" customHeight="1" thickBot="1">
      <c r="A35" s="235" t="s">
        <v>25</v>
      </c>
      <c r="B35" s="148" t="s">
        <v>422</v>
      </c>
      <c r="C35" s="404"/>
    </row>
    <row r="36" spans="1:3" s="413" customFormat="1" ht="12" customHeight="1" thickBot="1">
      <c r="A36" s="227" t="s">
        <v>26</v>
      </c>
      <c r="B36" s="148" t="s">
        <v>542</v>
      </c>
      <c r="C36" s="405">
        <f>+C8+C20+C25+C26+C30+C34+C35</f>
        <v>7985</v>
      </c>
    </row>
    <row r="37" spans="1:3" s="413" customFormat="1" ht="12" customHeight="1" thickBot="1">
      <c r="A37" s="272" t="s">
        <v>27</v>
      </c>
      <c r="B37" s="148" t="s">
        <v>424</v>
      </c>
      <c r="C37" s="405">
        <f>+C38+C39+C40</f>
        <v>65987</v>
      </c>
    </row>
    <row r="38" spans="1:3" s="413" customFormat="1" ht="12" customHeight="1">
      <c r="A38" s="498" t="s">
        <v>425</v>
      </c>
      <c r="B38" s="499" t="s">
        <v>247</v>
      </c>
      <c r="C38" s="93">
        <v>483</v>
      </c>
    </row>
    <row r="39" spans="1:3" s="413" customFormat="1" ht="12" customHeight="1">
      <c r="A39" s="498" t="s">
        <v>426</v>
      </c>
      <c r="B39" s="500" t="s">
        <v>2</v>
      </c>
      <c r="C39" s="357"/>
    </row>
    <row r="40" spans="1:3" s="505" customFormat="1" ht="12" customHeight="1" thickBot="1">
      <c r="A40" s="497" t="s">
        <v>427</v>
      </c>
      <c r="B40" s="166" t="s">
        <v>428</v>
      </c>
      <c r="C40" s="100">
        <v>65504</v>
      </c>
    </row>
    <row r="41" spans="1:3" s="505" customFormat="1" ht="15" customHeight="1" thickBot="1">
      <c r="A41" s="272" t="s">
        <v>28</v>
      </c>
      <c r="B41" s="273" t="s">
        <v>429</v>
      </c>
      <c r="C41" s="408">
        <f>+C36+C37</f>
        <v>73972</v>
      </c>
    </row>
    <row r="42" spans="1:3" s="505" customFormat="1" ht="15" customHeight="1">
      <c r="A42" s="274"/>
      <c r="B42" s="275"/>
      <c r="C42" s="406"/>
    </row>
    <row r="43" spans="1:3" ht="13.5" thickBot="1">
      <c r="A43" s="276"/>
      <c r="B43" s="277"/>
      <c r="C43" s="407"/>
    </row>
    <row r="44" spans="1:3" s="504" customFormat="1" ht="16.5" customHeight="1" thickBot="1">
      <c r="A44" s="278"/>
      <c r="B44" s="279" t="s">
        <v>59</v>
      </c>
      <c r="C44" s="408"/>
    </row>
    <row r="45" spans="1:3" s="506" customFormat="1" ht="12" customHeight="1" thickBot="1">
      <c r="A45" s="235" t="s">
        <v>19</v>
      </c>
      <c r="B45" s="148" t="s">
        <v>430</v>
      </c>
      <c r="C45" s="356">
        <f>SUM(C46:C50)</f>
        <v>73465</v>
      </c>
    </row>
    <row r="46" spans="1:3" ht="12" customHeight="1">
      <c r="A46" s="497" t="s">
        <v>101</v>
      </c>
      <c r="B46" s="9" t="s">
        <v>50</v>
      </c>
      <c r="C46" s="93">
        <v>34887</v>
      </c>
    </row>
    <row r="47" spans="1:3" ht="12" customHeight="1">
      <c r="A47" s="497" t="s">
        <v>102</v>
      </c>
      <c r="B47" s="8" t="s">
        <v>188</v>
      </c>
      <c r="C47" s="96">
        <v>9675</v>
      </c>
    </row>
    <row r="48" spans="1:3" ht="12" customHeight="1">
      <c r="A48" s="497" t="s">
        <v>103</v>
      </c>
      <c r="B48" s="8" t="s">
        <v>144</v>
      </c>
      <c r="C48" s="96">
        <v>28903</v>
      </c>
    </row>
    <row r="49" spans="1:3" ht="12" customHeight="1">
      <c r="A49" s="497" t="s">
        <v>104</v>
      </c>
      <c r="B49" s="8" t="s">
        <v>189</v>
      </c>
      <c r="C49" s="96"/>
    </row>
    <row r="50" spans="1:3" ht="12" customHeight="1" thickBot="1">
      <c r="A50" s="497" t="s">
        <v>153</v>
      </c>
      <c r="B50" s="8" t="s">
        <v>190</v>
      </c>
      <c r="C50" s="96"/>
    </row>
    <row r="51" spans="1:3" ht="12" customHeight="1" thickBot="1">
      <c r="A51" s="235" t="s">
        <v>20</v>
      </c>
      <c r="B51" s="148" t="s">
        <v>431</v>
      </c>
      <c r="C51" s="356">
        <f>SUM(C52:C54)</f>
        <v>507</v>
      </c>
    </row>
    <row r="52" spans="1:3" s="506" customFormat="1" ht="12" customHeight="1">
      <c r="A52" s="497" t="s">
        <v>107</v>
      </c>
      <c r="B52" s="9" t="s">
        <v>237</v>
      </c>
      <c r="C52" s="93">
        <v>507</v>
      </c>
    </row>
    <row r="53" spans="1:3" ht="12" customHeight="1">
      <c r="A53" s="497" t="s">
        <v>108</v>
      </c>
      <c r="B53" s="8" t="s">
        <v>192</v>
      </c>
      <c r="C53" s="96"/>
    </row>
    <row r="54" spans="1:3" ht="12" customHeight="1">
      <c r="A54" s="497" t="s">
        <v>109</v>
      </c>
      <c r="B54" s="8" t="s">
        <v>60</v>
      </c>
      <c r="C54" s="96"/>
    </row>
    <row r="55" spans="1:3" ht="12" customHeight="1" thickBot="1">
      <c r="A55" s="497" t="s">
        <v>110</v>
      </c>
      <c r="B55" s="8" t="s">
        <v>539</v>
      </c>
      <c r="C55" s="96"/>
    </row>
    <row r="56" spans="1:3" ht="15" customHeight="1" thickBot="1">
      <c r="A56" s="235" t="s">
        <v>21</v>
      </c>
      <c r="B56" s="148" t="s">
        <v>13</v>
      </c>
      <c r="C56" s="383"/>
    </row>
    <row r="57" spans="1:3" ht="13.5" thickBot="1">
      <c r="A57" s="235" t="s">
        <v>22</v>
      </c>
      <c r="B57" s="280" t="s">
        <v>544</v>
      </c>
      <c r="C57" s="409">
        <f>+C45+C51+C56</f>
        <v>73972</v>
      </c>
    </row>
    <row r="58" ht="15" customHeight="1" thickBot="1">
      <c r="C58" s="410"/>
    </row>
    <row r="59" spans="1:3" ht="14.25" customHeight="1" thickBot="1">
      <c r="A59" s="283" t="s">
        <v>534</v>
      </c>
      <c r="B59" s="284"/>
      <c r="C59" s="145">
        <v>15</v>
      </c>
    </row>
    <row r="60" spans="1:3" ht="13.5" thickBot="1">
      <c r="A60" s="283" t="s">
        <v>211</v>
      </c>
      <c r="B60" s="284"/>
      <c r="C60" s="145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" sqref="C1"/>
    </sheetView>
  </sheetViews>
  <sheetFormatPr defaultColWidth="9.00390625" defaultRowHeight="12.75"/>
  <cols>
    <col min="1" max="1" width="13.875" style="281" customWidth="1"/>
    <col min="2" max="2" width="79.125" style="282" customWidth="1"/>
    <col min="3" max="3" width="25.00390625" style="282" customWidth="1"/>
    <col min="4" max="16384" width="9.375" style="282" customWidth="1"/>
  </cols>
  <sheetData>
    <row r="1" spans="1:3" s="261" customFormat="1" ht="21" customHeight="1" thickBot="1">
      <c r="A1" s="260"/>
      <c r="B1" s="262"/>
      <c r="C1" s="501" t="s">
        <v>656</v>
      </c>
    </row>
    <row r="2" spans="1:3" s="502" customFormat="1" ht="25.5" customHeight="1">
      <c r="A2" s="452" t="s">
        <v>209</v>
      </c>
      <c r="B2" s="397" t="s">
        <v>597</v>
      </c>
      <c r="C2" s="411" t="s">
        <v>62</v>
      </c>
    </row>
    <row r="3" spans="1:3" s="502" customFormat="1" ht="24.75" thickBot="1">
      <c r="A3" s="495" t="s">
        <v>208</v>
      </c>
      <c r="B3" s="398" t="s">
        <v>432</v>
      </c>
      <c r="C3" s="412" t="s">
        <v>55</v>
      </c>
    </row>
    <row r="4" spans="1:3" s="503" customFormat="1" ht="15.75" customHeight="1" thickBot="1">
      <c r="A4" s="264"/>
      <c r="B4" s="264"/>
      <c r="C4" s="265" t="s">
        <v>56</v>
      </c>
    </row>
    <row r="5" spans="1:3" ht="13.5" thickBot="1">
      <c r="A5" s="453" t="s">
        <v>210</v>
      </c>
      <c r="B5" s="266" t="s">
        <v>579</v>
      </c>
      <c r="C5" s="267" t="s">
        <v>57</v>
      </c>
    </row>
    <row r="6" spans="1:3" s="504" customFormat="1" ht="12.75" customHeight="1" thickBot="1">
      <c r="A6" s="227"/>
      <c r="B6" s="228" t="s">
        <v>508</v>
      </c>
      <c r="C6" s="229" t="s">
        <v>509</v>
      </c>
    </row>
    <row r="7" spans="1:3" s="504" customFormat="1" ht="15.75" customHeight="1" thickBot="1">
      <c r="A7" s="268"/>
      <c r="B7" s="269" t="s">
        <v>58</v>
      </c>
      <c r="C7" s="270"/>
    </row>
    <row r="8" spans="1:3" s="413" customFormat="1" ht="12" customHeight="1" thickBot="1">
      <c r="A8" s="227" t="s">
        <v>19</v>
      </c>
      <c r="B8" s="271" t="s">
        <v>535</v>
      </c>
      <c r="C8" s="356">
        <f>SUM(C9:C19)</f>
        <v>7985</v>
      </c>
    </row>
    <row r="9" spans="1:3" s="413" customFormat="1" ht="12" customHeight="1">
      <c r="A9" s="496" t="s">
        <v>101</v>
      </c>
      <c r="B9" s="10" t="s">
        <v>288</v>
      </c>
      <c r="C9" s="402"/>
    </row>
    <row r="10" spans="1:3" s="413" customFormat="1" ht="12" customHeight="1">
      <c r="A10" s="497" t="s">
        <v>102</v>
      </c>
      <c r="B10" s="8" t="s">
        <v>289</v>
      </c>
      <c r="C10" s="354">
        <v>6115</v>
      </c>
    </row>
    <row r="11" spans="1:3" s="413" customFormat="1" ht="12" customHeight="1">
      <c r="A11" s="497" t="s">
        <v>103</v>
      </c>
      <c r="B11" s="8" t="s">
        <v>290</v>
      </c>
      <c r="C11" s="354"/>
    </row>
    <row r="12" spans="1:3" s="413" customFormat="1" ht="12" customHeight="1">
      <c r="A12" s="497" t="s">
        <v>104</v>
      </c>
      <c r="B12" s="8" t="s">
        <v>291</v>
      </c>
      <c r="C12" s="354"/>
    </row>
    <row r="13" spans="1:3" s="413" customFormat="1" ht="12" customHeight="1">
      <c r="A13" s="497" t="s">
        <v>153</v>
      </c>
      <c r="B13" s="8" t="s">
        <v>292</v>
      </c>
      <c r="C13" s="354">
        <v>170</v>
      </c>
    </row>
    <row r="14" spans="1:3" s="413" customFormat="1" ht="12" customHeight="1">
      <c r="A14" s="497" t="s">
        <v>105</v>
      </c>
      <c r="B14" s="8" t="s">
        <v>414</v>
      </c>
      <c r="C14" s="354">
        <v>1700</v>
      </c>
    </row>
    <row r="15" spans="1:3" s="413" customFormat="1" ht="12" customHeight="1">
      <c r="A15" s="497" t="s">
        <v>106</v>
      </c>
      <c r="B15" s="7" t="s">
        <v>415</v>
      </c>
      <c r="C15" s="354"/>
    </row>
    <row r="16" spans="1:3" s="413" customFormat="1" ht="12" customHeight="1">
      <c r="A16" s="497" t="s">
        <v>116</v>
      </c>
      <c r="B16" s="8" t="s">
        <v>295</v>
      </c>
      <c r="C16" s="403"/>
    </row>
    <row r="17" spans="1:3" s="505" customFormat="1" ht="12" customHeight="1">
      <c r="A17" s="497" t="s">
        <v>117</v>
      </c>
      <c r="B17" s="8" t="s">
        <v>296</v>
      </c>
      <c r="C17" s="354"/>
    </row>
    <row r="18" spans="1:3" s="505" customFormat="1" ht="12" customHeight="1">
      <c r="A18" s="497" t="s">
        <v>118</v>
      </c>
      <c r="B18" s="8" t="s">
        <v>451</v>
      </c>
      <c r="C18" s="355"/>
    </row>
    <row r="19" spans="1:3" s="505" customFormat="1" ht="12" customHeight="1" thickBot="1">
      <c r="A19" s="497" t="s">
        <v>119</v>
      </c>
      <c r="B19" s="7" t="s">
        <v>297</v>
      </c>
      <c r="C19" s="355"/>
    </row>
    <row r="20" spans="1:3" s="413" customFormat="1" ht="12" customHeight="1" thickBot="1">
      <c r="A20" s="227" t="s">
        <v>20</v>
      </c>
      <c r="B20" s="271" t="s">
        <v>416</v>
      </c>
      <c r="C20" s="356">
        <f>SUM(C21:C23)</f>
        <v>0</v>
      </c>
    </row>
    <row r="21" spans="1:3" s="505" customFormat="1" ht="12" customHeight="1">
      <c r="A21" s="497" t="s">
        <v>107</v>
      </c>
      <c r="B21" s="9" t="s">
        <v>269</v>
      </c>
      <c r="C21" s="354"/>
    </row>
    <row r="22" spans="1:3" s="505" customFormat="1" ht="12" customHeight="1">
      <c r="A22" s="497" t="s">
        <v>108</v>
      </c>
      <c r="B22" s="8" t="s">
        <v>417</v>
      </c>
      <c r="C22" s="354"/>
    </row>
    <row r="23" spans="1:3" s="505" customFormat="1" ht="12" customHeight="1">
      <c r="A23" s="497" t="s">
        <v>109</v>
      </c>
      <c r="B23" s="8" t="s">
        <v>418</v>
      </c>
      <c r="C23" s="354"/>
    </row>
    <row r="24" spans="1:3" s="505" customFormat="1" ht="12" customHeight="1" thickBot="1">
      <c r="A24" s="497" t="s">
        <v>110</v>
      </c>
      <c r="B24" s="8" t="s">
        <v>540</v>
      </c>
      <c r="C24" s="354"/>
    </row>
    <row r="25" spans="1:3" s="505" customFormat="1" ht="12" customHeight="1" thickBot="1">
      <c r="A25" s="235" t="s">
        <v>21</v>
      </c>
      <c r="B25" s="148" t="s">
        <v>179</v>
      </c>
      <c r="C25" s="383"/>
    </row>
    <row r="26" spans="1:3" s="505" customFormat="1" ht="12" customHeight="1" thickBot="1">
      <c r="A26" s="235" t="s">
        <v>22</v>
      </c>
      <c r="B26" s="148" t="s">
        <v>419</v>
      </c>
      <c r="C26" s="356">
        <f>+C27+C28</f>
        <v>0</v>
      </c>
    </row>
    <row r="27" spans="1:3" s="505" customFormat="1" ht="12" customHeight="1">
      <c r="A27" s="498" t="s">
        <v>279</v>
      </c>
      <c r="B27" s="499" t="s">
        <v>417</v>
      </c>
      <c r="C27" s="93"/>
    </row>
    <row r="28" spans="1:3" s="505" customFormat="1" ht="12" customHeight="1">
      <c r="A28" s="498" t="s">
        <v>280</v>
      </c>
      <c r="B28" s="500" t="s">
        <v>420</v>
      </c>
      <c r="C28" s="357"/>
    </row>
    <row r="29" spans="1:3" s="505" customFormat="1" ht="12" customHeight="1" thickBot="1">
      <c r="A29" s="497" t="s">
        <v>281</v>
      </c>
      <c r="B29" s="166" t="s">
        <v>541</v>
      </c>
      <c r="C29" s="100"/>
    </row>
    <row r="30" spans="1:3" s="505" customFormat="1" ht="12" customHeight="1" thickBot="1">
      <c r="A30" s="235" t="s">
        <v>23</v>
      </c>
      <c r="B30" s="148" t="s">
        <v>421</v>
      </c>
      <c r="C30" s="356">
        <f>+C31+C32+C33</f>
        <v>0</v>
      </c>
    </row>
    <row r="31" spans="1:3" s="505" customFormat="1" ht="12" customHeight="1">
      <c r="A31" s="498" t="s">
        <v>94</v>
      </c>
      <c r="B31" s="499" t="s">
        <v>302</v>
      </c>
      <c r="C31" s="93"/>
    </row>
    <row r="32" spans="1:3" s="505" customFormat="1" ht="12" customHeight="1">
      <c r="A32" s="498" t="s">
        <v>95</v>
      </c>
      <c r="B32" s="500" t="s">
        <v>303</v>
      </c>
      <c r="C32" s="357"/>
    </row>
    <row r="33" spans="1:3" s="505" customFormat="1" ht="12" customHeight="1" thickBot="1">
      <c r="A33" s="497" t="s">
        <v>96</v>
      </c>
      <c r="B33" s="166" t="s">
        <v>304</v>
      </c>
      <c r="C33" s="100"/>
    </row>
    <row r="34" spans="1:3" s="413" customFormat="1" ht="12" customHeight="1" thickBot="1">
      <c r="A34" s="235" t="s">
        <v>24</v>
      </c>
      <c r="B34" s="148" t="s">
        <v>390</v>
      </c>
      <c r="C34" s="383"/>
    </row>
    <row r="35" spans="1:3" s="413" customFormat="1" ht="12" customHeight="1" thickBot="1">
      <c r="A35" s="235" t="s">
        <v>25</v>
      </c>
      <c r="B35" s="148" t="s">
        <v>422</v>
      </c>
      <c r="C35" s="404"/>
    </row>
    <row r="36" spans="1:3" s="413" customFormat="1" ht="12" customHeight="1" thickBot="1">
      <c r="A36" s="227" t="s">
        <v>26</v>
      </c>
      <c r="B36" s="148" t="s">
        <v>542</v>
      </c>
      <c r="C36" s="405">
        <f>+C8+C20+C25+C26+C30+C34+C35</f>
        <v>7985</v>
      </c>
    </row>
    <row r="37" spans="1:3" s="413" customFormat="1" ht="12" customHeight="1" thickBot="1">
      <c r="A37" s="272" t="s">
        <v>27</v>
      </c>
      <c r="B37" s="148" t="s">
        <v>424</v>
      </c>
      <c r="C37" s="405">
        <f>+C38+C39+C40</f>
        <v>65987</v>
      </c>
    </row>
    <row r="38" spans="1:3" s="413" customFormat="1" ht="12" customHeight="1">
      <c r="A38" s="498" t="s">
        <v>425</v>
      </c>
      <c r="B38" s="499" t="s">
        <v>247</v>
      </c>
      <c r="C38" s="93">
        <v>483</v>
      </c>
    </row>
    <row r="39" spans="1:3" s="413" customFormat="1" ht="12" customHeight="1">
      <c r="A39" s="498" t="s">
        <v>426</v>
      </c>
      <c r="B39" s="500" t="s">
        <v>2</v>
      </c>
      <c r="C39" s="357"/>
    </row>
    <row r="40" spans="1:3" s="505" customFormat="1" ht="12" customHeight="1" thickBot="1">
      <c r="A40" s="497" t="s">
        <v>427</v>
      </c>
      <c r="B40" s="166" t="s">
        <v>428</v>
      </c>
      <c r="C40" s="100">
        <v>65504</v>
      </c>
    </row>
    <row r="41" spans="1:3" s="505" customFormat="1" ht="15" customHeight="1" thickBot="1">
      <c r="A41" s="272" t="s">
        <v>28</v>
      </c>
      <c r="B41" s="273" t="s">
        <v>429</v>
      </c>
      <c r="C41" s="408">
        <f>+C36+C37</f>
        <v>73972</v>
      </c>
    </row>
    <row r="42" spans="1:3" s="505" customFormat="1" ht="15" customHeight="1">
      <c r="A42" s="274"/>
      <c r="B42" s="275"/>
      <c r="C42" s="406"/>
    </row>
    <row r="43" spans="1:3" ht="13.5" thickBot="1">
      <c r="A43" s="276"/>
      <c r="B43" s="277"/>
      <c r="C43" s="407"/>
    </row>
    <row r="44" spans="1:3" s="504" customFormat="1" ht="16.5" customHeight="1" thickBot="1">
      <c r="A44" s="278"/>
      <c r="B44" s="279" t="s">
        <v>59</v>
      </c>
      <c r="C44" s="408"/>
    </row>
    <row r="45" spans="1:3" s="506" customFormat="1" ht="12" customHeight="1" thickBot="1">
      <c r="A45" s="235" t="s">
        <v>19</v>
      </c>
      <c r="B45" s="148" t="s">
        <v>430</v>
      </c>
      <c r="C45" s="356">
        <f>SUM(C46:C50)</f>
        <v>73465</v>
      </c>
    </row>
    <row r="46" spans="1:3" ht="12" customHeight="1">
      <c r="A46" s="497" t="s">
        <v>101</v>
      </c>
      <c r="B46" s="9" t="s">
        <v>50</v>
      </c>
      <c r="C46" s="93">
        <v>34887</v>
      </c>
    </row>
    <row r="47" spans="1:3" ht="12" customHeight="1">
      <c r="A47" s="497" t="s">
        <v>102</v>
      </c>
      <c r="B47" s="8" t="s">
        <v>188</v>
      </c>
      <c r="C47" s="96">
        <v>9675</v>
      </c>
    </row>
    <row r="48" spans="1:3" ht="12" customHeight="1">
      <c r="A48" s="497" t="s">
        <v>103</v>
      </c>
      <c r="B48" s="8" t="s">
        <v>144</v>
      </c>
      <c r="C48" s="96">
        <v>28903</v>
      </c>
    </row>
    <row r="49" spans="1:3" ht="12" customHeight="1">
      <c r="A49" s="497" t="s">
        <v>104</v>
      </c>
      <c r="B49" s="8" t="s">
        <v>189</v>
      </c>
      <c r="C49" s="96"/>
    </row>
    <row r="50" spans="1:3" ht="12" customHeight="1" thickBot="1">
      <c r="A50" s="497" t="s">
        <v>153</v>
      </c>
      <c r="B50" s="8" t="s">
        <v>190</v>
      </c>
      <c r="C50" s="96"/>
    </row>
    <row r="51" spans="1:3" ht="12" customHeight="1" thickBot="1">
      <c r="A51" s="235" t="s">
        <v>20</v>
      </c>
      <c r="B51" s="148" t="s">
        <v>431</v>
      </c>
      <c r="C51" s="356">
        <f>SUM(C52:C54)</f>
        <v>507</v>
      </c>
    </row>
    <row r="52" spans="1:3" s="506" customFormat="1" ht="12" customHeight="1">
      <c r="A52" s="497" t="s">
        <v>107</v>
      </c>
      <c r="B52" s="9" t="s">
        <v>237</v>
      </c>
      <c r="C52" s="93">
        <v>507</v>
      </c>
    </row>
    <row r="53" spans="1:3" ht="12" customHeight="1">
      <c r="A53" s="497" t="s">
        <v>108</v>
      </c>
      <c r="B53" s="8" t="s">
        <v>192</v>
      </c>
      <c r="C53" s="96"/>
    </row>
    <row r="54" spans="1:3" ht="12" customHeight="1">
      <c r="A54" s="497" t="s">
        <v>109</v>
      </c>
      <c r="B54" s="8" t="s">
        <v>60</v>
      </c>
      <c r="C54" s="96"/>
    </row>
    <row r="55" spans="1:3" ht="12" customHeight="1" thickBot="1">
      <c r="A55" s="497" t="s">
        <v>110</v>
      </c>
      <c r="B55" s="8" t="s">
        <v>539</v>
      </c>
      <c r="C55" s="96"/>
    </row>
    <row r="56" spans="1:3" ht="15" customHeight="1" thickBot="1">
      <c r="A56" s="235" t="s">
        <v>21</v>
      </c>
      <c r="B56" s="148" t="s">
        <v>13</v>
      </c>
      <c r="C56" s="383"/>
    </row>
    <row r="57" spans="1:3" ht="13.5" thickBot="1">
      <c r="A57" s="235" t="s">
        <v>22</v>
      </c>
      <c r="B57" s="280" t="s">
        <v>544</v>
      </c>
      <c r="C57" s="409">
        <f>+C45+C51+C56</f>
        <v>73972</v>
      </c>
    </row>
    <row r="58" ht="15" customHeight="1" thickBot="1">
      <c r="C58" s="410"/>
    </row>
    <row r="59" spans="1:3" ht="14.25" customHeight="1" thickBot="1">
      <c r="A59" s="283" t="s">
        <v>534</v>
      </c>
      <c r="B59" s="284"/>
      <c r="C59" s="145">
        <v>15</v>
      </c>
    </row>
    <row r="60" spans="1:3" ht="13.5" thickBot="1">
      <c r="A60" s="283" t="s">
        <v>211</v>
      </c>
      <c r="B60" s="284"/>
      <c r="C60" s="145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" sqref="C1"/>
    </sheetView>
  </sheetViews>
  <sheetFormatPr defaultColWidth="9.00390625" defaultRowHeight="12.75"/>
  <cols>
    <col min="1" max="1" width="13.875" style="281" customWidth="1"/>
    <col min="2" max="2" width="79.125" style="282" customWidth="1"/>
    <col min="3" max="3" width="25.00390625" style="282" customWidth="1"/>
    <col min="4" max="16384" width="9.375" style="282" customWidth="1"/>
  </cols>
  <sheetData>
    <row r="1" spans="1:3" s="261" customFormat="1" ht="21" customHeight="1" thickBot="1">
      <c r="A1" s="260"/>
      <c r="B1" s="262"/>
      <c r="C1" s="501" t="s">
        <v>657</v>
      </c>
    </row>
    <row r="2" spans="1:3" s="502" customFormat="1" ht="25.5" customHeight="1">
      <c r="A2" s="452" t="s">
        <v>209</v>
      </c>
      <c r="B2" s="397" t="s">
        <v>597</v>
      </c>
      <c r="C2" s="411" t="s">
        <v>62</v>
      </c>
    </row>
    <row r="3" spans="1:3" s="502" customFormat="1" ht="24.75" thickBot="1">
      <c r="A3" s="495" t="s">
        <v>208</v>
      </c>
      <c r="B3" s="398" t="s">
        <v>433</v>
      </c>
      <c r="C3" s="412" t="s">
        <v>61</v>
      </c>
    </row>
    <row r="4" spans="1:3" s="503" customFormat="1" ht="15.75" customHeight="1" thickBot="1">
      <c r="A4" s="264"/>
      <c r="B4" s="264"/>
      <c r="C4" s="265" t="s">
        <v>56</v>
      </c>
    </row>
    <row r="5" spans="1:3" ht="13.5" thickBot="1">
      <c r="A5" s="453" t="s">
        <v>210</v>
      </c>
      <c r="B5" s="266" t="s">
        <v>579</v>
      </c>
      <c r="C5" s="267" t="s">
        <v>57</v>
      </c>
    </row>
    <row r="6" spans="1:3" s="504" customFormat="1" ht="12.75" customHeight="1" thickBot="1">
      <c r="A6" s="227"/>
      <c r="B6" s="228" t="s">
        <v>508</v>
      </c>
      <c r="C6" s="229" t="s">
        <v>509</v>
      </c>
    </row>
    <row r="7" spans="1:3" s="504" customFormat="1" ht="15.75" customHeight="1" thickBot="1">
      <c r="A7" s="268"/>
      <c r="B7" s="269" t="s">
        <v>58</v>
      </c>
      <c r="C7" s="270"/>
    </row>
    <row r="8" spans="1:3" s="413" customFormat="1" ht="12" customHeight="1" thickBot="1">
      <c r="A8" s="227" t="s">
        <v>19</v>
      </c>
      <c r="B8" s="271" t="s">
        <v>535</v>
      </c>
      <c r="C8" s="356">
        <f>SUM(C9:C19)</f>
        <v>0</v>
      </c>
    </row>
    <row r="9" spans="1:3" s="413" customFormat="1" ht="12" customHeight="1">
      <c r="A9" s="496" t="s">
        <v>101</v>
      </c>
      <c r="B9" s="10" t="s">
        <v>288</v>
      </c>
      <c r="C9" s="402"/>
    </row>
    <row r="10" spans="1:3" s="413" customFormat="1" ht="12" customHeight="1">
      <c r="A10" s="497" t="s">
        <v>102</v>
      </c>
      <c r="B10" s="8" t="s">
        <v>289</v>
      </c>
      <c r="C10" s="354"/>
    </row>
    <row r="11" spans="1:3" s="413" customFormat="1" ht="12" customHeight="1">
      <c r="A11" s="497" t="s">
        <v>103</v>
      </c>
      <c r="B11" s="8" t="s">
        <v>290</v>
      </c>
      <c r="C11" s="354"/>
    </row>
    <row r="12" spans="1:3" s="413" customFormat="1" ht="12" customHeight="1">
      <c r="A12" s="497" t="s">
        <v>104</v>
      </c>
      <c r="B12" s="8" t="s">
        <v>291</v>
      </c>
      <c r="C12" s="354"/>
    </row>
    <row r="13" spans="1:3" s="413" customFormat="1" ht="12" customHeight="1">
      <c r="A13" s="497" t="s">
        <v>153</v>
      </c>
      <c r="B13" s="8" t="s">
        <v>292</v>
      </c>
      <c r="C13" s="354"/>
    </row>
    <row r="14" spans="1:3" s="413" customFormat="1" ht="12" customHeight="1">
      <c r="A14" s="497" t="s">
        <v>105</v>
      </c>
      <c r="B14" s="8" t="s">
        <v>414</v>
      </c>
      <c r="C14" s="354"/>
    </row>
    <row r="15" spans="1:3" s="413" customFormat="1" ht="12" customHeight="1">
      <c r="A15" s="497" t="s">
        <v>106</v>
      </c>
      <c r="B15" s="7" t="s">
        <v>415</v>
      </c>
      <c r="C15" s="354"/>
    </row>
    <row r="16" spans="1:3" s="413" customFormat="1" ht="12" customHeight="1">
      <c r="A16" s="497" t="s">
        <v>116</v>
      </c>
      <c r="B16" s="8" t="s">
        <v>295</v>
      </c>
      <c r="C16" s="403"/>
    </row>
    <row r="17" spans="1:3" s="505" customFormat="1" ht="12" customHeight="1">
      <c r="A17" s="497" t="s">
        <v>117</v>
      </c>
      <c r="B17" s="8" t="s">
        <v>296</v>
      </c>
      <c r="C17" s="354"/>
    </row>
    <row r="18" spans="1:3" s="505" customFormat="1" ht="12" customHeight="1">
      <c r="A18" s="497" t="s">
        <v>118</v>
      </c>
      <c r="B18" s="8" t="s">
        <v>451</v>
      </c>
      <c r="C18" s="355"/>
    </row>
    <row r="19" spans="1:3" s="505" customFormat="1" ht="12" customHeight="1" thickBot="1">
      <c r="A19" s="497" t="s">
        <v>119</v>
      </c>
      <c r="B19" s="7" t="s">
        <v>297</v>
      </c>
      <c r="C19" s="355"/>
    </row>
    <row r="20" spans="1:3" s="413" customFormat="1" ht="12" customHeight="1" thickBot="1">
      <c r="A20" s="227" t="s">
        <v>20</v>
      </c>
      <c r="B20" s="271" t="s">
        <v>416</v>
      </c>
      <c r="C20" s="356">
        <f>SUM(C21:C23)</f>
        <v>0</v>
      </c>
    </row>
    <row r="21" spans="1:3" s="505" customFormat="1" ht="12" customHeight="1">
      <c r="A21" s="497" t="s">
        <v>107</v>
      </c>
      <c r="B21" s="9" t="s">
        <v>269</v>
      </c>
      <c r="C21" s="354"/>
    </row>
    <row r="22" spans="1:3" s="505" customFormat="1" ht="12" customHeight="1">
      <c r="A22" s="497" t="s">
        <v>108</v>
      </c>
      <c r="B22" s="8" t="s">
        <v>417</v>
      </c>
      <c r="C22" s="354"/>
    </row>
    <row r="23" spans="1:3" s="505" customFormat="1" ht="12" customHeight="1">
      <c r="A23" s="497" t="s">
        <v>109</v>
      </c>
      <c r="B23" s="8" t="s">
        <v>418</v>
      </c>
      <c r="C23" s="354"/>
    </row>
    <row r="24" spans="1:3" s="505" customFormat="1" ht="12" customHeight="1" thickBot="1">
      <c r="A24" s="497" t="s">
        <v>110</v>
      </c>
      <c r="B24" s="8" t="s">
        <v>540</v>
      </c>
      <c r="C24" s="354"/>
    </row>
    <row r="25" spans="1:3" s="505" customFormat="1" ht="12" customHeight="1" thickBot="1">
      <c r="A25" s="235" t="s">
        <v>21</v>
      </c>
      <c r="B25" s="148" t="s">
        <v>179</v>
      </c>
      <c r="C25" s="383"/>
    </row>
    <row r="26" spans="1:3" s="505" customFormat="1" ht="12" customHeight="1" thickBot="1">
      <c r="A26" s="235" t="s">
        <v>22</v>
      </c>
      <c r="B26" s="148" t="s">
        <v>419</v>
      </c>
      <c r="C26" s="356">
        <f>+C27+C28</f>
        <v>0</v>
      </c>
    </row>
    <row r="27" spans="1:3" s="505" customFormat="1" ht="12" customHeight="1">
      <c r="A27" s="498" t="s">
        <v>279</v>
      </c>
      <c r="B27" s="499" t="s">
        <v>417</v>
      </c>
      <c r="C27" s="93"/>
    </row>
    <row r="28" spans="1:3" s="505" customFormat="1" ht="12" customHeight="1">
      <c r="A28" s="498" t="s">
        <v>280</v>
      </c>
      <c r="B28" s="500" t="s">
        <v>420</v>
      </c>
      <c r="C28" s="357"/>
    </row>
    <row r="29" spans="1:3" s="505" customFormat="1" ht="12" customHeight="1" thickBot="1">
      <c r="A29" s="497" t="s">
        <v>281</v>
      </c>
      <c r="B29" s="166" t="s">
        <v>541</v>
      </c>
      <c r="C29" s="100"/>
    </row>
    <row r="30" spans="1:3" s="505" customFormat="1" ht="12" customHeight="1" thickBot="1">
      <c r="A30" s="235" t="s">
        <v>23</v>
      </c>
      <c r="B30" s="148" t="s">
        <v>421</v>
      </c>
      <c r="C30" s="356">
        <f>+C31+C32+C33</f>
        <v>0</v>
      </c>
    </row>
    <row r="31" spans="1:3" s="505" customFormat="1" ht="12" customHeight="1">
      <c r="A31" s="498" t="s">
        <v>94</v>
      </c>
      <c r="B31" s="499" t="s">
        <v>302</v>
      </c>
      <c r="C31" s="93"/>
    </row>
    <row r="32" spans="1:3" s="505" customFormat="1" ht="12" customHeight="1">
      <c r="A32" s="498" t="s">
        <v>95</v>
      </c>
      <c r="B32" s="500" t="s">
        <v>303</v>
      </c>
      <c r="C32" s="357"/>
    </row>
    <row r="33" spans="1:3" s="505" customFormat="1" ht="12" customHeight="1" thickBot="1">
      <c r="A33" s="497" t="s">
        <v>96</v>
      </c>
      <c r="B33" s="166" t="s">
        <v>304</v>
      </c>
      <c r="C33" s="100"/>
    </row>
    <row r="34" spans="1:3" s="413" customFormat="1" ht="12" customHeight="1" thickBot="1">
      <c r="A34" s="235" t="s">
        <v>24</v>
      </c>
      <c r="B34" s="148" t="s">
        <v>390</v>
      </c>
      <c r="C34" s="383"/>
    </row>
    <row r="35" spans="1:3" s="413" customFormat="1" ht="12" customHeight="1" thickBot="1">
      <c r="A35" s="235" t="s">
        <v>25</v>
      </c>
      <c r="B35" s="148" t="s">
        <v>422</v>
      </c>
      <c r="C35" s="404"/>
    </row>
    <row r="36" spans="1:3" s="413" customFormat="1" ht="12" customHeight="1" thickBot="1">
      <c r="A36" s="227" t="s">
        <v>26</v>
      </c>
      <c r="B36" s="148" t="s">
        <v>542</v>
      </c>
      <c r="C36" s="405">
        <f>+C8+C20+C25+C26+C30+C34+C35</f>
        <v>0</v>
      </c>
    </row>
    <row r="37" spans="1:3" s="413" customFormat="1" ht="12" customHeight="1" thickBot="1">
      <c r="A37" s="272" t="s">
        <v>27</v>
      </c>
      <c r="B37" s="148" t="s">
        <v>424</v>
      </c>
      <c r="C37" s="405">
        <f>+C38+C39+C40</f>
        <v>0</v>
      </c>
    </row>
    <row r="38" spans="1:3" s="413" customFormat="1" ht="12" customHeight="1">
      <c r="A38" s="498" t="s">
        <v>425</v>
      </c>
      <c r="B38" s="499" t="s">
        <v>247</v>
      </c>
      <c r="C38" s="93"/>
    </row>
    <row r="39" spans="1:3" s="413" customFormat="1" ht="12" customHeight="1">
      <c r="A39" s="498" t="s">
        <v>426</v>
      </c>
      <c r="B39" s="500" t="s">
        <v>2</v>
      </c>
      <c r="C39" s="357"/>
    </row>
    <row r="40" spans="1:3" s="505" customFormat="1" ht="12" customHeight="1" thickBot="1">
      <c r="A40" s="497" t="s">
        <v>427</v>
      </c>
      <c r="B40" s="166" t="s">
        <v>428</v>
      </c>
      <c r="C40" s="100"/>
    </row>
    <row r="41" spans="1:3" s="505" customFormat="1" ht="15" customHeight="1" thickBot="1">
      <c r="A41" s="272" t="s">
        <v>28</v>
      </c>
      <c r="B41" s="273" t="s">
        <v>429</v>
      </c>
      <c r="C41" s="408">
        <f>+C36+C37</f>
        <v>0</v>
      </c>
    </row>
    <row r="42" spans="1:3" s="505" customFormat="1" ht="15" customHeight="1">
      <c r="A42" s="274"/>
      <c r="B42" s="275"/>
      <c r="C42" s="406"/>
    </row>
    <row r="43" spans="1:3" ht="13.5" thickBot="1">
      <c r="A43" s="276"/>
      <c r="B43" s="277"/>
      <c r="C43" s="407"/>
    </row>
    <row r="44" spans="1:3" s="504" customFormat="1" ht="16.5" customHeight="1" thickBot="1">
      <c r="A44" s="278"/>
      <c r="B44" s="279" t="s">
        <v>59</v>
      </c>
      <c r="C44" s="408"/>
    </row>
    <row r="45" spans="1:3" s="506" customFormat="1" ht="12" customHeight="1" thickBot="1">
      <c r="A45" s="235" t="s">
        <v>19</v>
      </c>
      <c r="B45" s="148" t="s">
        <v>430</v>
      </c>
      <c r="C45" s="356">
        <f>SUM(C46:C50)</f>
        <v>0</v>
      </c>
    </row>
    <row r="46" spans="1:3" ht="12" customHeight="1">
      <c r="A46" s="497" t="s">
        <v>101</v>
      </c>
      <c r="B46" s="9" t="s">
        <v>50</v>
      </c>
      <c r="C46" s="93"/>
    </row>
    <row r="47" spans="1:3" ht="12" customHeight="1">
      <c r="A47" s="497" t="s">
        <v>102</v>
      </c>
      <c r="B47" s="8" t="s">
        <v>188</v>
      </c>
      <c r="C47" s="96"/>
    </row>
    <row r="48" spans="1:3" ht="12" customHeight="1">
      <c r="A48" s="497" t="s">
        <v>103</v>
      </c>
      <c r="B48" s="8" t="s">
        <v>144</v>
      </c>
      <c r="C48" s="96"/>
    </row>
    <row r="49" spans="1:3" ht="12" customHeight="1">
      <c r="A49" s="497" t="s">
        <v>104</v>
      </c>
      <c r="B49" s="8" t="s">
        <v>189</v>
      </c>
      <c r="C49" s="96"/>
    </row>
    <row r="50" spans="1:3" ht="12" customHeight="1" thickBot="1">
      <c r="A50" s="497" t="s">
        <v>153</v>
      </c>
      <c r="B50" s="8" t="s">
        <v>190</v>
      </c>
      <c r="C50" s="96"/>
    </row>
    <row r="51" spans="1:3" ht="12" customHeight="1" thickBot="1">
      <c r="A51" s="235" t="s">
        <v>20</v>
      </c>
      <c r="B51" s="148" t="s">
        <v>431</v>
      </c>
      <c r="C51" s="356">
        <f>SUM(C52:C54)</f>
        <v>0</v>
      </c>
    </row>
    <row r="52" spans="1:3" s="506" customFormat="1" ht="12" customHeight="1">
      <c r="A52" s="497" t="s">
        <v>107</v>
      </c>
      <c r="B52" s="9" t="s">
        <v>237</v>
      </c>
      <c r="C52" s="93"/>
    </row>
    <row r="53" spans="1:3" ht="12" customHeight="1">
      <c r="A53" s="497" t="s">
        <v>108</v>
      </c>
      <c r="B53" s="8" t="s">
        <v>192</v>
      </c>
      <c r="C53" s="96"/>
    </row>
    <row r="54" spans="1:3" ht="12" customHeight="1">
      <c r="A54" s="497" t="s">
        <v>109</v>
      </c>
      <c r="B54" s="8" t="s">
        <v>60</v>
      </c>
      <c r="C54" s="96"/>
    </row>
    <row r="55" spans="1:3" ht="12" customHeight="1" thickBot="1">
      <c r="A55" s="497" t="s">
        <v>110</v>
      </c>
      <c r="B55" s="8" t="s">
        <v>539</v>
      </c>
      <c r="C55" s="96"/>
    </row>
    <row r="56" spans="1:3" ht="15" customHeight="1" thickBot="1">
      <c r="A56" s="235" t="s">
        <v>21</v>
      </c>
      <c r="B56" s="148" t="s">
        <v>13</v>
      </c>
      <c r="C56" s="383"/>
    </row>
    <row r="57" spans="1:3" ht="13.5" thickBot="1">
      <c r="A57" s="235" t="s">
        <v>22</v>
      </c>
      <c r="B57" s="280" t="s">
        <v>544</v>
      </c>
      <c r="C57" s="409">
        <f>+C45+C51+C56</f>
        <v>0</v>
      </c>
    </row>
    <row r="58" ht="15" customHeight="1" thickBot="1">
      <c r="C58" s="410"/>
    </row>
    <row r="59" spans="1:3" ht="14.25" customHeight="1" thickBot="1">
      <c r="A59" s="283" t="s">
        <v>534</v>
      </c>
      <c r="B59" s="284"/>
      <c r="C59" s="145"/>
    </row>
    <row r="60" spans="1:3" ht="13.5" thickBot="1">
      <c r="A60" s="283" t="s">
        <v>211</v>
      </c>
      <c r="B60" s="284"/>
      <c r="C60" s="14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" sqref="C1"/>
    </sheetView>
  </sheetViews>
  <sheetFormatPr defaultColWidth="9.00390625" defaultRowHeight="12.75"/>
  <cols>
    <col min="1" max="1" width="13.875" style="281" customWidth="1"/>
    <col min="2" max="2" width="79.125" style="282" customWidth="1"/>
    <col min="3" max="3" width="25.00390625" style="282" customWidth="1"/>
    <col min="4" max="16384" width="9.375" style="282" customWidth="1"/>
  </cols>
  <sheetData>
    <row r="1" spans="1:3" s="261" customFormat="1" ht="21" customHeight="1" thickBot="1">
      <c r="A1" s="260"/>
      <c r="B1" s="262"/>
      <c r="C1" s="501" t="s">
        <v>658</v>
      </c>
    </row>
    <row r="2" spans="1:3" s="502" customFormat="1" ht="25.5" customHeight="1">
      <c r="A2" s="452" t="s">
        <v>209</v>
      </c>
      <c r="B2" s="397" t="s">
        <v>597</v>
      </c>
      <c r="C2" s="411" t="s">
        <v>62</v>
      </c>
    </row>
    <row r="3" spans="1:3" s="502" customFormat="1" ht="24.75" thickBot="1">
      <c r="A3" s="495" t="s">
        <v>208</v>
      </c>
      <c r="B3" s="398" t="s">
        <v>545</v>
      </c>
      <c r="C3" s="412" t="s">
        <v>62</v>
      </c>
    </row>
    <row r="4" spans="1:3" s="503" customFormat="1" ht="15.75" customHeight="1" thickBot="1">
      <c r="A4" s="264"/>
      <c r="B4" s="264"/>
      <c r="C4" s="265" t="s">
        <v>56</v>
      </c>
    </row>
    <row r="5" spans="1:3" ht="13.5" thickBot="1">
      <c r="A5" s="453" t="s">
        <v>210</v>
      </c>
      <c r="B5" s="266" t="s">
        <v>579</v>
      </c>
      <c r="C5" s="267" t="s">
        <v>57</v>
      </c>
    </row>
    <row r="6" spans="1:3" s="504" customFormat="1" ht="12.75" customHeight="1" thickBot="1">
      <c r="A6" s="227"/>
      <c r="B6" s="228" t="s">
        <v>508</v>
      </c>
      <c r="C6" s="229" t="s">
        <v>509</v>
      </c>
    </row>
    <row r="7" spans="1:3" s="504" customFormat="1" ht="15.75" customHeight="1" thickBot="1">
      <c r="A7" s="268"/>
      <c r="B7" s="269" t="s">
        <v>58</v>
      </c>
      <c r="C7" s="270"/>
    </row>
    <row r="8" spans="1:3" s="413" customFormat="1" ht="12" customHeight="1" thickBot="1">
      <c r="A8" s="227" t="s">
        <v>19</v>
      </c>
      <c r="B8" s="271" t="s">
        <v>535</v>
      </c>
      <c r="C8" s="356">
        <f>SUM(C9:C19)</f>
        <v>0</v>
      </c>
    </row>
    <row r="9" spans="1:3" s="413" customFormat="1" ht="12" customHeight="1">
      <c r="A9" s="496" t="s">
        <v>101</v>
      </c>
      <c r="B9" s="10" t="s">
        <v>288</v>
      </c>
      <c r="C9" s="402"/>
    </row>
    <row r="10" spans="1:3" s="413" customFormat="1" ht="12" customHeight="1">
      <c r="A10" s="497" t="s">
        <v>102</v>
      </c>
      <c r="B10" s="8" t="s">
        <v>289</v>
      </c>
      <c r="C10" s="354"/>
    </row>
    <row r="11" spans="1:3" s="413" customFormat="1" ht="12" customHeight="1">
      <c r="A11" s="497" t="s">
        <v>103</v>
      </c>
      <c r="B11" s="8" t="s">
        <v>290</v>
      </c>
      <c r="C11" s="354"/>
    </row>
    <row r="12" spans="1:3" s="413" customFormat="1" ht="12" customHeight="1">
      <c r="A12" s="497" t="s">
        <v>104</v>
      </c>
      <c r="B12" s="8" t="s">
        <v>291</v>
      </c>
      <c r="C12" s="354"/>
    </row>
    <row r="13" spans="1:3" s="413" customFormat="1" ht="12" customHeight="1">
      <c r="A13" s="497" t="s">
        <v>153</v>
      </c>
      <c r="B13" s="8" t="s">
        <v>292</v>
      </c>
      <c r="C13" s="354"/>
    </row>
    <row r="14" spans="1:3" s="413" customFormat="1" ht="12" customHeight="1">
      <c r="A14" s="497" t="s">
        <v>105</v>
      </c>
      <c r="B14" s="8" t="s">
        <v>414</v>
      </c>
      <c r="C14" s="354"/>
    </row>
    <row r="15" spans="1:3" s="413" customFormat="1" ht="12" customHeight="1">
      <c r="A15" s="497" t="s">
        <v>106</v>
      </c>
      <c r="B15" s="7" t="s">
        <v>415</v>
      </c>
      <c r="C15" s="354"/>
    </row>
    <row r="16" spans="1:3" s="413" customFormat="1" ht="12" customHeight="1">
      <c r="A16" s="497" t="s">
        <v>116</v>
      </c>
      <c r="B16" s="8" t="s">
        <v>295</v>
      </c>
      <c r="C16" s="403"/>
    </row>
    <row r="17" spans="1:3" s="505" customFormat="1" ht="12" customHeight="1">
      <c r="A17" s="497" t="s">
        <v>117</v>
      </c>
      <c r="B17" s="8" t="s">
        <v>296</v>
      </c>
      <c r="C17" s="354"/>
    </row>
    <row r="18" spans="1:3" s="505" customFormat="1" ht="12" customHeight="1">
      <c r="A18" s="497" t="s">
        <v>118</v>
      </c>
      <c r="B18" s="8" t="s">
        <v>451</v>
      </c>
      <c r="C18" s="355"/>
    </row>
    <row r="19" spans="1:3" s="505" customFormat="1" ht="12" customHeight="1" thickBot="1">
      <c r="A19" s="497" t="s">
        <v>119</v>
      </c>
      <c r="B19" s="7" t="s">
        <v>297</v>
      </c>
      <c r="C19" s="355"/>
    </row>
    <row r="20" spans="1:3" s="413" customFormat="1" ht="12" customHeight="1" thickBot="1">
      <c r="A20" s="227" t="s">
        <v>20</v>
      </c>
      <c r="B20" s="271" t="s">
        <v>416</v>
      </c>
      <c r="C20" s="356">
        <f>SUM(C21:C23)</f>
        <v>0</v>
      </c>
    </row>
    <row r="21" spans="1:3" s="505" customFormat="1" ht="12" customHeight="1">
      <c r="A21" s="497" t="s">
        <v>107</v>
      </c>
      <c r="B21" s="9" t="s">
        <v>269</v>
      </c>
      <c r="C21" s="354"/>
    </row>
    <row r="22" spans="1:3" s="505" customFormat="1" ht="12" customHeight="1">
      <c r="A22" s="497" t="s">
        <v>108</v>
      </c>
      <c r="B22" s="8" t="s">
        <v>417</v>
      </c>
      <c r="C22" s="354"/>
    </row>
    <row r="23" spans="1:3" s="505" customFormat="1" ht="12" customHeight="1">
      <c r="A23" s="497" t="s">
        <v>109</v>
      </c>
      <c r="B23" s="8" t="s">
        <v>418</v>
      </c>
      <c r="C23" s="354"/>
    </row>
    <row r="24" spans="1:3" s="505" customFormat="1" ht="12" customHeight="1" thickBot="1">
      <c r="A24" s="497" t="s">
        <v>110</v>
      </c>
      <c r="B24" s="8" t="s">
        <v>540</v>
      </c>
      <c r="C24" s="354"/>
    </row>
    <row r="25" spans="1:3" s="505" customFormat="1" ht="12" customHeight="1" thickBot="1">
      <c r="A25" s="235" t="s">
        <v>21</v>
      </c>
      <c r="B25" s="148" t="s">
        <v>179</v>
      </c>
      <c r="C25" s="383"/>
    </row>
    <row r="26" spans="1:3" s="505" customFormat="1" ht="12" customHeight="1" thickBot="1">
      <c r="A26" s="235" t="s">
        <v>22</v>
      </c>
      <c r="B26" s="148" t="s">
        <v>419</v>
      </c>
      <c r="C26" s="356">
        <f>+C27+C28</f>
        <v>0</v>
      </c>
    </row>
    <row r="27" spans="1:3" s="505" customFormat="1" ht="12" customHeight="1">
      <c r="A27" s="498" t="s">
        <v>279</v>
      </c>
      <c r="B27" s="499" t="s">
        <v>417</v>
      </c>
      <c r="C27" s="93"/>
    </row>
    <row r="28" spans="1:3" s="505" customFormat="1" ht="12" customHeight="1">
      <c r="A28" s="498" t="s">
        <v>280</v>
      </c>
      <c r="B28" s="500" t="s">
        <v>420</v>
      </c>
      <c r="C28" s="357"/>
    </row>
    <row r="29" spans="1:3" s="505" customFormat="1" ht="12" customHeight="1" thickBot="1">
      <c r="A29" s="497" t="s">
        <v>281</v>
      </c>
      <c r="B29" s="166" t="s">
        <v>541</v>
      </c>
      <c r="C29" s="100"/>
    </row>
    <row r="30" spans="1:3" s="505" customFormat="1" ht="12" customHeight="1" thickBot="1">
      <c r="A30" s="235" t="s">
        <v>23</v>
      </c>
      <c r="B30" s="148" t="s">
        <v>421</v>
      </c>
      <c r="C30" s="356">
        <f>+C31+C32+C33</f>
        <v>0</v>
      </c>
    </row>
    <row r="31" spans="1:3" s="505" customFormat="1" ht="12" customHeight="1">
      <c r="A31" s="498" t="s">
        <v>94</v>
      </c>
      <c r="B31" s="499" t="s">
        <v>302</v>
      </c>
      <c r="C31" s="93"/>
    </row>
    <row r="32" spans="1:3" s="505" customFormat="1" ht="12" customHeight="1">
      <c r="A32" s="498" t="s">
        <v>95</v>
      </c>
      <c r="B32" s="500" t="s">
        <v>303</v>
      </c>
      <c r="C32" s="357"/>
    </row>
    <row r="33" spans="1:3" s="505" customFormat="1" ht="12" customHeight="1" thickBot="1">
      <c r="A33" s="497" t="s">
        <v>96</v>
      </c>
      <c r="B33" s="166" t="s">
        <v>304</v>
      </c>
      <c r="C33" s="100"/>
    </row>
    <row r="34" spans="1:3" s="413" customFormat="1" ht="12" customHeight="1" thickBot="1">
      <c r="A34" s="235" t="s">
        <v>24</v>
      </c>
      <c r="B34" s="148" t="s">
        <v>390</v>
      </c>
      <c r="C34" s="383"/>
    </row>
    <row r="35" spans="1:3" s="413" customFormat="1" ht="12" customHeight="1" thickBot="1">
      <c r="A35" s="235" t="s">
        <v>25</v>
      </c>
      <c r="B35" s="148" t="s">
        <v>422</v>
      </c>
      <c r="C35" s="404"/>
    </row>
    <row r="36" spans="1:3" s="413" customFormat="1" ht="12" customHeight="1" thickBot="1">
      <c r="A36" s="227" t="s">
        <v>26</v>
      </c>
      <c r="B36" s="148" t="s">
        <v>542</v>
      </c>
      <c r="C36" s="405">
        <f>+C8+C20+C25+C26+C30+C34+C35</f>
        <v>0</v>
      </c>
    </row>
    <row r="37" spans="1:3" s="413" customFormat="1" ht="12" customHeight="1" thickBot="1">
      <c r="A37" s="272" t="s">
        <v>27</v>
      </c>
      <c r="B37" s="148" t="s">
        <v>424</v>
      </c>
      <c r="C37" s="405">
        <f>+C38+C39+C40</f>
        <v>0</v>
      </c>
    </row>
    <row r="38" spans="1:3" s="413" customFormat="1" ht="12" customHeight="1">
      <c r="A38" s="498" t="s">
        <v>425</v>
      </c>
      <c r="B38" s="499" t="s">
        <v>247</v>
      </c>
      <c r="C38" s="93"/>
    </row>
    <row r="39" spans="1:3" s="413" customFormat="1" ht="12" customHeight="1">
      <c r="A39" s="498" t="s">
        <v>426</v>
      </c>
      <c r="B39" s="500" t="s">
        <v>2</v>
      </c>
      <c r="C39" s="357"/>
    </row>
    <row r="40" spans="1:3" s="505" customFormat="1" ht="12" customHeight="1" thickBot="1">
      <c r="A40" s="497" t="s">
        <v>427</v>
      </c>
      <c r="B40" s="166" t="s">
        <v>428</v>
      </c>
      <c r="C40" s="100"/>
    </row>
    <row r="41" spans="1:3" s="505" customFormat="1" ht="15" customHeight="1" thickBot="1">
      <c r="A41" s="272" t="s">
        <v>28</v>
      </c>
      <c r="B41" s="273" t="s">
        <v>429</v>
      </c>
      <c r="C41" s="408">
        <f>+C36+C37</f>
        <v>0</v>
      </c>
    </row>
    <row r="42" spans="1:3" s="505" customFormat="1" ht="15" customHeight="1">
      <c r="A42" s="274"/>
      <c r="B42" s="275"/>
      <c r="C42" s="406"/>
    </row>
    <row r="43" spans="1:3" ht="13.5" thickBot="1">
      <c r="A43" s="276"/>
      <c r="B43" s="277"/>
      <c r="C43" s="407"/>
    </row>
    <row r="44" spans="1:3" s="504" customFormat="1" ht="16.5" customHeight="1" thickBot="1">
      <c r="A44" s="278"/>
      <c r="B44" s="279" t="s">
        <v>59</v>
      </c>
      <c r="C44" s="408"/>
    </row>
    <row r="45" spans="1:3" s="506" customFormat="1" ht="12" customHeight="1" thickBot="1">
      <c r="A45" s="235" t="s">
        <v>19</v>
      </c>
      <c r="B45" s="148" t="s">
        <v>430</v>
      </c>
      <c r="C45" s="356">
        <f>SUM(C46:C50)</f>
        <v>0</v>
      </c>
    </row>
    <row r="46" spans="1:3" ht="12" customHeight="1">
      <c r="A46" s="497" t="s">
        <v>101</v>
      </c>
      <c r="B46" s="9" t="s">
        <v>50</v>
      </c>
      <c r="C46" s="93"/>
    </row>
    <row r="47" spans="1:3" ht="12" customHeight="1">
      <c r="A47" s="497" t="s">
        <v>102</v>
      </c>
      <c r="B47" s="8" t="s">
        <v>188</v>
      </c>
      <c r="C47" s="96"/>
    </row>
    <row r="48" spans="1:3" ht="12" customHeight="1">
      <c r="A48" s="497" t="s">
        <v>103</v>
      </c>
      <c r="B48" s="8" t="s">
        <v>144</v>
      </c>
      <c r="C48" s="96"/>
    </row>
    <row r="49" spans="1:3" ht="12" customHeight="1">
      <c r="A49" s="497" t="s">
        <v>104</v>
      </c>
      <c r="B49" s="8" t="s">
        <v>189</v>
      </c>
      <c r="C49" s="96"/>
    </row>
    <row r="50" spans="1:3" ht="12" customHeight="1" thickBot="1">
      <c r="A50" s="497" t="s">
        <v>153</v>
      </c>
      <c r="B50" s="8" t="s">
        <v>190</v>
      </c>
      <c r="C50" s="96"/>
    </row>
    <row r="51" spans="1:3" ht="12" customHeight="1" thickBot="1">
      <c r="A51" s="235" t="s">
        <v>20</v>
      </c>
      <c r="B51" s="148" t="s">
        <v>431</v>
      </c>
      <c r="C51" s="356">
        <f>SUM(C52:C54)</f>
        <v>0</v>
      </c>
    </row>
    <row r="52" spans="1:3" s="506" customFormat="1" ht="12" customHeight="1">
      <c r="A52" s="497" t="s">
        <v>107</v>
      </c>
      <c r="B52" s="9" t="s">
        <v>237</v>
      </c>
      <c r="C52" s="93"/>
    </row>
    <row r="53" spans="1:3" ht="12" customHeight="1">
      <c r="A53" s="497" t="s">
        <v>108</v>
      </c>
      <c r="B53" s="8" t="s">
        <v>192</v>
      </c>
      <c r="C53" s="96"/>
    </row>
    <row r="54" spans="1:3" ht="12" customHeight="1">
      <c r="A54" s="497" t="s">
        <v>109</v>
      </c>
      <c r="B54" s="8" t="s">
        <v>60</v>
      </c>
      <c r="C54" s="96"/>
    </row>
    <row r="55" spans="1:3" ht="12" customHeight="1" thickBot="1">
      <c r="A55" s="497" t="s">
        <v>110</v>
      </c>
      <c r="B55" s="8" t="s">
        <v>539</v>
      </c>
      <c r="C55" s="96"/>
    </row>
    <row r="56" spans="1:3" ht="15" customHeight="1" thickBot="1">
      <c r="A56" s="235" t="s">
        <v>21</v>
      </c>
      <c r="B56" s="148" t="s">
        <v>13</v>
      </c>
      <c r="C56" s="383"/>
    </row>
    <row r="57" spans="1:3" ht="13.5" thickBot="1">
      <c r="A57" s="235" t="s">
        <v>22</v>
      </c>
      <c r="B57" s="280" t="s">
        <v>544</v>
      </c>
      <c r="C57" s="409">
        <f>+C45+C51+C56</f>
        <v>0</v>
      </c>
    </row>
    <row r="58" ht="15" customHeight="1" thickBot="1">
      <c r="C58" s="410"/>
    </row>
    <row r="59" spans="1:3" ht="14.25" customHeight="1" thickBot="1">
      <c r="A59" s="283" t="s">
        <v>534</v>
      </c>
      <c r="B59" s="284"/>
      <c r="C59" s="145"/>
    </row>
    <row r="60" spans="1:3" ht="13.5" thickBot="1">
      <c r="A60" s="283" t="s">
        <v>211</v>
      </c>
      <c r="B60" s="284"/>
      <c r="C60" s="14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workbookViewId="0" topLeftCell="A1">
      <selection activeCell="G26" sqref="A1:G26"/>
    </sheetView>
  </sheetViews>
  <sheetFormatPr defaultColWidth="9.00390625" defaultRowHeight="12.75"/>
  <cols>
    <col min="1" max="1" width="5.50390625" style="52" customWidth="1"/>
    <col min="2" max="2" width="33.125" style="52" customWidth="1"/>
    <col min="3" max="3" width="12.375" style="52" customWidth="1"/>
    <col min="4" max="4" width="11.50390625" style="52" customWidth="1"/>
    <col min="5" max="5" width="11.375" style="52" customWidth="1"/>
    <col min="6" max="6" width="11.00390625" style="52" customWidth="1"/>
    <col min="7" max="7" width="14.375" style="52" customWidth="1"/>
    <col min="8" max="16384" width="9.375" style="52" customWidth="1"/>
  </cols>
  <sheetData>
    <row r="1" spans="1:7" ht="43.5" customHeight="1">
      <c r="A1" s="666" t="s">
        <v>3</v>
      </c>
      <c r="B1" s="666"/>
      <c r="C1" s="666"/>
      <c r="D1" s="666"/>
      <c r="E1" s="666"/>
      <c r="F1" s="666"/>
      <c r="G1" s="666"/>
    </row>
    <row r="3" spans="1:7" s="190" customFormat="1" ht="27" customHeight="1">
      <c r="A3" s="188" t="s">
        <v>215</v>
      </c>
      <c r="B3" s="189"/>
      <c r="C3" s="665" t="s">
        <v>216</v>
      </c>
      <c r="D3" s="665"/>
      <c r="E3" s="665"/>
      <c r="F3" s="665"/>
      <c r="G3" s="665"/>
    </row>
    <row r="4" spans="1:7" s="190" customFormat="1" ht="15.75">
      <c r="A4" s="189"/>
      <c r="B4" s="189"/>
      <c r="C4" s="189"/>
      <c r="D4" s="189"/>
      <c r="E4" s="189"/>
      <c r="F4" s="189"/>
      <c r="G4" s="189"/>
    </row>
    <row r="5" spans="1:7" s="190" customFormat="1" ht="24.75" customHeight="1">
      <c r="A5" s="188" t="s">
        <v>217</v>
      </c>
      <c r="B5" s="189"/>
      <c r="C5" s="665" t="s">
        <v>216</v>
      </c>
      <c r="D5" s="665"/>
      <c r="E5" s="665"/>
      <c r="F5" s="665"/>
      <c r="G5" s="189"/>
    </row>
    <row r="6" spans="1:7" s="191" customFormat="1" ht="12.75">
      <c r="A6" s="245"/>
      <c r="B6" s="245"/>
      <c r="C6" s="245"/>
      <c r="D6" s="245"/>
      <c r="E6" s="245"/>
      <c r="F6" s="245"/>
      <c r="G6" s="245"/>
    </row>
    <row r="7" spans="1:7" s="192" customFormat="1" ht="15" customHeight="1">
      <c r="A7" s="302" t="s">
        <v>218</v>
      </c>
      <c r="B7" s="301"/>
      <c r="C7" s="301"/>
      <c r="D7" s="287"/>
      <c r="E7" s="287"/>
      <c r="F7" s="287"/>
      <c r="G7" s="287"/>
    </row>
    <row r="8" spans="1:7" s="192" customFormat="1" ht="15" customHeight="1" thickBot="1">
      <c r="A8" s="302" t="s">
        <v>219</v>
      </c>
      <c r="B8" s="287"/>
      <c r="C8" s="287"/>
      <c r="D8" s="287"/>
      <c r="E8" s="287"/>
      <c r="F8" s="287"/>
      <c r="G8" s="287"/>
    </row>
    <row r="9" spans="1:7" s="92" customFormat="1" ht="42" customHeight="1" thickBot="1">
      <c r="A9" s="224" t="s">
        <v>17</v>
      </c>
      <c r="B9" s="225" t="s">
        <v>220</v>
      </c>
      <c r="C9" s="225" t="s">
        <v>221</v>
      </c>
      <c r="D9" s="225" t="s">
        <v>222</v>
      </c>
      <c r="E9" s="225" t="s">
        <v>223</v>
      </c>
      <c r="F9" s="225" t="s">
        <v>224</v>
      </c>
      <c r="G9" s="226" t="s">
        <v>54</v>
      </c>
    </row>
    <row r="10" spans="1:7" ht="24" customHeight="1">
      <c r="A10" s="288" t="s">
        <v>19</v>
      </c>
      <c r="B10" s="233" t="s">
        <v>225</v>
      </c>
      <c r="C10" s="193"/>
      <c r="D10" s="193"/>
      <c r="E10" s="193"/>
      <c r="F10" s="193"/>
      <c r="G10" s="289">
        <f>SUM(C10:F10)</f>
        <v>0</v>
      </c>
    </row>
    <row r="11" spans="1:7" ht="24" customHeight="1">
      <c r="A11" s="290" t="s">
        <v>20</v>
      </c>
      <c r="B11" s="234" t="s">
        <v>226</v>
      </c>
      <c r="C11" s="194"/>
      <c r="D11" s="194"/>
      <c r="E11" s="194"/>
      <c r="F11" s="194"/>
      <c r="G11" s="291">
        <f aca="true" t="shared" si="0" ref="G11:G16">SUM(C11:F11)</f>
        <v>0</v>
      </c>
    </row>
    <row r="12" spans="1:7" ht="24" customHeight="1">
      <c r="A12" s="290" t="s">
        <v>21</v>
      </c>
      <c r="B12" s="234" t="s">
        <v>227</v>
      </c>
      <c r="C12" s="194"/>
      <c r="D12" s="194"/>
      <c r="E12" s="194"/>
      <c r="F12" s="194"/>
      <c r="G12" s="291">
        <f t="shared" si="0"/>
        <v>0</v>
      </c>
    </row>
    <row r="13" spans="1:7" ht="24" customHeight="1">
      <c r="A13" s="290" t="s">
        <v>22</v>
      </c>
      <c r="B13" s="234" t="s">
        <v>228</v>
      </c>
      <c r="C13" s="194"/>
      <c r="D13" s="194"/>
      <c r="E13" s="194"/>
      <c r="F13" s="194"/>
      <c r="G13" s="291">
        <f t="shared" si="0"/>
        <v>0</v>
      </c>
    </row>
    <row r="14" spans="1:7" ht="24" customHeight="1">
      <c r="A14" s="290" t="s">
        <v>23</v>
      </c>
      <c r="B14" s="234" t="s">
        <v>229</v>
      </c>
      <c r="C14" s="194"/>
      <c r="D14" s="194"/>
      <c r="E14" s="194"/>
      <c r="F14" s="194"/>
      <c r="G14" s="291">
        <f t="shared" si="0"/>
        <v>0</v>
      </c>
    </row>
    <row r="15" spans="1:7" ht="24" customHeight="1" thickBot="1">
      <c r="A15" s="292" t="s">
        <v>24</v>
      </c>
      <c r="B15" s="293" t="s">
        <v>230</v>
      </c>
      <c r="C15" s="195"/>
      <c r="D15" s="195"/>
      <c r="E15" s="195"/>
      <c r="F15" s="195"/>
      <c r="G15" s="294">
        <f t="shared" si="0"/>
        <v>0</v>
      </c>
    </row>
    <row r="16" spans="1:7" s="196" customFormat="1" ht="24" customHeight="1" thickBot="1">
      <c r="A16" s="295" t="s">
        <v>25</v>
      </c>
      <c r="B16" s="296" t="s">
        <v>54</v>
      </c>
      <c r="C16" s="297">
        <f>SUM(C10:C15)</f>
        <v>0</v>
      </c>
      <c r="D16" s="297">
        <f>SUM(D10:D15)</f>
        <v>0</v>
      </c>
      <c r="E16" s="297">
        <f>SUM(E10:E15)</f>
        <v>0</v>
      </c>
      <c r="F16" s="297">
        <f>SUM(F10:F15)</f>
        <v>0</v>
      </c>
      <c r="G16" s="298">
        <f t="shared" si="0"/>
        <v>0</v>
      </c>
    </row>
    <row r="17" spans="1:7" s="191" customFormat="1" ht="12.75">
      <c r="A17" s="245"/>
      <c r="B17" s="245"/>
      <c r="C17" s="245"/>
      <c r="D17" s="245"/>
      <c r="E17" s="245"/>
      <c r="F17" s="245"/>
      <c r="G17" s="245"/>
    </row>
    <row r="18" spans="1:7" s="191" customFormat="1" ht="12.75">
      <c r="A18" s="245"/>
      <c r="B18" s="245"/>
      <c r="C18" s="245"/>
      <c r="D18" s="245"/>
      <c r="E18" s="245"/>
      <c r="F18" s="245"/>
      <c r="G18" s="245"/>
    </row>
    <row r="19" spans="1:7" s="191" customFormat="1" ht="12.75">
      <c r="A19" s="245"/>
      <c r="B19" s="245"/>
      <c r="C19" s="245"/>
      <c r="D19" s="245"/>
      <c r="E19" s="245"/>
      <c r="F19" s="245"/>
      <c r="G19" s="245"/>
    </row>
    <row r="20" spans="1:7" s="191" customFormat="1" ht="15.75">
      <c r="A20" s="190" t="str">
        <f>+CONCATENATE("......................, ",LEFT(ÖSSZEFÜGGÉSEK!A5,4),". .......................... hó ..... nap")</f>
        <v>......................, 2016. .......................... hó ..... nap</v>
      </c>
      <c r="B20" s="245"/>
      <c r="C20" s="245"/>
      <c r="D20" s="245"/>
      <c r="E20" s="245"/>
      <c r="F20" s="245"/>
      <c r="G20" s="245"/>
    </row>
    <row r="21" spans="1:7" s="191" customFormat="1" ht="12.75">
      <c r="A21" s="245"/>
      <c r="B21" s="245"/>
      <c r="C21" s="245"/>
      <c r="D21" s="245"/>
      <c r="E21" s="245"/>
      <c r="F21" s="245"/>
      <c r="G21" s="245"/>
    </row>
    <row r="22" spans="1:7" ht="12.75">
      <c r="A22" s="245"/>
      <c r="B22" s="245"/>
      <c r="C22" s="245"/>
      <c r="D22" s="245"/>
      <c r="E22" s="245"/>
      <c r="F22" s="245"/>
      <c r="G22" s="245"/>
    </row>
    <row r="23" spans="1:7" ht="12.75">
      <c r="A23" s="245"/>
      <c r="B23" s="245"/>
      <c r="C23" s="191"/>
      <c r="D23" s="191"/>
      <c r="E23" s="191"/>
      <c r="F23" s="191"/>
      <c r="G23" s="245"/>
    </row>
    <row r="24" spans="1:7" ht="13.5">
      <c r="A24" s="245"/>
      <c r="B24" s="245"/>
      <c r="C24" s="299"/>
      <c r="D24" s="300" t="s">
        <v>231</v>
      </c>
      <c r="E24" s="300"/>
      <c r="F24" s="299"/>
      <c r="G24" s="245"/>
    </row>
    <row r="25" spans="3:6" ht="13.5">
      <c r="C25" s="197"/>
      <c r="D25" s="198"/>
      <c r="E25" s="198"/>
      <c r="F25" s="197"/>
    </row>
    <row r="26" spans="3:6" ht="13.5">
      <c r="C26" s="197"/>
      <c r="D26" s="198"/>
      <c r="E26" s="198"/>
      <c r="F26" s="197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számú melléklet a ../2016. (XII..)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workbookViewId="0" topLeftCell="A7">
      <selection activeCell="N19" sqref="N19"/>
    </sheetView>
  </sheetViews>
  <sheetFormatPr defaultColWidth="9.00390625" defaultRowHeight="12.75"/>
  <cols>
    <col min="1" max="1" width="4.875" style="120" customWidth="1"/>
    <col min="2" max="2" width="31.125" style="138" customWidth="1"/>
    <col min="3" max="4" width="9.00390625" style="138" customWidth="1"/>
    <col min="5" max="5" width="9.50390625" style="138" customWidth="1"/>
    <col min="6" max="6" width="8.875" style="138" customWidth="1"/>
    <col min="7" max="7" width="8.625" style="138" customWidth="1"/>
    <col min="8" max="8" width="8.875" style="138" customWidth="1"/>
    <col min="9" max="9" width="8.125" style="138" customWidth="1"/>
    <col min="10" max="14" width="9.50390625" style="138" customWidth="1"/>
    <col min="15" max="15" width="12.625" style="120" customWidth="1"/>
    <col min="16" max="16384" width="9.375" style="138" customWidth="1"/>
  </cols>
  <sheetData>
    <row r="1" spans="1:15" ht="31.5" customHeight="1">
      <c r="A1" s="670" t="str">
        <f>+CONCATENATE("Előirányzat-felhasználási terv",CHAR(10),LEFT(ÖSSZEFÜGGÉSEK!A5,4),". évre")</f>
        <v>Előirányzat-felhasználási terv
2016. évre</v>
      </c>
      <c r="B1" s="671"/>
      <c r="C1" s="671"/>
      <c r="D1" s="671"/>
      <c r="E1" s="671"/>
      <c r="F1" s="671"/>
      <c r="G1" s="671"/>
      <c r="H1" s="671"/>
      <c r="I1" s="671"/>
      <c r="J1" s="671"/>
      <c r="K1" s="671"/>
      <c r="L1" s="671"/>
      <c r="M1" s="671"/>
      <c r="N1" s="671"/>
      <c r="O1" s="671"/>
    </row>
    <row r="2" ht="16.5" thickBot="1">
      <c r="O2" s="4" t="s">
        <v>56</v>
      </c>
    </row>
    <row r="3" spans="1:15" s="120" customFormat="1" ht="25.5" customHeight="1" thickBot="1">
      <c r="A3" s="117" t="s">
        <v>17</v>
      </c>
      <c r="B3" s="118" t="s">
        <v>64</v>
      </c>
      <c r="C3" s="118" t="s">
        <v>76</v>
      </c>
      <c r="D3" s="118" t="s">
        <v>77</v>
      </c>
      <c r="E3" s="118" t="s">
        <v>78</v>
      </c>
      <c r="F3" s="118" t="s">
        <v>79</v>
      </c>
      <c r="G3" s="118" t="s">
        <v>80</v>
      </c>
      <c r="H3" s="118" t="s">
        <v>81</v>
      </c>
      <c r="I3" s="118" t="s">
        <v>82</v>
      </c>
      <c r="J3" s="118" t="s">
        <v>83</v>
      </c>
      <c r="K3" s="118" t="s">
        <v>84</v>
      </c>
      <c r="L3" s="118" t="s">
        <v>85</v>
      </c>
      <c r="M3" s="118" t="s">
        <v>86</v>
      </c>
      <c r="N3" s="118" t="s">
        <v>87</v>
      </c>
      <c r="O3" s="119" t="s">
        <v>54</v>
      </c>
    </row>
    <row r="4" spans="1:15" s="122" customFormat="1" ht="15" customHeight="1" thickBot="1">
      <c r="A4" s="121" t="s">
        <v>19</v>
      </c>
      <c r="B4" s="667" t="s">
        <v>58</v>
      </c>
      <c r="C4" s="668"/>
      <c r="D4" s="668"/>
      <c r="E4" s="668"/>
      <c r="F4" s="668"/>
      <c r="G4" s="668"/>
      <c r="H4" s="668"/>
      <c r="I4" s="668"/>
      <c r="J4" s="668"/>
      <c r="K4" s="668"/>
      <c r="L4" s="668"/>
      <c r="M4" s="668"/>
      <c r="N4" s="668"/>
      <c r="O4" s="669"/>
    </row>
    <row r="5" spans="1:15" s="122" customFormat="1" ht="22.5">
      <c r="A5" s="123" t="s">
        <v>20</v>
      </c>
      <c r="B5" s="534" t="s">
        <v>388</v>
      </c>
      <c r="C5" s="124">
        <v>13736</v>
      </c>
      <c r="D5" s="124">
        <v>13736</v>
      </c>
      <c r="E5" s="124">
        <v>13736</v>
      </c>
      <c r="F5" s="124">
        <v>13736</v>
      </c>
      <c r="G5" s="124">
        <v>13736</v>
      </c>
      <c r="H5" s="124">
        <v>13736</v>
      </c>
      <c r="I5" s="124">
        <v>13736</v>
      </c>
      <c r="J5" s="124">
        <v>13736</v>
      </c>
      <c r="K5" s="124">
        <v>13736</v>
      </c>
      <c r="L5" s="124">
        <v>13736</v>
      </c>
      <c r="M5" s="124">
        <v>13736</v>
      </c>
      <c r="N5" s="124">
        <v>13743</v>
      </c>
      <c r="O5" s="125">
        <f aca="true" t="shared" si="0" ref="O5:O25">SUM(C5:N5)</f>
        <v>164839</v>
      </c>
    </row>
    <row r="6" spans="1:15" s="129" customFormat="1" ht="22.5">
      <c r="A6" s="126" t="s">
        <v>21</v>
      </c>
      <c r="B6" s="327" t="s">
        <v>434</v>
      </c>
      <c r="C6" s="127">
        <v>14764</v>
      </c>
      <c r="D6" s="127">
        <v>14764</v>
      </c>
      <c r="E6" s="127">
        <v>14764</v>
      </c>
      <c r="F6" s="127">
        <v>14764</v>
      </c>
      <c r="G6" s="127">
        <v>14764</v>
      </c>
      <c r="H6" s="127">
        <v>14764</v>
      </c>
      <c r="I6" s="127">
        <v>14764</v>
      </c>
      <c r="J6" s="127">
        <v>14764</v>
      </c>
      <c r="K6" s="127">
        <v>14764</v>
      </c>
      <c r="L6" s="127">
        <v>14764</v>
      </c>
      <c r="M6" s="127">
        <v>14764</v>
      </c>
      <c r="N6" s="127">
        <v>14770</v>
      </c>
      <c r="O6" s="128">
        <f t="shared" si="0"/>
        <v>177174</v>
      </c>
    </row>
    <row r="7" spans="1:15" s="129" customFormat="1" ht="22.5">
      <c r="A7" s="126" t="s">
        <v>22</v>
      </c>
      <c r="B7" s="326" t="s">
        <v>435</v>
      </c>
      <c r="C7" s="130"/>
      <c r="D7" s="130"/>
      <c r="E7" s="130">
        <v>3810</v>
      </c>
      <c r="F7" s="130"/>
      <c r="G7" s="130"/>
      <c r="H7" s="130"/>
      <c r="I7" s="130"/>
      <c r="J7" s="130"/>
      <c r="K7" s="130"/>
      <c r="L7" s="130"/>
      <c r="M7" s="130"/>
      <c r="N7" s="130"/>
      <c r="O7" s="131">
        <f t="shared" si="0"/>
        <v>3810</v>
      </c>
    </row>
    <row r="8" spans="1:15" s="129" customFormat="1" ht="13.5" customHeight="1">
      <c r="A8" s="126" t="s">
        <v>23</v>
      </c>
      <c r="B8" s="325" t="s">
        <v>179</v>
      </c>
      <c r="C8" s="127">
        <v>983</v>
      </c>
      <c r="D8" s="127">
        <v>983</v>
      </c>
      <c r="E8" s="127">
        <v>983</v>
      </c>
      <c r="F8" s="127">
        <v>983</v>
      </c>
      <c r="G8" s="127">
        <v>983</v>
      </c>
      <c r="H8" s="127">
        <v>983</v>
      </c>
      <c r="I8" s="127">
        <v>983</v>
      </c>
      <c r="J8" s="127">
        <v>983</v>
      </c>
      <c r="K8" s="127">
        <v>983</v>
      </c>
      <c r="L8" s="127">
        <v>983</v>
      </c>
      <c r="M8" s="127">
        <v>983</v>
      </c>
      <c r="N8" s="127">
        <v>987</v>
      </c>
      <c r="O8" s="128">
        <f t="shared" si="0"/>
        <v>11800</v>
      </c>
    </row>
    <row r="9" spans="1:15" s="129" customFormat="1" ht="13.5" customHeight="1">
      <c r="A9" s="126" t="s">
        <v>24</v>
      </c>
      <c r="B9" s="325" t="s">
        <v>436</v>
      </c>
      <c r="C9" s="127">
        <v>1324</v>
      </c>
      <c r="D9" s="127">
        <v>1324</v>
      </c>
      <c r="E9" s="127">
        <v>1324</v>
      </c>
      <c r="F9" s="127">
        <v>1324</v>
      </c>
      <c r="G9" s="127">
        <v>1324</v>
      </c>
      <c r="H9" s="127">
        <v>1324</v>
      </c>
      <c r="I9" s="127">
        <v>1324</v>
      </c>
      <c r="J9" s="127">
        <v>1324</v>
      </c>
      <c r="K9" s="127">
        <v>1324</v>
      </c>
      <c r="L9" s="127">
        <v>1324</v>
      </c>
      <c r="M9" s="127">
        <v>1324</v>
      </c>
      <c r="N9" s="127">
        <v>1328</v>
      </c>
      <c r="O9" s="128">
        <f t="shared" si="0"/>
        <v>15892</v>
      </c>
    </row>
    <row r="10" spans="1:15" s="129" customFormat="1" ht="13.5" customHeight="1">
      <c r="A10" s="126" t="s">
        <v>25</v>
      </c>
      <c r="B10" s="325" t="s">
        <v>10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8">
        <f t="shared" si="0"/>
        <v>0</v>
      </c>
    </row>
    <row r="11" spans="1:15" s="129" customFormat="1" ht="13.5" customHeight="1">
      <c r="A11" s="126" t="s">
        <v>26</v>
      </c>
      <c r="B11" s="325" t="s">
        <v>390</v>
      </c>
      <c r="C11" s="127"/>
      <c r="D11" s="127"/>
      <c r="E11" s="127"/>
      <c r="F11" s="127"/>
      <c r="G11" s="127"/>
      <c r="H11" s="127"/>
      <c r="I11" s="127"/>
      <c r="J11" s="127"/>
      <c r="K11" s="127">
        <v>30</v>
      </c>
      <c r="L11" s="127"/>
      <c r="M11" s="127"/>
      <c r="N11" s="127"/>
      <c r="O11" s="128">
        <f t="shared" si="0"/>
        <v>30</v>
      </c>
    </row>
    <row r="12" spans="1:15" s="129" customFormat="1" ht="22.5">
      <c r="A12" s="126" t="s">
        <v>27</v>
      </c>
      <c r="B12" s="327" t="s">
        <v>422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8">
        <f t="shared" si="0"/>
        <v>0</v>
      </c>
    </row>
    <row r="13" spans="1:15" s="129" customFormat="1" ht="13.5" customHeight="1" thickBot="1">
      <c r="A13" s="126" t="s">
        <v>28</v>
      </c>
      <c r="B13" s="325" t="s">
        <v>11</v>
      </c>
      <c r="C13" s="127">
        <v>7638</v>
      </c>
      <c r="D13" s="127">
        <v>2359</v>
      </c>
      <c r="E13" s="127">
        <v>2491</v>
      </c>
      <c r="F13" s="127">
        <v>2359</v>
      </c>
      <c r="G13" s="127">
        <v>5359</v>
      </c>
      <c r="H13" s="127">
        <v>2359</v>
      </c>
      <c r="I13" s="127">
        <v>5359</v>
      </c>
      <c r="J13" s="127">
        <v>2359</v>
      </c>
      <c r="K13" s="127">
        <v>2329</v>
      </c>
      <c r="L13" s="127">
        <v>2359</v>
      </c>
      <c r="M13" s="127">
        <v>2359</v>
      </c>
      <c r="N13" s="127">
        <v>2363</v>
      </c>
      <c r="O13" s="128">
        <f t="shared" si="0"/>
        <v>39693</v>
      </c>
    </row>
    <row r="14" spans="1:15" s="122" customFormat="1" ht="15.75" customHeight="1" thickBot="1">
      <c r="A14" s="121" t="s">
        <v>29</v>
      </c>
      <c r="B14" s="42" t="s">
        <v>112</v>
      </c>
      <c r="C14" s="132">
        <f aca="true" t="shared" si="1" ref="C14:N14">SUM(C5:C13)</f>
        <v>38445</v>
      </c>
      <c r="D14" s="132">
        <f t="shared" si="1"/>
        <v>33166</v>
      </c>
      <c r="E14" s="132">
        <f t="shared" si="1"/>
        <v>37108</v>
      </c>
      <c r="F14" s="132">
        <f t="shared" si="1"/>
        <v>33166</v>
      </c>
      <c r="G14" s="132">
        <f t="shared" si="1"/>
        <v>36166</v>
      </c>
      <c r="H14" s="132">
        <f t="shared" si="1"/>
        <v>33166</v>
      </c>
      <c r="I14" s="132">
        <f t="shared" si="1"/>
        <v>36166</v>
      </c>
      <c r="J14" s="132">
        <f t="shared" si="1"/>
        <v>33166</v>
      </c>
      <c r="K14" s="132">
        <f t="shared" si="1"/>
        <v>33166</v>
      </c>
      <c r="L14" s="132">
        <f t="shared" si="1"/>
        <v>33166</v>
      </c>
      <c r="M14" s="132">
        <f t="shared" si="1"/>
        <v>33166</v>
      </c>
      <c r="N14" s="132">
        <f t="shared" si="1"/>
        <v>33191</v>
      </c>
      <c r="O14" s="133">
        <f>SUM(C14:N14)</f>
        <v>413238</v>
      </c>
    </row>
    <row r="15" spans="1:15" s="122" customFormat="1" ht="15" customHeight="1" thickBot="1">
      <c r="A15" s="121" t="s">
        <v>30</v>
      </c>
      <c r="B15" s="667" t="s">
        <v>59</v>
      </c>
      <c r="C15" s="668"/>
      <c r="D15" s="668"/>
      <c r="E15" s="668"/>
      <c r="F15" s="668"/>
      <c r="G15" s="668"/>
      <c r="H15" s="668"/>
      <c r="I15" s="668"/>
      <c r="J15" s="668"/>
      <c r="K15" s="668"/>
      <c r="L15" s="668"/>
      <c r="M15" s="668"/>
      <c r="N15" s="668"/>
      <c r="O15" s="669"/>
    </row>
    <row r="16" spans="1:15" s="129" customFormat="1" ht="13.5" customHeight="1">
      <c r="A16" s="134" t="s">
        <v>31</v>
      </c>
      <c r="B16" s="328" t="s">
        <v>65</v>
      </c>
      <c r="C16" s="130">
        <v>19797</v>
      </c>
      <c r="D16" s="130">
        <v>19797</v>
      </c>
      <c r="E16" s="130">
        <v>19797</v>
      </c>
      <c r="F16" s="130">
        <v>19797</v>
      </c>
      <c r="G16" s="130">
        <v>19797</v>
      </c>
      <c r="H16" s="130">
        <v>19797</v>
      </c>
      <c r="I16" s="130">
        <v>19797</v>
      </c>
      <c r="J16" s="130">
        <v>19797</v>
      </c>
      <c r="K16" s="130">
        <v>19797</v>
      </c>
      <c r="L16" s="130">
        <v>19797</v>
      </c>
      <c r="M16" s="130">
        <v>19797</v>
      </c>
      <c r="N16" s="130">
        <v>19808</v>
      </c>
      <c r="O16" s="131">
        <f t="shared" si="0"/>
        <v>237575</v>
      </c>
    </row>
    <row r="17" spans="1:15" s="129" customFormat="1" ht="27" customHeight="1">
      <c r="A17" s="126" t="s">
        <v>32</v>
      </c>
      <c r="B17" s="327" t="s">
        <v>188</v>
      </c>
      <c r="C17" s="127">
        <v>3647</v>
      </c>
      <c r="D17" s="127">
        <v>3647</v>
      </c>
      <c r="E17" s="127">
        <v>3647</v>
      </c>
      <c r="F17" s="127">
        <v>3647</v>
      </c>
      <c r="G17" s="127">
        <v>3647</v>
      </c>
      <c r="H17" s="127">
        <v>3647</v>
      </c>
      <c r="I17" s="127">
        <v>3647</v>
      </c>
      <c r="J17" s="127">
        <v>3647</v>
      </c>
      <c r="K17" s="127">
        <v>3647</v>
      </c>
      <c r="L17" s="127">
        <v>3647</v>
      </c>
      <c r="M17" s="127">
        <v>3647</v>
      </c>
      <c r="N17" s="127">
        <v>3657</v>
      </c>
      <c r="O17" s="128">
        <f t="shared" si="0"/>
        <v>43774</v>
      </c>
    </row>
    <row r="18" spans="1:15" s="129" customFormat="1" ht="13.5" customHeight="1">
      <c r="A18" s="126" t="s">
        <v>33</v>
      </c>
      <c r="B18" s="325" t="s">
        <v>144</v>
      </c>
      <c r="C18" s="127">
        <v>5486</v>
      </c>
      <c r="D18" s="127">
        <v>5486</v>
      </c>
      <c r="E18" s="127">
        <v>5486</v>
      </c>
      <c r="F18" s="127">
        <v>5486</v>
      </c>
      <c r="G18" s="127">
        <v>5486</v>
      </c>
      <c r="H18" s="127">
        <v>5486</v>
      </c>
      <c r="I18" s="127">
        <v>5486</v>
      </c>
      <c r="J18" s="127">
        <v>5486</v>
      </c>
      <c r="K18" s="127">
        <v>5486</v>
      </c>
      <c r="L18" s="127">
        <v>5486</v>
      </c>
      <c r="M18" s="127">
        <v>5486</v>
      </c>
      <c r="N18" s="127">
        <v>5490</v>
      </c>
      <c r="O18" s="128">
        <f t="shared" si="0"/>
        <v>65836</v>
      </c>
    </row>
    <row r="19" spans="1:15" s="129" customFormat="1" ht="13.5" customHeight="1">
      <c r="A19" s="126" t="s">
        <v>34</v>
      </c>
      <c r="B19" s="325" t="s">
        <v>189</v>
      </c>
      <c r="C19" s="127">
        <v>1101</v>
      </c>
      <c r="D19" s="127">
        <v>1101</v>
      </c>
      <c r="E19" s="127">
        <v>1101</v>
      </c>
      <c r="F19" s="127">
        <v>1101</v>
      </c>
      <c r="G19" s="127">
        <v>1101</v>
      </c>
      <c r="H19" s="127">
        <v>1101</v>
      </c>
      <c r="I19" s="127">
        <v>1101</v>
      </c>
      <c r="J19" s="127">
        <v>1101</v>
      </c>
      <c r="K19" s="127">
        <v>1101</v>
      </c>
      <c r="L19" s="127">
        <v>1101</v>
      </c>
      <c r="M19" s="127">
        <v>1101</v>
      </c>
      <c r="N19" s="127">
        <v>1101</v>
      </c>
      <c r="O19" s="128">
        <f t="shared" si="0"/>
        <v>13212</v>
      </c>
    </row>
    <row r="20" spans="1:15" s="129" customFormat="1" ht="13.5" customHeight="1">
      <c r="A20" s="126" t="s">
        <v>35</v>
      </c>
      <c r="B20" s="325" t="s">
        <v>12</v>
      </c>
      <c r="C20" s="127">
        <v>3135</v>
      </c>
      <c r="D20" s="127">
        <v>3135</v>
      </c>
      <c r="E20" s="127">
        <v>3135</v>
      </c>
      <c r="F20" s="127">
        <v>3135</v>
      </c>
      <c r="G20" s="127">
        <v>3135</v>
      </c>
      <c r="H20" s="127">
        <v>3135</v>
      </c>
      <c r="I20" s="127">
        <v>3135</v>
      </c>
      <c r="J20" s="127">
        <v>3135</v>
      </c>
      <c r="K20" s="127">
        <v>3135</v>
      </c>
      <c r="L20" s="127">
        <v>3135</v>
      </c>
      <c r="M20" s="127">
        <v>3135</v>
      </c>
      <c r="N20" s="127">
        <v>3135</v>
      </c>
      <c r="O20" s="128">
        <f t="shared" si="0"/>
        <v>37620</v>
      </c>
    </row>
    <row r="21" spans="1:15" s="129" customFormat="1" ht="13.5" customHeight="1">
      <c r="A21" s="126" t="s">
        <v>36</v>
      </c>
      <c r="B21" s="325" t="s">
        <v>237</v>
      </c>
      <c r="C21" s="127"/>
      <c r="D21" s="127"/>
      <c r="E21" s="127">
        <v>3942</v>
      </c>
      <c r="F21" s="127"/>
      <c r="G21" s="127">
        <v>3000</v>
      </c>
      <c r="H21" s="127"/>
      <c r="I21" s="127">
        <v>3000</v>
      </c>
      <c r="J21" s="127"/>
      <c r="K21" s="127"/>
      <c r="L21" s="127"/>
      <c r="M21" s="127"/>
      <c r="N21" s="127"/>
      <c r="O21" s="128">
        <f t="shared" si="0"/>
        <v>9942</v>
      </c>
    </row>
    <row r="22" spans="1:15" s="129" customFormat="1" ht="15.75">
      <c r="A22" s="126" t="s">
        <v>37</v>
      </c>
      <c r="B22" s="327" t="s">
        <v>192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8">
        <f t="shared" si="0"/>
        <v>0</v>
      </c>
    </row>
    <row r="23" spans="1:15" s="129" customFormat="1" ht="13.5" customHeight="1">
      <c r="A23" s="126" t="s">
        <v>38</v>
      </c>
      <c r="B23" s="325" t="s">
        <v>240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8">
        <f t="shared" si="0"/>
        <v>0</v>
      </c>
    </row>
    <row r="24" spans="1:15" s="129" customFormat="1" ht="13.5" customHeight="1" thickBot="1">
      <c r="A24" s="126" t="s">
        <v>39</v>
      </c>
      <c r="B24" s="325" t="s">
        <v>13</v>
      </c>
      <c r="C24" s="127">
        <v>5279</v>
      </c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8">
        <f t="shared" si="0"/>
        <v>5279</v>
      </c>
    </row>
    <row r="25" spans="1:15" s="122" customFormat="1" ht="15.75" customHeight="1" thickBot="1">
      <c r="A25" s="135" t="s">
        <v>40</v>
      </c>
      <c r="B25" s="42" t="s">
        <v>113</v>
      </c>
      <c r="C25" s="132">
        <f aca="true" t="shared" si="2" ref="C25:N25">SUM(C16:C24)</f>
        <v>38445</v>
      </c>
      <c r="D25" s="132">
        <f t="shared" si="2"/>
        <v>33166</v>
      </c>
      <c r="E25" s="132">
        <f t="shared" si="2"/>
        <v>37108</v>
      </c>
      <c r="F25" s="132">
        <f t="shared" si="2"/>
        <v>33166</v>
      </c>
      <c r="G25" s="132">
        <f t="shared" si="2"/>
        <v>36166</v>
      </c>
      <c r="H25" s="132">
        <f t="shared" si="2"/>
        <v>33166</v>
      </c>
      <c r="I25" s="132">
        <f t="shared" si="2"/>
        <v>36166</v>
      </c>
      <c r="J25" s="132">
        <f t="shared" si="2"/>
        <v>33166</v>
      </c>
      <c r="K25" s="132">
        <f t="shared" si="2"/>
        <v>33166</v>
      </c>
      <c r="L25" s="132">
        <f t="shared" si="2"/>
        <v>33166</v>
      </c>
      <c r="M25" s="132">
        <f t="shared" si="2"/>
        <v>33166</v>
      </c>
      <c r="N25" s="132">
        <f t="shared" si="2"/>
        <v>33191</v>
      </c>
      <c r="O25" s="133">
        <f t="shared" si="0"/>
        <v>413238</v>
      </c>
    </row>
    <row r="26" spans="1:15" ht="16.5" thickBot="1">
      <c r="A26" s="135" t="s">
        <v>41</v>
      </c>
      <c r="B26" s="329" t="s">
        <v>114</v>
      </c>
      <c r="C26" s="136">
        <f aca="true" t="shared" si="3" ref="C26:O26">C14-C25</f>
        <v>0</v>
      </c>
      <c r="D26" s="136">
        <f t="shared" si="3"/>
        <v>0</v>
      </c>
      <c r="E26" s="136">
        <f t="shared" si="3"/>
        <v>0</v>
      </c>
      <c r="F26" s="136">
        <f t="shared" si="3"/>
        <v>0</v>
      </c>
      <c r="G26" s="136">
        <f t="shared" si="3"/>
        <v>0</v>
      </c>
      <c r="H26" s="136">
        <f t="shared" si="3"/>
        <v>0</v>
      </c>
      <c r="I26" s="136">
        <f t="shared" si="3"/>
        <v>0</v>
      </c>
      <c r="J26" s="136">
        <f t="shared" si="3"/>
        <v>0</v>
      </c>
      <c r="K26" s="136">
        <f t="shared" si="3"/>
        <v>0</v>
      </c>
      <c r="L26" s="136">
        <f t="shared" si="3"/>
        <v>0</v>
      </c>
      <c r="M26" s="136">
        <f t="shared" si="3"/>
        <v>0</v>
      </c>
      <c r="N26" s="136">
        <f t="shared" si="3"/>
        <v>0</v>
      </c>
      <c r="O26" s="137">
        <f t="shared" si="3"/>
        <v>0</v>
      </c>
    </row>
    <row r="27" ht="15.75">
      <c r="A27" s="139"/>
    </row>
    <row r="28" spans="2:15" ht="15.75">
      <c r="B28" s="140"/>
      <c r="C28" s="141"/>
      <c r="D28" s="141"/>
      <c r="O28" s="138"/>
    </row>
    <row r="29" ht="15.75">
      <c r="O29" s="138"/>
    </row>
    <row r="30" ht="15.75">
      <c r="O30" s="138"/>
    </row>
    <row r="31" ht="15.75">
      <c r="O31" s="138"/>
    </row>
    <row r="32" ht="15.75">
      <c r="O32" s="138"/>
    </row>
    <row r="33" ht="15.75">
      <c r="O33" s="138"/>
    </row>
    <row r="34" ht="15.75">
      <c r="O34" s="138"/>
    </row>
    <row r="35" ht="15.75">
      <c r="O35" s="138"/>
    </row>
    <row r="36" ht="15.75">
      <c r="O36" s="138"/>
    </row>
    <row r="37" ht="15.75">
      <c r="O37" s="138"/>
    </row>
    <row r="38" ht="15.75">
      <c r="O38" s="138"/>
    </row>
    <row r="39" ht="15.75">
      <c r="O39" s="138"/>
    </row>
    <row r="40" ht="15.75">
      <c r="O40" s="138"/>
    </row>
    <row r="41" ht="15.75">
      <c r="O41" s="138"/>
    </row>
    <row r="42" ht="15.75">
      <c r="O42" s="138"/>
    </row>
    <row r="43" ht="15.75">
      <c r="O43" s="138"/>
    </row>
    <row r="44" ht="15.75">
      <c r="O44" s="138"/>
    </row>
    <row r="45" ht="15.75">
      <c r="O45" s="138"/>
    </row>
    <row r="46" ht="15.75">
      <c r="O46" s="138"/>
    </row>
    <row r="47" ht="15.75">
      <c r="O47" s="138"/>
    </row>
    <row r="48" ht="15.75">
      <c r="O48" s="138"/>
    </row>
    <row r="49" ht="15.75">
      <c r="O49" s="138"/>
    </row>
    <row r="50" ht="15.75">
      <c r="O50" s="138"/>
    </row>
    <row r="51" ht="15.75">
      <c r="O51" s="138"/>
    </row>
    <row r="52" ht="15.75">
      <c r="O52" s="138"/>
    </row>
    <row r="53" ht="15.75">
      <c r="O53" s="138"/>
    </row>
    <row r="54" ht="15.75">
      <c r="O54" s="138"/>
    </row>
    <row r="55" ht="15.75">
      <c r="O55" s="138"/>
    </row>
    <row r="56" ht="15.75">
      <c r="O56" s="138"/>
    </row>
    <row r="57" ht="15.75">
      <c r="O57" s="138"/>
    </row>
    <row r="58" ht="15.75">
      <c r="O58" s="138"/>
    </row>
    <row r="59" ht="15.75">
      <c r="O59" s="138"/>
    </row>
    <row r="60" ht="15.75">
      <c r="O60" s="138"/>
    </row>
    <row r="61" ht="15.75">
      <c r="O61" s="138"/>
    </row>
    <row r="62" ht="15.75">
      <c r="O62" s="138"/>
    </row>
    <row r="63" ht="15.75">
      <c r="O63" s="138"/>
    </row>
    <row r="64" ht="15.75">
      <c r="O64" s="138"/>
    </row>
    <row r="65" ht="15.75">
      <c r="O65" s="138"/>
    </row>
    <row r="66" ht="15.75">
      <c r="O66" s="138"/>
    </row>
    <row r="67" ht="15.75">
      <c r="O67" s="138"/>
    </row>
    <row r="68" ht="15.75">
      <c r="O68" s="138"/>
    </row>
    <row r="69" ht="15.75">
      <c r="O69" s="138"/>
    </row>
    <row r="70" ht="15.75">
      <c r="O70" s="138"/>
    </row>
    <row r="71" ht="15.75">
      <c r="O71" s="138"/>
    </row>
    <row r="72" ht="15.75">
      <c r="O72" s="138"/>
    </row>
    <row r="73" ht="15.75">
      <c r="O73" s="138"/>
    </row>
    <row r="74" ht="15.75">
      <c r="O74" s="138"/>
    </row>
    <row r="75" ht="15.75">
      <c r="O75" s="138"/>
    </row>
    <row r="76" ht="15.75">
      <c r="O76" s="138"/>
    </row>
    <row r="77" ht="15.75">
      <c r="O77" s="138"/>
    </row>
    <row r="78" ht="15.75">
      <c r="O78" s="138"/>
    </row>
    <row r="79" ht="15.75">
      <c r="O79" s="138"/>
    </row>
    <row r="80" ht="15.75">
      <c r="O80" s="138"/>
    </row>
    <row r="81" ht="15.75">
      <c r="O81" s="138"/>
    </row>
  </sheetData>
  <sheetProtection sheet="1"/>
  <mergeCells count="3">
    <mergeCell ref="B4:O4"/>
    <mergeCell ref="B15:O15"/>
    <mergeCell ref="A1:O1"/>
  </mergeCells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11. számú melléklet a ./2016. (XII....) önkormányzati rendelethez
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0">
      <selection activeCell="D33" sqref="A1:D33"/>
    </sheetView>
  </sheetViews>
  <sheetFormatPr defaultColWidth="9.00390625" defaultRowHeight="12.75"/>
  <cols>
    <col min="1" max="1" width="5.875" style="102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73" t="s">
        <v>7</v>
      </c>
      <c r="C1" s="673"/>
      <c r="D1" s="673"/>
    </row>
    <row r="2" spans="1:4" s="90" customFormat="1" ht="16.5" thickBot="1">
      <c r="A2" s="89"/>
      <c r="B2" s="419"/>
      <c r="D2" s="49" t="s">
        <v>63</v>
      </c>
    </row>
    <row r="3" spans="1:4" s="92" customFormat="1" ht="48" customHeight="1" thickBot="1">
      <c r="A3" s="91" t="s">
        <v>17</v>
      </c>
      <c r="B3" s="225" t="s">
        <v>18</v>
      </c>
      <c r="C3" s="225" t="s">
        <v>74</v>
      </c>
      <c r="D3" s="226" t="s">
        <v>75</v>
      </c>
    </row>
    <row r="4" spans="1:4" s="92" customFormat="1" ht="13.5" customHeight="1" thickBot="1">
      <c r="A4" s="40" t="s">
        <v>508</v>
      </c>
      <c r="B4" s="228" t="s">
        <v>509</v>
      </c>
      <c r="C4" s="228" t="s">
        <v>510</v>
      </c>
      <c r="D4" s="229" t="s">
        <v>512</v>
      </c>
    </row>
    <row r="5" spans="1:4" ht="18" customHeight="1">
      <c r="A5" s="158" t="s">
        <v>19</v>
      </c>
      <c r="B5" s="230" t="s">
        <v>172</v>
      </c>
      <c r="C5" s="156">
        <v>100</v>
      </c>
      <c r="D5" s="93">
        <v>100</v>
      </c>
    </row>
    <row r="6" spans="1:4" ht="18" customHeight="1">
      <c r="A6" s="94" t="s">
        <v>20</v>
      </c>
      <c r="B6" s="231" t="s">
        <v>173</v>
      </c>
      <c r="C6" s="157"/>
      <c r="D6" s="96"/>
    </row>
    <row r="7" spans="1:4" ht="18" customHeight="1">
      <c r="A7" s="94" t="s">
        <v>21</v>
      </c>
      <c r="B7" s="231" t="s">
        <v>123</v>
      </c>
      <c r="C7" s="157"/>
      <c r="D7" s="96"/>
    </row>
    <row r="8" spans="1:4" ht="18" customHeight="1">
      <c r="A8" s="94" t="s">
        <v>22</v>
      </c>
      <c r="B8" s="231" t="s">
        <v>124</v>
      </c>
      <c r="C8" s="157"/>
      <c r="D8" s="96"/>
    </row>
    <row r="9" spans="1:4" ht="18" customHeight="1">
      <c r="A9" s="94" t="s">
        <v>23</v>
      </c>
      <c r="B9" s="231" t="s">
        <v>165</v>
      </c>
      <c r="C9" s="157"/>
      <c r="D9" s="96"/>
    </row>
    <row r="10" spans="1:4" ht="18" customHeight="1">
      <c r="A10" s="94" t="s">
        <v>24</v>
      </c>
      <c r="B10" s="231" t="s">
        <v>166</v>
      </c>
      <c r="C10" s="157"/>
      <c r="D10" s="96"/>
    </row>
    <row r="11" spans="1:4" ht="18" customHeight="1">
      <c r="A11" s="94" t="s">
        <v>25</v>
      </c>
      <c r="B11" s="232" t="s">
        <v>167</v>
      </c>
      <c r="C11" s="157"/>
      <c r="D11" s="96"/>
    </row>
    <row r="12" spans="1:4" ht="18" customHeight="1">
      <c r="A12" s="94" t="s">
        <v>27</v>
      </c>
      <c r="B12" s="232" t="s">
        <v>168</v>
      </c>
      <c r="C12" s="157"/>
      <c r="D12" s="96"/>
    </row>
    <row r="13" spans="1:4" ht="18" customHeight="1">
      <c r="A13" s="94" t="s">
        <v>28</v>
      </c>
      <c r="B13" s="232" t="s">
        <v>169</v>
      </c>
      <c r="C13" s="157"/>
      <c r="D13" s="96"/>
    </row>
    <row r="14" spans="1:4" ht="18" customHeight="1">
      <c r="A14" s="94" t="s">
        <v>29</v>
      </c>
      <c r="B14" s="232" t="s">
        <v>170</v>
      </c>
      <c r="C14" s="157"/>
      <c r="D14" s="96"/>
    </row>
    <row r="15" spans="1:4" ht="22.5" customHeight="1">
      <c r="A15" s="94" t="s">
        <v>30</v>
      </c>
      <c r="B15" s="232" t="s">
        <v>171</v>
      </c>
      <c r="C15" s="157"/>
      <c r="D15" s="96"/>
    </row>
    <row r="16" spans="1:4" ht="18" customHeight="1">
      <c r="A16" s="94" t="s">
        <v>31</v>
      </c>
      <c r="B16" s="231" t="s">
        <v>125</v>
      </c>
      <c r="C16" s="157">
        <v>16</v>
      </c>
      <c r="D16" s="96">
        <v>16</v>
      </c>
    </row>
    <row r="17" spans="1:4" ht="18" customHeight="1">
      <c r="A17" s="94" t="s">
        <v>32</v>
      </c>
      <c r="B17" s="231" t="s">
        <v>9</v>
      </c>
      <c r="C17" s="157"/>
      <c r="D17" s="96"/>
    </row>
    <row r="18" spans="1:4" ht="18" customHeight="1">
      <c r="A18" s="94" t="s">
        <v>33</v>
      </c>
      <c r="B18" s="231" t="s">
        <v>8</v>
      </c>
      <c r="C18" s="157"/>
      <c r="D18" s="96"/>
    </row>
    <row r="19" spans="1:4" ht="18" customHeight="1">
      <c r="A19" s="94" t="s">
        <v>34</v>
      </c>
      <c r="B19" s="231" t="s">
        <v>126</v>
      </c>
      <c r="C19" s="157"/>
      <c r="D19" s="96"/>
    </row>
    <row r="20" spans="1:4" ht="18" customHeight="1">
      <c r="A20" s="94" t="s">
        <v>35</v>
      </c>
      <c r="B20" s="231" t="s">
        <v>127</v>
      </c>
      <c r="C20" s="157"/>
      <c r="D20" s="96"/>
    </row>
    <row r="21" spans="1:4" ht="18" customHeight="1">
      <c r="A21" s="94" t="s">
        <v>36</v>
      </c>
      <c r="B21" s="147"/>
      <c r="C21" s="95"/>
      <c r="D21" s="96"/>
    </row>
    <row r="22" spans="1:4" ht="18" customHeight="1">
      <c r="A22" s="94" t="s">
        <v>37</v>
      </c>
      <c r="B22" s="97"/>
      <c r="C22" s="95"/>
      <c r="D22" s="96"/>
    </row>
    <row r="23" spans="1:4" ht="18" customHeight="1">
      <c r="A23" s="94" t="s">
        <v>38</v>
      </c>
      <c r="B23" s="97"/>
      <c r="C23" s="95"/>
      <c r="D23" s="96"/>
    </row>
    <row r="24" spans="1:4" ht="18" customHeight="1">
      <c r="A24" s="94" t="s">
        <v>39</v>
      </c>
      <c r="B24" s="97"/>
      <c r="C24" s="95"/>
      <c r="D24" s="96"/>
    </row>
    <row r="25" spans="1:4" ht="18" customHeight="1">
      <c r="A25" s="94" t="s">
        <v>40</v>
      </c>
      <c r="B25" s="97"/>
      <c r="C25" s="95"/>
      <c r="D25" s="96"/>
    </row>
    <row r="26" spans="1:4" ht="18" customHeight="1">
      <c r="A26" s="94" t="s">
        <v>41</v>
      </c>
      <c r="B26" s="97"/>
      <c r="C26" s="95"/>
      <c r="D26" s="96"/>
    </row>
    <row r="27" spans="1:4" ht="18" customHeight="1">
      <c r="A27" s="94" t="s">
        <v>42</v>
      </c>
      <c r="B27" s="97"/>
      <c r="C27" s="95"/>
      <c r="D27" s="96"/>
    </row>
    <row r="28" spans="1:4" ht="18" customHeight="1">
      <c r="A28" s="94" t="s">
        <v>43</v>
      </c>
      <c r="B28" s="97"/>
      <c r="C28" s="95"/>
      <c r="D28" s="96"/>
    </row>
    <row r="29" spans="1:4" ht="18" customHeight="1" thickBot="1">
      <c r="A29" s="159" t="s">
        <v>44</v>
      </c>
      <c r="B29" s="98"/>
      <c r="C29" s="99"/>
      <c r="D29" s="100"/>
    </row>
    <row r="30" spans="1:4" ht="18" customHeight="1" thickBot="1">
      <c r="A30" s="41" t="s">
        <v>45</v>
      </c>
      <c r="B30" s="236" t="s">
        <v>54</v>
      </c>
      <c r="C30" s="237">
        <f>+C5+C6+C7+C8+C9+C16+C17+C18+C19+C20+C21+C22+C23+C24+C25+C26+C27+C28+C29</f>
        <v>116</v>
      </c>
      <c r="D30" s="238">
        <f>+D5+D6+D7+D8+D9+D16+D17+D18+D19+D20+D21+D22+D23+D24+D25+D26+D27+D28+D29</f>
        <v>116</v>
      </c>
    </row>
    <row r="31" spans="1:4" ht="8.25" customHeight="1">
      <c r="A31" s="101"/>
      <c r="B31" s="672"/>
      <c r="C31" s="672"/>
      <c r="D31" s="672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2992125984252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12. számú melléklet a .../2016. (XII..)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tabSelected="1" zoomScale="130" zoomScaleNormal="130" zoomScaleSheetLayoutView="100" workbookViewId="0" topLeftCell="A107">
      <selection activeCell="C116" sqref="C116"/>
    </sheetView>
  </sheetViews>
  <sheetFormatPr defaultColWidth="9.00390625" defaultRowHeight="12.75"/>
  <cols>
    <col min="1" max="1" width="9.50390625" style="426" customWidth="1"/>
    <col min="2" max="2" width="91.625" style="426" customWidth="1"/>
    <col min="3" max="3" width="21.625" style="427" customWidth="1"/>
    <col min="4" max="4" width="9.00390625" style="459" customWidth="1"/>
    <col min="5" max="16384" width="9.375" style="459" customWidth="1"/>
  </cols>
  <sheetData>
    <row r="1" spans="1:3" ht="15.75" customHeight="1">
      <c r="A1" s="619" t="s">
        <v>16</v>
      </c>
      <c r="B1" s="619"/>
      <c r="C1" s="619"/>
    </row>
    <row r="2" spans="1:3" ht="15.75" customHeight="1" thickBot="1">
      <c r="A2" s="620" t="s">
        <v>157</v>
      </c>
      <c r="B2" s="620"/>
      <c r="C2" s="346" t="s">
        <v>238</v>
      </c>
    </row>
    <row r="3" spans="1:3" ht="37.5" customHeight="1" thickBot="1">
      <c r="A3" s="23" t="s">
        <v>72</v>
      </c>
      <c r="B3" s="24" t="s">
        <v>18</v>
      </c>
      <c r="C3" s="44" t="str">
        <f>+CONCATENATE(LEFT(ÖSSZEFÜGGÉSEK!A5,4),". évi előirányzat")</f>
        <v>2016. évi előirányzat</v>
      </c>
    </row>
    <row r="4" spans="1:3" s="460" customFormat="1" ht="12" customHeight="1" thickBot="1">
      <c r="A4" s="454"/>
      <c r="B4" s="455" t="s">
        <v>508</v>
      </c>
      <c r="C4" s="456" t="s">
        <v>509</v>
      </c>
    </row>
    <row r="5" spans="1:3" s="461" customFormat="1" ht="12" customHeight="1" thickBot="1">
      <c r="A5" s="20" t="s">
        <v>19</v>
      </c>
      <c r="B5" s="21" t="s">
        <v>263</v>
      </c>
      <c r="C5" s="336">
        <f>+C6+C7+C8+C9+C10+C11</f>
        <v>164839</v>
      </c>
    </row>
    <row r="6" spans="1:3" s="461" customFormat="1" ht="12" customHeight="1">
      <c r="A6" s="15" t="s">
        <v>101</v>
      </c>
      <c r="B6" s="462" t="s">
        <v>264</v>
      </c>
      <c r="C6" s="339">
        <v>61122</v>
      </c>
    </row>
    <row r="7" spans="1:3" s="461" customFormat="1" ht="12" customHeight="1">
      <c r="A7" s="14" t="s">
        <v>102</v>
      </c>
      <c r="B7" s="463" t="s">
        <v>265</v>
      </c>
      <c r="C7" s="338">
        <v>31277</v>
      </c>
    </row>
    <row r="8" spans="1:3" s="461" customFormat="1" ht="12" customHeight="1">
      <c r="A8" s="14" t="s">
        <v>103</v>
      </c>
      <c r="B8" s="463" t="s">
        <v>565</v>
      </c>
      <c r="C8" s="338">
        <v>52394</v>
      </c>
    </row>
    <row r="9" spans="1:3" s="461" customFormat="1" ht="12" customHeight="1">
      <c r="A9" s="14" t="s">
        <v>104</v>
      </c>
      <c r="B9" s="463" t="s">
        <v>267</v>
      </c>
      <c r="C9" s="338">
        <v>1987</v>
      </c>
    </row>
    <row r="10" spans="1:3" s="461" customFormat="1" ht="12" customHeight="1">
      <c r="A10" s="14" t="s">
        <v>153</v>
      </c>
      <c r="B10" s="332" t="s">
        <v>447</v>
      </c>
      <c r="C10" s="338">
        <v>16930</v>
      </c>
    </row>
    <row r="11" spans="1:3" s="461" customFormat="1" ht="12" customHeight="1" thickBot="1">
      <c r="A11" s="16" t="s">
        <v>105</v>
      </c>
      <c r="B11" s="333" t="s">
        <v>448</v>
      </c>
      <c r="C11" s="338">
        <v>1129</v>
      </c>
    </row>
    <row r="12" spans="1:3" s="461" customFormat="1" ht="12" customHeight="1" thickBot="1">
      <c r="A12" s="20" t="s">
        <v>20</v>
      </c>
      <c r="B12" s="331" t="s">
        <v>268</v>
      </c>
      <c r="C12" s="336">
        <f>+C13+C14+C15+C16+C17</f>
        <v>174982</v>
      </c>
    </row>
    <row r="13" spans="1:3" s="461" customFormat="1" ht="12" customHeight="1">
      <c r="A13" s="15" t="s">
        <v>107</v>
      </c>
      <c r="B13" s="462" t="s">
        <v>269</v>
      </c>
      <c r="C13" s="339"/>
    </row>
    <row r="14" spans="1:3" s="461" customFormat="1" ht="12" customHeight="1">
      <c r="A14" s="14" t="s">
        <v>108</v>
      </c>
      <c r="B14" s="463" t="s">
        <v>270</v>
      </c>
      <c r="C14" s="338"/>
    </row>
    <row r="15" spans="1:3" s="461" customFormat="1" ht="12" customHeight="1">
      <c r="A15" s="14" t="s">
        <v>109</v>
      </c>
      <c r="B15" s="463" t="s">
        <v>437</v>
      </c>
      <c r="C15" s="338"/>
    </row>
    <row r="16" spans="1:3" s="461" customFormat="1" ht="12" customHeight="1">
      <c r="A16" s="14" t="s">
        <v>110</v>
      </c>
      <c r="B16" s="463" t="s">
        <v>438</v>
      </c>
      <c r="C16" s="338"/>
    </row>
    <row r="17" spans="1:3" s="461" customFormat="1" ht="12" customHeight="1">
      <c r="A17" s="14" t="s">
        <v>111</v>
      </c>
      <c r="B17" s="463" t="s">
        <v>271</v>
      </c>
      <c r="C17" s="338">
        <v>174982</v>
      </c>
    </row>
    <row r="18" spans="1:3" s="461" customFormat="1" ht="12" customHeight="1" thickBot="1">
      <c r="A18" s="16" t="s">
        <v>120</v>
      </c>
      <c r="B18" s="333" t="s">
        <v>272</v>
      </c>
      <c r="C18" s="340"/>
    </row>
    <row r="19" spans="1:3" s="461" customFormat="1" ht="12" customHeight="1" thickBot="1">
      <c r="A19" s="20" t="s">
        <v>21</v>
      </c>
      <c r="B19" s="21" t="s">
        <v>273</v>
      </c>
      <c r="C19" s="336">
        <f>+C20+C21+C22+C23+C24</f>
        <v>3810</v>
      </c>
    </row>
    <row r="20" spans="1:3" s="461" customFormat="1" ht="12" customHeight="1">
      <c r="A20" s="15" t="s">
        <v>90</v>
      </c>
      <c r="B20" s="462" t="s">
        <v>274</v>
      </c>
      <c r="C20" s="339"/>
    </row>
    <row r="21" spans="1:3" s="461" customFormat="1" ht="12" customHeight="1">
      <c r="A21" s="14" t="s">
        <v>91</v>
      </c>
      <c r="B21" s="463" t="s">
        <v>275</v>
      </c>
      <c r="C21" s="338"/>
    </row>
    <row r="22" spans="1:3" s="461" customFormat="1" ht="12" customHeight="1">
      <c r="A22" s="14" t="s">
        <v>92</v>
      </c>
      <c r="B22" s="463" t="s">
        <v>439</v>
      </c>
      <c r="C22" s="338"/>
    </row>
    <row r="23" spans="1:3" s="461" customFormat="1" ht="12" customHeight="1">
      <c r="A23" s="14" t="s">
        <v>93</v>
      </c>
      <c r="B23" s="463" t="s">
        <v>440</v>
      </c>
      <c r="C23" s="338"/>
    </row>
    <row r="24" spans="1:3" s="461" customFormat="1" ht="12" customHeight="1">
      <c r="A24" s="14" t="s">
        <v>176</v>
      </c>
      <c r="B24" s="463" t="s">
        <v>276</v>
      </c>
      <c r="C24" s="338">
        <v>3810</v>
      </c>
    </row>
    <row r="25" spans="1:3" s="461" customFormat="1" ht="12" customHeight="1" thickBot="1">
      <c r="A25" s="16" t="s">
        <v>177</v>
      </c>
      <c r="B25" s="464" t="s">
        <v>277</v>
      </c>
      <c r="C25" s="340"/>
    </row>
    <row r="26" spans="1:3" s="461" customFormat="1" ht="12" customHeight="1" thickBot="1">
      <c r="A26" s="20" t="s">
        <v>178</v>
      </c>
      <c r="B26" s="21" t="s">
        <v>576</v>
      </c>
      <c r="C26" s="342">
        <f>SUM(C27:C33)</f>
        <v>7975</v>
      </c>
    </row>
    <row r="27" spans="1:3" s="461" customFormat="1" ht="12" customHeight="1">
      <c r="A27" s="15" t="s">
        <v>279</v>
      </c>
      <c r="B27" s="462" t="s">
        <v>599</v>
      </c>
      <c r="C27" s="339">
        <v>1400</v>
      </c>
    </row>
    <row r="28" spans="1:3" s="461" customFormat="1" ht="12" customHeight="1">
      <c r="A28" s="14" t="s">
        <v>280</v>
      </c>
      <c r="B28" s="463" t="s">
        <v>571</v>
      </c>
      <c r="C28" s="338"/>
    </row>
    <row r="29" spans="1:3" s="461" customFormat="1" ht="12" customHeight="1">
      <c r="A29" s="14" t="s">
        <v>281</v>
      </c>
      <c r="B29" s="463" t="s">
        <v>572</v>
      </c>
      <c r="C29" s="338">
        <v>4675</v>
      </c>
    </row>
    <row r="30" spans="1:3" s="461" customFormat="1" ht="12" customHeight="1">
      <c r="A30" s="14" t="s">
        <v>282</v>
      </c>
      <c r="B30" s="463" t="s">
        <v>573</v>
      </c>
      <c r="C30" s="338"/>
    </row>
    <row r="31" spans="1:3" s="461" customFormat="1" ht="12" customHeight="1">
      <c r="A31" s="14" t="s">
        <v>567</v>
      </c>
      <c r="B31" s="463" t="s">
        <v>283</v>
      </c>
      <c r="C31" s="338">
        <v>1800</v>
      </c>
    </row>
    <row r="32" spans="1:3" s="461" customFormat="1" ht="12" customHeight="1">
      <c r="A32" s="14" t="s">
        <v>568</v>
      </c>
      <c r="B32" s="463" t="s">
        <v>284</v>
      </c>
      <c r="C32" s="338"/>
    </row>
    <row r="33" spans="1:3" s="461" customFormat="1" ht="12" customHeight="1" thickBot="1">
      <c r="A33" s="16" t="s">
        <v>569</v>
      </c>
      <c r="B33" s="570" t="s">
        <v>285</v>
      </c>
      <c r="C33" s="340">
        <v>100</v>
      </c>
    </row>
    <row r="34" spans="1:3" s="461" customFormat="1" ht="12" customHeight="1" thickBot="1">
      <c r="A34" s="20" t="s">
        <v>23</v>
      </c>
      <c r="B34" s="21" t="s">
        <v>449</v>
      </c>
      <c r="C34" s="336">
        <f>SUM(C35:C45)</f>
        <v>15892</v>
      </c>
    </row>
    <row r="35" spans="1:3" s="461" customFormat="1" ht="12" customHeight="1">
      <c r="A35" s="15" t="s">
        <v>94</v>
      </c>
      <c r="B35" s="462" t="s">
        <v>288</v>
      </c>
      <c r="C35" s="339">
        <v>1400</v>
      </c>
    </row>
    <row r="36" spans="1:3" s="461" customFormat="1" ht="12" customHeight="1">
      <c r="A36" s="14" t="s">
        <v>95</v>
      </c>
      <c r="B36" s="463" t="s">
        <v>289</v>
      </c>
      <c r="C36" s="338">
        <v>10365</v>
      </c>
    </row>
    <row r="37" spans="1:3" s="461" customFormat="1" ht="12" customHeight="1">
      <c r="A37" s="14" t="s">
        <v>96</v>
      </c>
      <c r="B37" s="463" t="s">
        <v>290</v>
      </c>
      <c r="C37" s="338">
        <v>815</v>
      </c>
    </row>
    <row r="38" spans="1:3" s="461" customFormat="1" ht="12" customHeight="1">
      <c r="A38" s="14" t="s">
        <v>180</v>
      </c>
      <c r="B38" s="463" t="s">
        <v>291</v>
      </c>
      <c r="C38" s="338"/>
    </row>
    <row r="39" spans="1:3" s="461" customFormat="1" ht="12" customHeight="1">
      <c r="A39" s="14" t="s">
        <v>181</v>
      </c>
      <c r="B39" s="463" t="s">
        <v>292</v>
      </c>
      <c r="C39" s="338">
        <v>170</v>
      </c>
    </row>
    <row r="40" spans="1:3" s="461" customFormat="1" ht="12" customHeight="1">
      <c r="A40" s="14" t="s">
        <v>182</v>
      </c>
      <c r="B40" s="463" t="s">
        <v>293</v>
      </c>
      <c r="C40" s="338">
        <v>3132</v>
      </c>
    </row>
    <row r="41" spans="1:3" s="461" customFormat="1" ht="12" customHeight="1">
      <c r="A41" s="14" t="s">
        <v>183</v>
      </c>
      <c r="B41" s="463" t="s">
        <v>294</v>
      </c>
      <c r="C41" s="338"/>
    </row>
    <row r="42" spans="1:3" s="461" customFormat="1" ht="12" customHeight="1">
      <c r="A42" s="14" t="s">
        <v>184</v>
      </c>
      <c r="B42" s="463" t="s">
        <v>575</v>
      </c>
      <c r="C42" s="338">
        <v>10</v>
      </c>
    </row>
    <row r="43" spans="1:3" s="461" customFormat="1" ht="12" customHeight="1">
      <c r="A43" s="14" t="s">
        <v>286</v>
      </c>
      <c r="B43" s="463" t="s">
        <v>296</v>
      </c>
      <c r="C43" s="341"/>
    </row>
    <row r="44" spans="1:3" s="461" customFormat="1" ht="12" customHeight="1">
      <c r="A44" s="16" t="s">
        <v>287</v>
      </c>
      <c r="B44" s="464" t="s">
        <v>451</v>
      </c>
      <c r="C44" s="449"/>
    </row>
    <row r="45" spans="1:3" s="461" customFormat="1" ht="12" customHeight="1" thickBot="1">
      <c r="A45" s="16" t="s">
        <v>450</v>
      </c>
      <c r="B45" s="333" t="s">
        <v>297</v>
      </c>
      <c r="C45" s="449"/>
    </row>
    <row r="46" spans="1:3" s="461" customFormat="1" ht="12" customHeight="1" thickBot="1">
      <c r="A46" s="20" t="s">
        <v>24</v>
      </c>
      <c r="B46" s="21" t="s">
        <v>298</v>
      </c>
      <c r="C46" s="336">
        <f>SUM(C47:C51)</f>
        <v>0</v>
      </c>
    </row>
    <row r="47" spans="1:3" s="461" customFormat="1" ht="12" customHeight="1">
      <c r="A47" s="15" t="s">
        <v>97</v>
      </c>
      <c r="B47" s="462" t="s">
        <v>302</v>
      </c>
      <c r="C47" s="507"/>
    </row>
    <row r="48" spans="1:3" s="461" customFormat="1" ht="12" customHeight="1">
      <c r="A48" s="14" t="s">
        <v>98</v>
      </c>
      <c r="B48" s="463" t="s">
        <v>303</v>
      </c>
      <c r="C48" s="341"/>
    </row>
    <row r="49" spans="1:3" s="461" customFormat="1" ht="12" customHeight="1">
      <c r="A49" s="14" t="s">
        <v>299</v>
      </c>
      <c r="B49" s="463" t="s">
        <v>304</v>
      </c>
      <c r="C49" s="341"/>
    </row>
    <row r="50" spans="1:3" s="461" customFormat="1" ht="12" customHeight="1">
      <c r="A50" s="14" t="s">
        <v>300</v>
      </c>
      <c r="B50" s="463" t="s">
        <v>305</v>
      </c>
      <c r="C50" s="341"/>
    </row>
    <row r="51" spans="1:3" s="461" customFormat="1" ht="12" customHeight="1" thickBot="1">
      <c r="A51" s="16" t="s">
        <v>301</v>
      </c>
      <c r="B51" s="333" t="s">
        <v>306</v>
      </c>
      <c r="C51" s="449"/>
    </row>
    <row r="52" spans="1:3" s="461" customFormat="1" ht="12" customHeight="1" thickBot="1">
      <c r="A52" s="20" t="s">
        <v>185</v>
      </c>
      <c r="B52" s="21" t="s">
        <v>307</v>
      </c>
      <c r="C52" s="336">
        <f>SUM(C53:C55)</f>
        <v>30</v>
      </c>
    </row>
    <row r="53" spans="1:3" s="461" customFormat="1" ht="12" customHeight="1">
      <c r="A53" s="15" t="s">
        <v>99</v>
      </c>
      <c r="B53" s="462" t="s">
        <v>308</v>
      </c>
      <c r="C53" s="339"/>
    </row>
    <row r="54" spans="1:3" s="461" customFormat="1" ht="12" customHeight="1">
      <c r="A54" s="14" t="s">
        <v>100</v>
      </c>
      <c r="B54" s="463" t="s">
        <v>441</v>
      </c>
      <c r="C54" s="338"/>
    </row>
    <row r="55" spans="1:3" s="461" customFormat="1" ht="12" customHeight="1">
      <c r="A55" s="14" t="s">
        <v>311</v>
      </c>
      <c r="B55" s="463" t="s">
        <v>309</v>
      </c>
      <c r="C55" s="338">
        <v>30</v>
      </c>
    </row>
    <row r="56" spans="1:3" s="461" customFormat="1" ht="12" customHeight="1" thickBot="1">
      <c r="A56" s="16" t="s">
        <v>312</v>
      </c>
      <c r="B56" s="333" t="s">
        <v>310</v>
      </c>
      <c r="C56" s="340"/>
    </row>
    <row r="57" spans="1:3" s="461" customFormat="1" ht="12" customHeight="1" thickBot="1">
      <c r="A57" s="20" t="s">
        <v>26</v>
      </c>
      <c r="B57" s="331" t="s">
        <v>313</v>
      </c>
      <c r="C57" s="336">
        <f>SUM(C58:C60)</f>
        <v>0</v>
      </c>
    </row>
    <row r="58" spans="1:3" s="461" customFormat="1" ht="12" customHeight="1">
      <c r="A58" s="15" t="s">
        <v>186</v>
      </c>
      <c r="B58" s="462" t="s">
        <v>315</v>
      </c>
      <c r="C58" s="341"/>
    </row>
    <row r="59" spans="1:3" s="461" customFormat="1" ht="12" customHeight="1">
      <c r="A59" s="14" t="s">
        <v>187</v>
      </c>
      <c r="B59" s="463" t="s">
        <v>442</v>
      </c>
      <c r="C59" s="341"/>
    </row>
    <row r="60" spans="1:3" s="461" customFormat="1" ht="12" customHeight="1">
      <c r="A60" s="14" t="s">
        <v>239</v>
      </c>
      <c r="B60" s="463" t="s">
        <v>316</v>
      </c>
      <c r="C60" s="341"/>
    </row>
    <row r="61" spans="1:3" s="461" customFormat="1" ht="12" customHeight="1" thickBot="1">
      <c r="A61" s="16" t="s">
        <v>314</v>
      </c>
      <c r="B61" s="333" t="s">
        <v>317</v>
      </c>
      <c r="C61" s="341"/>
    </row>
    <row r="62" spans="1:3" s="461" customFormat="1" ht="12" customHeight="1" thickBot="1">
      <c r="A62" s="542" t="s">
        <v>491</v>
      </c>
      <c r="B62" s="21" t="s">
        <v>318</v>
      </c>
      <c r="C62" s="342">
        <f>+C5+C12+C19+C26+C34+C46+C52+C57</f>
        <v>367528</v>
      </c>
    </row>
    <row r="63" spans="1:3" s="461" customFormat="1" ht="12" customHeight="1" thickBot="1">
      <c r="A63" s="510" t="s">
        <v>319</v>
      </c>
      <c r="B63" s="331" t="s">
        <v>320</v>
      </c>
      <c r="C63" s="336">
        <f>SUM(C64:C66)</f>
        <v>0</v>
      </c>
    </row>
    <row r="64" spans="1:3" s="461" customFormat="1" ht="12" customHeight="1">
      <c r="A64" s="15" t="s">
        <v>351</v>
      </c>
      <c r="B64" s="462" t="s">
        <v>321</v>
      </c>
      <c r="C64" s="341"/>
    </row>
    <row r="65" spans="1:3" s="461" customFormat="1" ht="12" customHeight="1">
      <c r="A65" s="14" t="s">
        <v>360</v>
      </c>
      <c r="B65" s="463" t="s">
        <v>322</v>
      </c>
      <c r="C65" s="341"/>
    </row>
    <row r="66" spans="1:3" s="461" customFormat="1" ht="12" customHeight="1" thickBot="1">
      <c r="A66" s="16" t="s">
        <v>361</v>
      </c>
      <c r="B66" s="536" t="s">
        <v>476</v>
      </c>
      <c r="C66" s="341"/>
    </row>
    <row r="67" spans="1:3" s="461" customFormat="1" ht="12" customHeight="1" thickBot="1">
      <c r="A67" s="510" t="s">
        <v>324</v>
      </c>
      <c r="B67" s="331" t="s">
        <v>325</v>
      </c>
      <c r="C67" s="336">
        <f>SUM(C68:C71)</f>
        <v>0</v>
      </c>
    </row>
    <row r="68" spans="1:3" s="461" customFormat="1" ht="12" customHeight="1">
      <c r="A68" s="15" t="s">
        <v>154</v>
      </c>
      <c r="B68" s="462" t="s">
        <v>326</v>
      </c>
      <c r="C68" s="341"/>
    </row>
    <row r="69" spans="1:3" s="461" customFormat="1" ht="12" customHeight="1">
      <c r="A69" s="14" t="s">
        <v>155</v>
      </c>
      <c r="B69" s="463" t="s">
        <v>327</v>
      </c>
      <c r="C69" s="341"/>
    </row>
    <row r="70" spans="1:3" s="461" customFormat="1" ht="12" customHeight="1">
      <c r="A70" s="14" t="s">
        <v>352</v>
      </c>
      <c r="B70" s="463" t="s">
        <v>328</v>
      </c>
      <c r="C70" s="341"/>
    </row>
    <row r="71" spans="1:3" s="461" customFormat="1" ht="12" customHeight="1" thickBot="1">
      <c r="A71" s="16" t="s">
        <v>353</v>
      </c>
      <c r="B71" s="333" t="s">
        <v>329</v>
      </c>
      <c r="C71" s="341"/>
    </row>
    <row r="72" spans="1:3" s="461" customFormat="1" ht="12" customHeight="1" thickBot="1">
      <c r="A72" s="510" t="s">
        <v>330</v>
      </c>
      <c r="B72" s="331" t="s">
        <v>331</v>
      </c>
      <c r="C72" s="336">
        <f>SUM(C73:C74)</f>
        <v>38972</v>
      </c>
    </row>
    <row r="73" spans="1:3" s="461" customFormat="1" ht="12" customHeight="1">
      <c r="A73" s="15" t="s">
        <v>354</v>
      </c>
      <c r="B73" s="462" t="s">
        <v>332</v>
      </c>
      <c r="C73" s="341">
        <v>38972</v>
      </c>
    </row>
    <row r="74" spans="1:3" s="461" customFormat="1" ht="12" customHeight="1" thickBot="1">
      <c r="A74" s="16" t="s">
        <v>355</v>
      </c>
      <c r="B74" s="333" t="s">
        <v>333</v>
      </c>
      <c r="C74" s="341"/>
    </row>
    <row r="75" spans="1:3" s="461" customFormat="1" ht="12" customHeight="1" thickBot="1">
      <c r="A75" s="510" t="s">
        <v>334</v>
      </c>
      <c r="B75" s="331" t="s">
        <v>335</v>
      </c>
      <c r="C75" s="336">
        <f>SUM(C76:C78)</f>
        <v>0</v>
      </c>
    </row>
    <row r="76" spans="1:3" s="461" customFormat="1" ht="12" customHeight="1">
      <c r="A76" s="15" t="s">
        <v>356</v>
      </c>
      <c r="B76" s="462" t="s">
        <v>336</v>
      </c>
      <c r="C76" s="341"/>
    </row>
    <row r="77" spans="1:3" s="461" customFormat="1" ht="12" customHeight="1">
      <c r="A77" s="14" t="s">
        <v>357</v>
      </c>
      <c r="B77" s="463" t="s">
        <v>337</v>
      </c>
      <c r="C77" s="341"/>
    </row>
    <row r="78" spans="1:3" s="461" customFormat="1" ht="12" customHeight="1" thickBot="1">
      <c r="A78" s="16" t="s">
        <v>358</v>
      </c>
      <c r="B78" s="333" t="s">
        <v>338</v>
      </c>
      <c r="C78" s="341"/>
    </row>
    <row r="79" spans="1:3" s="461" customFormat="1" ht="12" customHeight="1" thickBot="1">
      <c r="A79" s="510" t="s">
        <v>339</v>
      </c>
      <c r="B79" s="331" t="s">
        <v>359</v>
      </c>
      <c r="C79" s="336">
        <f>SUM(C80:C83)</f>
        <v>0</v>
      </c>
    </row>
    <row r="80" spans="1:3" s="461" customFormat="1" ht="12" customHeight="1">
      <c r="A80" s="466" t="s">
        <v>340</v>
      </c>
      <c r="B80" s="462" t="s">
        <v>341</v>
      </c>
      <c r="C80" s="341"/>
    </row>
    <row r="81" spans="1:3" s="461" customFormat="1" ht="12" customHeight="1">
      <c r="A81" s="467" t="s">
        <v>342</v>
      </c>
      <c r="B81" s="463" t="s">
        <v>343</v>
      </c>
      <c r="C81" s="341"/>
    </row>
    <row r="82" spans="1:3" s="461" customFormat="1" ht="12" customHeight="1">
      <c r="A82" s="467" t="s">
        <v>344</v>
      </c>
      <c r="B82" s="463" t="s">
        <v>345</v>
      </c>
      <c r="C82" s="341"/>
    </row>
    <row r="83" spans="1:3" s="461" customFormat="1" ht="12" customHeight="1" thickBot="1">
      <c r="A83" s="468" t="s">
        <v>346</v>
      </c>
      <c r="B83" s="333" t="s">
        <v>347</v>
      </c>
      <c r="C83" s="341"/>
    </row>
    <row r="84" spans="1:3" s="461" customFormat="1" ht="12" customHeight="1" thickBot="1">
      <c r="A84" s="510" t="s">
        <v>348</v>
      </c>
      <c r="B84" s="331" t="s">
        <v>490</v>
      </c>
      <c r="C84" s="508"/>
    </row>
    <row r="85" spans="1:3" s="461" customFormat="1" ht="13.5" customHeight="1" thickBot="1">
      <c r="A85" s="510" t="s">
        <v>350</v>
      </c>
      <c r="B85" s="331" t="s">
        <v>349</v>
      </c>
      <c r="C85" s="508"/>
    </row>
    <row r="86" spans="1:3" s="461" customFormat="1" ht="15.75" customHeight="1" thickBot="1">
      <c r="A86" s="510" t="s">
        <v>362</v>
      </c>
      <c r="B86" s="469" t="s">
        <v>493</v>
      </c>
      <c r="C86" s="342">
        <f>+C63+C67+C72+C75+C79+C85+C84</f>
        <v>38972</v>
      </c>
    </row>
    <row r="87" spans="1:3" s="461" customFormat="1" ht="16.5" customHeight="1" thickBot="1">
      <c r="A87" s="511" t="s">
        <v>492</v>
      </c>
      <c r="B87" s="470" t="s">
        <v>494</v>
      </c>
      <c r="C87" s="342">
        <f>+C62+C86</f>
        <v>406500</v>
      </c>
    </row>
    <row r="88" spans="1:3" s="461" customFormat="1" ht="83.25" customHeight="1">
      <c r="A88" s="5"/>
      <c r="B88" s="6"/>
      <c r="C88" s="343"/>
    </row>
    <row r="89" spans="1:3" ht="16.5" customHeight="1">
      <c r="A89" s="619" t="s">
        <v>48</v>
      </c>
      <c r="B89" s="619"/>
      <c r="C89" s="619"/>
    </row>
    <row r="90" spans="1:3" s="471" customFormat="1" ht="16.5" customHeight="1" thickBot="1">
      <c r="A90" s="621" t="s">
        <v>158</v>
      </c>
      <c r="B90" s="621"/>
      <c r="C90" s="164" t="s">
        <v>238</v>
      </c>
    </row>
    <row r="91" spans="1:3" ht="37.5" customHeight="1" thickBot="1">
      <c r="A91" s="23" t="s">
        <v>72</v>
      </c>
      <c r="B91" s="24" t="s">
        <v>49</v>
      </c>
      <c r="C91" s="44" t="str">
        <f>+C3</f>
        <v>2016. évi előirányzat</v>
      </c>
    </row>
    <row r="92" spans="1:3" s="460" customFormat="1" ht="12" customHeight="1" thickBot="1">
      <c r="A92" s="37"/>
      <c r="B92" s="38" t="s">
        <v>508</v>
      </c>
      <c r="C92" s="39" t="s">
        <v>509</v>
      </c>
    </row>
    <row r="93" spans="1:3" ht="12" customHeight="1" thickBot="1">
      <c r="A93" s="22" t="s">
        <v>19</v>
      </c>
      <c r="B93" s="31" t="s">
        <v>452</v>
      </c>
      <c r="C93" s="335">
        <f>C94+C95+C96+C97+C98+C111</f>
        <v>391279</v>
      </c>
    </row>
    <row r="94" spans="1:3" ht="12" customHeight="1">
      <c r="A94" s="17" t="s">
        <v>101</v>
      </c>
      <c r="B94" s="10" t="s">
        <v>50</v>
      </c>
      <c r="C94" s="338">
        <v>235192</v>
      </c>
    </row>
    <row r="95" spans="1:3" ht="12" customHeight="1">
      <c r="A95" s="14" t="s">
        <v>102</v>
      </c>
      <c r="B95" s="8" t="s">
        <v>188</v>
      </c>
      <c r="C95" s="340">
        <v>43132</v>
      </c>
    </row>
    <row r="96" spans="1:3" ht="12" customHeight="1">
      <c r="A96" s="14" t="s">
        <v>103</v>
      </c>
      <c r="B96" s="8" t="s">
        <v>144</v>
      </c>
      <c r="C96" s="340">
        <v>65836</v>
      </c>
    </row>
    <row r="97" spans="1:3" ht="12" customHeight="1">
      <c r="A97" s="14" t="s">
        <v>104</v>
      </c>
      <c r="B97" s="11" t="s">
        <v>189</v>
      </c>
      <c r="C97" s="340">
        <v>10299</v>
      </c>
    </row>
    <row r="98" spans="1:3" ht="12" customHeight="1">
      <c r="A98" s="14" t="s">
        <v>115</v>
      </c>
      <c r="B98" s="19" t="s">
        <v>190</v>
      </c>
      <c r="C98" s="340">
        <v>34820</v>
      </c>
    </row>
    <row r="99" spans="1:3" ht="12" customHeight="1">
      <c r="A99" s="14" t="s">
        <v>105</v>
      </c>
      <c r="B99" s="8" t="s">
        <v>457</v>
      </c>
      <c r="C99" s="340"/>
    </row>
    <row r="100" spans="1:3" ht="12" customHeight="1">
      <c r="A100" s="14" t="s">
        <v>106</v>
      </c>
      <c r="B100" s="169" t="s">
        <v>456</v>
      </c>
      <c r="C100" s="340"/>
    </row>
    <row r="101" spans="1:3" ht="12" customHeight="1">
      <c r="A101" s="14" t="s">
        <v>116</v>
      </c>
      <c r="B101" s="169" t="s">
        <v>455</v>
      </c>
      <c r="C101" s="340"/>
    </row>
    <row r="102" spans="1:3" ht="12" customHeight="1">
      <c r="A102" s="14" t="s">
        <v>117</v>
      </c>
      <c r="B102" s="167" t="s">
        <v>365</v>
      </c>
      <c r="C102" s="340"/>
    </row>
    <row r="103" spans="1:3" ht="12" customHeight="1">
      <c r="A103" s="14" t="s">
        <v>118</v>
      </c>
      <c r="B103" s="168" t="s">
        <v>366</v>
      </c>
      <c r="C103" s="340"/>
    </row>
    <row r="104" spans="1:3" ht="12" customHeight="1">
      <c r="A104" s="14" t="s">
        <v>119</v>
      </c>
      <c r="B104" s="168" t="s">
        <v>367</v>
      </c>
      <c r="C104" s="340"/>
    </row>
    <row r="105" spans="1:3" ht="12" customHeight="1">
      <c r="A105" s="14" t="s">
        <v>121</v>
      </c>
      <c r="B105" s="167" t="s">
        <v>368</v>
      </c>
      <c r="C105" s="340">
        <v>34270</v>
      </c>
    </row>
    <row r="106" spans="1:3" ht="12" customHeight="1">
      <c r="A106" s="14" t="s">
        <v>191</v>
      </c>
      <c r="B106" s="167" t="s">
        <v>369</v>
      </c>
      <c r="C106" s="340"/>
    </row>
    <row r="107" spans="1:3" ht="12" customHeight="1">
      <c r="A107" s="14" t="s">
        <v>363</v>
      </c>
      <c r="B107" s="168" t="s">
        <v>370</v>
      </c>
      <c r="C107" s="340"/>
    </row>
    <row r="108" spans="1:3" ht="12" customHeight="1">
      <c r="A108" s="13" t="s">
        <v>364</v>
      </c>
      <c r="B108" s="169" t="s">
        <v>371</v>
      </c>
      <c r="C108" s="340"/>
    </row>
    <row r="109" spans="1:3" ht="12" customHeight="1">
      <c r="A109" s="14" t="s">
        <v>453</v>
      </c>
      <c r="B109" s="169" t="s">
        <v>372</v>
      </c>
      <c r="C109" s="340"/>
    </row>
    <row r="110" spans="1:3" ht="12" customHeight="1">
      <c r="A110" s="16" t="s">
        <v>454</v>
      </c>
      <c r="B110" s="169" t="s">
        <v>373</v>
      </c>
      <c r="C110" s="340">
        <v>520</v>
      </c>
    </row>
    <row r="111" spans="1:3" ht="12" customHeight="1">
      <c r="A111" s="14" t="s">
        <v>458</v>
      </c>
      <c r="B111" s="11" t="s">
        <v>51</v>
      </c>
      <c r="C111" s="338">
        <v>2000</v>
      </c>
    </row>
    <row r="112" spans="1:3" ht="12" customHeight="1">
      <c r="A112" s="14" t="s">
        <v>459</v>
      </c>
      <c r="B112" s="8" t="s">
        <v>461</v>
      </c>
      <c r="C112" s="338">
        <v>1000</v>
      </c>
    </row>
    <row r="113" spans="1:3" ht="12" customHeight="1" thickBot="1">
      <c r="A113" s="18" t="s">
        <v>460</v>
      </c>
      <c r="B113" s="540" t="s">
        <v>462</v>
      </c>
      <c r="C113" s="344">
        <v>1000</v>
      </c>
    </row>
    <row r="114" spans="1:3" ht="12" customHeight="1" thickBot="1">
      <c r="A114" s="537" t="s">
        <v>20</v>
      </c>
      <c r="B114" s="538" t="s">
        <v>374</v>
      </c>
      <c r="C114" s="539">
        <f>+C115+C117+C119</f>
        <v>9942</v>
      </c>
    </row>
    <row r="115" spans="1:3" ht="12" customHeight="1">
      <c r="A115" s="15" t="s">
        <v>107</v>
      </c>
      <c r="B115" s="8" t="s">
        <v>237</v>
      </c>
      <c r="C115" s="339">
        <v>9942</v>
      </c>
    </row>
    <row r="116" spans="1:3" ht="12" customHeight="1">
      <c r="A116" s="15" t="s">
        <v>108</v>
      </c>
      <c r="B116" s="12" t="s">
        <v>378</v>
      </c>
      <c r="C116" s="339"/>
    </row>
    <row r="117" spans="1:3" ht="12" customHeight="1">
      <c r="A117" s="15" t="s">
        <v>109</v>
      </c>
      <c r="B117" s="12" t="s">
        <v>192</v>
      </c>
      <c r="C117" s="338"/>
    </row>
    <row r="118" spans="1:3" ht="12" customHeight="1">
      <c r="A118" s="15" t="s">
        <v>110</v>
      </c>
      <c r="B118" s="12" t="s">
        <v>379</v>
      </c>
      <c r="C118" s="304"/>
    </row>
    <row r="119" spans="1:3" ht="12" customHeight="1">
      <c r="A119" s="15" t="s">
        <v>111</v>
      </c>
      <c r="B119" s="333" t="s">
        <v>240</v>
      </c>
      <c r="C119" s="304"/>
    </row>
    <row r="120" spans="1:3" ht="12" customHeight="1">
      <c r="A120" s="15" t="s">
        <v>120</v>
      </c>
      <c r="B120" s="332" t="s">
        <v>443</v>
      </c>
      <c r="C120" s="304"/>
    </row>
    <row r="121" spans="1:3" ht="12" customHeight="1">
      <c r="A121" s="15" t="s">
        <v>122</v>
      </c>
      <c r="B121" s="458" t="s">
        <v>384</v>
      </c>
      <c r="C121" s="304"/>
    </row>
    <row r="122" spans="1:3" ht="15.75">
      <c r="A122" s="15" t="s">
        <v>193</v>
      </c>
      <c r="B122" s="168" t="s">
        <v>367</v>
      </c>
      <c r="C122" s="304"/>
    </row>
    <row r="123" spans="1:3" ht="12" customHeight="1">
      <c r="A123" s="15" t="s">
        <v>194</v>
      </c>
      <c r="B123" s="168" t="s">
        <v>383</v>
      </c>
      <c r="C123" s="304"/>
    </row>
    <row r="124" spans="1:3" ht="12" customHeight="1">
      <c r="A124" s="15" t="s">
        <v>195</v>
      </c>
      <c r="B124" s="168" t="s">
        <v>382</v>
      </c>
      <c r="C124" s="304"/>
    </row>
    <row r="125" spans="1:3" ht="12" customHeight="1">
      <c r="A125" s="15" t="s">
        <v>375</v>
      </c>
      <c r="B125" s="168" t="s">
        <v>370</v>
      </c>
      <c r="C125" s="304"/>
    </row>
    <row r="126" spans="1:3" ht="12" customHeight="1">
      <c r="A126" s="15" t="s">
        <v>376</v>
      </c>
      <c r="B126" s="168" t="s">
        <v>381</v>
      </c>
      <c r="C126" s="304"/>
    </row>
    <row r="127" spans="1:3" ht="16.5" thickBot="1">
      <c r="A127" s="13" t="s">
        <v>377</v>
      </c>
      <c r="B127" s="168" t="s">
        <v>380</v>
      </c>
      <c r="C127" s="306"/>
    </row>
    <row r="128" spans="1:3" ht="12" customHeight="1" thickBot="1">
      <c r="A128" s="20" t="s">
        <v>21</v>
      </c>
      <c r="B128" s="148" t="s">
        <v>463</v>
      </c>
      <c r="C128" s="336">
        <f>+C93+C114</f>
        <v>401221</v>
      </c>
    </row>
    <row r="129" spans="1:3" ht="12" customHeight="1" thickBot="1">
      <c r="A129" s="20" t="s">
        <v>22</v>
      </c>
      <c r="B129" s="148" t="s">
        <v>464</v>
      </c>
      <c r="C129" s="336">
        <f>+C130+C131+C132</f>
        <v>0</v>
      </c>
    </row>
    <row r="130" spans="1:3" ht="12" customHeight="1">
      <c r="A130" s="15" t="s">
        <v>279</v>
      </c>
      <c r="B130" s="12" t="s">
        <v>471</v>
      </c>
      <c r="C130" s="304"/>
    </row>
    <row r="131" spans="1:3" ht="12" customHeight="1">
      <c r="A131" s="15" t="s">
        <v>280</v>
      </c>
      <c r="B131" s="12" t="s">
        <v>472</v>
      </c>
      <c r="C131" s="304"/>
    </row>
    <row r="132" spans="1:3" ht="12" customHeight="1" thickBot="1">
      <c r="A132" s="13" t="s">
        <v>281</v>
      </c>
      <c r="B132" s="12" t="s">
        <v>473</v>
      </c>
      <c r="C132" s="304"/>
    </row>
    <row r="133" spans="1:3" ht="12" customHeight="1" thickBot="1">
      <c r="A133" s="20" t="s">
        <v>23</v>
      </c>
      <c r="B133" s="148" t="s">
        <v>465</v>
      </c>
      <c r="C133" s="336">
        <f>SUM(C134:C139)</f>
        <v>0</v>
      </c>
    </row>
    <row r="134" spans="1:3" ht="12" customHeight="1">
      <c r="A134" s="15" t="s">
        <v>94</v>
      </c>
      <c r="B134" s="9" t="s">
        <v>474</v>
      </c>
      <c r="C134" s="304"/>
    </row>
    <row r="135" spans="1:3" ht="12" customHeight="1">
      <c r="A135" s="15" t="s">
        <v>95</v>
      </c>
      <c r="B135" s="9" t="s">
        <v>466</v>
      </c>
      <c r="C135" s="304"/>
    </row>
    <row r="136" spans="1:3" ht="12" customHeight="1">
      <c r="A136" s="15" t="s">
        <v>96</v>
      </c>
      <c r="B136" s="9" t="s">
        <v>467</v>
      </c>
      <c r="C136" s="304"/>
    </row>
    <row r="137" spans="1:3" ht="12" customHeight="1">
      <c r="A137" s="15" t="s">
        <v>180</v>
      </c>
      <c r="B137" s="9" t="s">
        <v>468</v>
      </c>
      <c r="C137" s="304"/>
    </row>
    <row r="138" spans="1:3" ht="12" customHeight="1">
      <c r="A138" s="15" t="s">
        <v>181</v>
      </c>
      <c r="B138" s="9" t="s">
        <v>469</v>
      </c>
      <c r="C138" s="304"/>
    </row>
    <row r="139" spans="1:3" ht="12" customHeight="1" thickBot="1">
      <c r="A139" s="13" t="s">
        <v>182</v>
      </c>
      <c r="B139" s="9" t="s">
        <v>470</v>
      </c>
      <c r="C139" s="304"/>
    </row>
    <row r="140" spans="1:3" ht="12" customHeight="1" thickBot="1">
      <c r="A140" s="20" t="s">
        <v>24</v>
      </c>
      <c r="B140" s="148" t="s">
        <v>478</v>
      </c>
      <c r="C140" s="342">
        <f>+C141+C142+C143+C144</f>
        <v>5279</v>
      </c>
    </row>
    <row r="141" spans="1:3" ht="12" customHeight="1">
      <c r="A141" s="15" t="s">
        <v>97</v>
      </c>
      <c r="B141" s="9" t="s">
        <v>385</v>
      </c>
      <c r="C141" s="304"/>
    </row>
    <row r="142" spans="1:3" ht="12" customHeight="1">
      <c r="A142" s="15" t="s">
        <v>98</v>
      </c>
      <c r="B142" s="9" t="s">
        <v>386</v>
      </c>
      <c r="C142" s="304">
        <v>5279</v>
      </c>
    </row>
    <row r="143" spans="1:3" ht="12" customHeight="1">
      <c r="A143" s="15" t="s">
        <v>299</v>
      </c>
      <c r="B143" s="9" t="s">
        <v>479</v>
      </c>
      <c r="C143" s="304"/>
    </row>
    <row r="144" spans="1:3" ht="12" customHeight="1" thickBot="1">
      <c r="A144" s="13" t="s">
        <v>300</v>
      </c>
      <c r="B144" s="7" t="s">
        <v>405</v>
      </c>
      <c r="C144" s="304"/>
    </row>
    <row r="145" spans="1:3" ht="12" customHeight="1" thickBot="1">
      <c r="A145" s="20" t="s">
        <v>25</v>
      </c>
      <c r="B145" s="148" t="s">
        <v>480</v>
      </c>
      <c r="C145" s="345">
        <f>SUM(C146:C150)</f>
        <v>0</v>
      </c>
    </row>
    <row r="146" spans="1:3" ht="12" customHeight="1">
      <c r="A146" s="15" t="s">
        <v>99</v>
      </c>
      <c r="B146" s="9" t="s">
        <v>475</v>
      </c>
      <c r="C146" s="304"/>
    </row>
    <row r="147" spans="1:3" ht="12" customHeight="1">
      <c r="A147" s="15" t="s">
        <v>100</v>
      </c>
      <c r="B147" s="9" t="s">
        <v>482</v>
      </c>
      <c r="C147" s="304"/>
    </row>
    <row r="148" spans="1:3" ht="12" customHeight="1">
      <c r="A148" s="15" t="s">
        <v>311</v>
      </c>
      <c r="B148" s="9" t="s">
        <v>477</v>
      </c>
      <c r="C148" s="304"/>
    </row>
    <row r="149" spans="1:3" ht="12" customHeight="1">
      <c r="A149" s="15" t="s">
        <v>312</v>
      </c>
      <c r="B149" s="9" t="s">
        <v>483</v>
      </c>
      <c r="C149" s="304"/>
    </row>
    <row r="150" spans="1:3" ht="12" customHeight="1" thickBot="1">
      <c r="A150" s="15" t="s">
        <v>481</v>
      </c>
      <c r="B150" s="9" t="s">
        <v>484</v>
      </c>
      <c r="C150" s="304"/>
    </row>
    <row r="151" spans="1:3" ht="12" customHeight="1" thickBot="1">
      <c r="A151" s="20" t="s">
        <v>26</v>
      </c>
      <c r="B151" s="148" t="s">
        <v>485</v>
      </c>
      <c r="C151" s="541"/>
    </row>
    <row r="152" spans="1:3" ht="12" customHeight="1" thickBot="1">
      <c r="A152" s="20" t="s">
        <v>27</v>
      </c>
      <c r="B152" s="148" t="s">
        <v>486</v>
      </c>
      <c r="C152" s="541"/>
    </row>
    <row r="153" spans="1:9" ht="15" customHeight="1" thickBot="1">
      <c r="A153" s="20" t="s">
        <v>28</v>
      </c>
      <c r="B153" s="148" t="s">
        <v>488</v>
      </c>
      <c r="C153" s="472">
        <f>+C129+C133+C140+C145+C151+C152</f>
        <v>5279</v>
      </c>
      <c r="F153" s="473"/>
      <c r="G153" s="474"/>
      <c r="H153" s="474"/>
      <c r="I153" s="474"/>
    </row>
    <row r="154" spans="1:3" s="461" customFormat="1" ht="12.75" customHeight="1" thickBot="1">
      <c r="A154" s="334" t="s">
        <v>29</v>
      </c>
      <c r="B154" s="425" t="s">
        <v>487</v>
      </c>
      <c r="C154" s="472">
        <f>+C128+C153</f>
        <v>406500</v>
      </c>
    </row>
    <row r="155" ht="7.5" customHeight="1"/>
    <row r="156" spans="1:3" ht="15.75">
      <c r="A156" s="622" t="s">
        <v>387</v>
      </c>
      <c r="B156" s="622"/>
      <c r="C156" s="622"/>
    </row>
    <row r="157" spans="1:3" ht="15" customHeight="1" thickBot="1">
      <c r="A157" s="620" t="s">
        <v>159</v>
      </c>
      <c r="B157" s="620"/>
      <c r="C157" s="346" t="s">
        <v>238</v>
      </c>
    </row>
    <row r="158" spans="1:4" ht="13.5" customHeight="1" thickBot="1">
      <c r="A158" s="20">
        <v>1</v>
      </c>
      <c r="B158" s="30" t="s">
        <v>489</v>
      </c>
      <c r="C158" s="336">
        <f>+C62-C128</f>
        <v>-33693</v>
      </c>
      <c r="D158" s="475"/>
    </row>
    <row r="159" spans="1:3" ht="27.75" customHeight="1" thickBot="1">
      <c r="A159" s="20" t="s">
        <v>20</v>
      </c>
      <c r="B159" s="30" t="s">
        <v>495</v>
      </c>
      <c r="C159" s="336">
        <f>+C86-C153</f>
        <v>33693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Győrtelek Község Önkormányzat 
2016. ÉVI KÖLTSÉGVETÉS
KÖTELEZŐ FELADATAINAK MÉRLEGE &amp;R&amp;"Times New Roman CE,Félkövér dőlt"&amp;11 1.2. számú melléklet a ../2016. (XII...) önkormányzati rendelethez</oddHeader>
  </headerFooter>
  <rowBreaks count="1" manualBreakCount="1">
    <brk id="8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workbookViewId="0" topLeftCell="A1">
      <selection activeCell="I21" sqref="A1:I21"/>
    </sheetView>
  </sheetViews>
  <sheetFormatPr defaultColWidth="9.00390625" defaultRowHeight="12.75"/>
  <cols>
    <col min="1" max="1" width="6.875" style="219" customWidth="1"/>
    <col min="2" max="2" width="49.625" style="60" customWidth="1"/>
    <col min="3" max="8" width="12.875" style="60" customWidth="1"/>
    <col min="9" max="9" width="14.375" style="60" customWidth="1"/>
    <col min="10" max="10" width="3.375" style="60" customWidth="1"/>
    <col min="11" max="16384" width="9.375" style="60" customWidth="1"/>
  </cols>
  <sheetData>
    <row r="1" spans="1:9" ht="27.75" customHeight="1">
      <c r="A1" s="675" t="s">
        <v>4</v>
      </c>
      <c r="B1" s="675"/>
      <c r="C1" s="675"/>
      <c r="D1" s="675"/>
      <c r="E1" s="675"/>
      <c r="F1" s="675"/>
      <c r="G1" s="675"/>
      <c r="H1" s="675"/>
      <c r="I1" s="675"/>
    </row>
    <row r="2" ht="20.25" customHeight="1" thickBot="1">
      <c r="I2" s="530" t="s">
        <v>63</v>
      </c>
    </row>
    <row r="3" spans="1:9" s="531" customFormat="1" ht="26.25" customHeight="1">
      <c r="A3" s="683" t="s">
        <v>72</v>
      </c>
      <c r="B3" s="678" t="s">
        <v>88</v>
      </c>
      <c r="C3" s="683" t="s">
        <v>89</v>
      </c>
      <c r="D3" s="683" t="str">
        <f>+CONCATENATE(LEFT(ÖSSZEFÜGGÉSEK!A5,4)," előtti kifizetés")</f>
        <v>2016 előtti kifizetés</v>
      </c>
      <c r="E3" s="680" t="s">
        <v>71</v>
      </c>
      <c r="F3" s="681"/>
      <c r="G3" s="681"/>
      <c r="H3" s="682"/>
      <c r="I3" s="678" t="s">
        <v>52</v>
      </c>
    </row>
    <row r="4" spans="1:9" s="532" customFormat="1" ht="32.25" customHeight="1" thickBot="1">
      <c r="A4" s="684"/>
      <c r="B4" s="679"/>
      <c r="C4" s="679"/>
      <c r="D4" s="684"/>
      <c r="E4" s="309" t="str">
        <f>+CONCATENATE(LEFT(ÖSSZEFÜGGÉSEK!A5,4),".")</f>
        <v>2016.</v>
      </c>
      <c r="F4" s="309" t="str">
        <f>+CONCATENATE(LEFT(ÖSSZEFÜGGÉSEK!A5,4)+1,".")</f>
        <v>2017.</v>
      </c>
      <c r="G4" s="309" t="str">
        <f>+CONCATENATE(LEFT(ÖSSZEFÜGGÉSEK!A5,4)+2,".")</f>
        <v>2018.</v>
      </c>
      <c r="H4" s="310" t="str">
        <f>+CONCATENATE(LEFT(ÖSSZEFÜGGÉSEK!A5,4)+2,".",CHAR(10)," után")</f>
        <v>2018.
 után</v>
      </c>
      <c r="I4" s="679"/>
    </row>
    <row r="5" spans="1:9" s="533" customFormat="1" ht="12.75" customHeight="1" thickBot="1">
      <c r="A5" s="311" t="s">
        <v>508</v>
      </c>
      <c r="B5" s="312" t="s">
        <v>509</v>
      </c>
      <c r="C5" s="313" t="s">
        <v>510</v>
      </c>
      <c r="D5" s="312" t="s">
        <v>512</v>
      </c>
      <c r="E5" s="311" t="s">
        <v>511</v>
      </c>
      <c r="F5" s="313" t="s">
        <v>513</v>
      </c>
      <c r="G5" s="313" t="s">
        <v>514</v>
      </c>
      <c r="H5" s="314" t="s">
        <v>515</v>
      </c>
      <c r="I5" s="315" t="s">
        <v>516</v>
      </c>
    </row>
    <row r="6" spans="1:9" ht="24.75" customHeight="1" thickBot="1">
      <c r="A6" s="316" t="s">
        <v>19</v>
      </c>
      <c r="B6" s="317" t="s">
        <v>5</v>
      </c>
      <c r="C6" s="525"/>
      <c r="D6" s="75">
        <f>+D7+D8</f>
        <v>0</v>
      </c>
      <c r="E6" s="76">
        <f>+E7+E8</f>
        <v>0</v>
      </c>
      <c r="F6" s="77">
        <f>+F7+F8</f>
        <v>0</v>
      </c>
      <c r="G6" s="77">
        <f>+G7+G8</f>
        <v>0</v>
      </c>
      <c r="H6" s="78">
        <f>+H7+H8</f>
        <v>0</v>
      </c>
      <c r="I6" s="75">
        <f aca="true" t="shared" si="0" ref="I6:I17">SUM(D6:H6)</f>
        <v>0</v>
      </c>
    </row>
    <row r="7" spans="1:10" ht="19.5" customHeight="1">
      <c r="A7" s="318" t="s">
        <v>20</v>
      </c>
      <c r="B7" s="79" t="s">
        <v>73</v>
      </c>
      <c r="C7" s="526"/>
      <c r="D7" s="80"/>
      <c r="E7" s="81"/>
      <c r="F7" s="28"/>
      <c r="G7" s="28"/>
      <c r="H7" s="25"/>
      <c r="I7" s="319">
        <f t="shared" si="0"/>
        <v>0</v>
      </c>
      <c r="J7" s="674"/>
    </row>
    <row r="8" spans="1:10" ht="19.5" customHeight="1" thickBot="1">
      <c r="A8" s="318" t="s">
        <v>21</v>
      </c>
      <c r="B8" s="79" t="s">
        <v>73</v>
      </c>
      <c r="C8" s="526"/>
      <c r="D8" s="80"/>
      <c r="E8" s="81"/>
      <c r="F8" s="28"/>
      <c r="G8" s="28"/>
      <c r="H8" s="25"/>
      <c r="I8" s="319">
        <f t="shared" si="0"/>
        <v>0</v>
      </c>
      <c r="J8" s="674"/>
    </row>
    <row r="9" spans="1:10" ht="25.5" customHeight="1" thickBot="1">
      <c r="A9" s="316" t="s">
        <v>22</v>
      </c>
      <c r="B9" s="317" t="s">
        <v>6</v>
      </c>
      <c r="C9" s="527"/>
      <c r="D9" s="75">
        <f>+D10+D11</f>
        <v>0</v>
      </c>
      <c r="E9" s="76">
        <f>+E10+E11</f>
        <v>0</v>
      </c>
      <c r="F9" s="77">
        <f>+F10+F11</f>
        <v>0</v>
      </c>
      <c r="G9" s="77">
        <f>+G10+G11</f>
        <v>0</v>
      </c>
      <c r="H9" s="78">
        <f>+H10+H11</f>
        <v>0</v>
      </c>
      <c r="I9" s="75">
        <f t="shared" si="0"/>
        <v>0</v>
      </c>
      <c r="J9" s="674"/>
    </row>
    <row r="10" spans="1:10" ht="19.5" customHeight="1">
      <c r="A10" s="318" t="s">
        <v>23</v>
      </c>
      <c r="B10" s="79" t="s">
        <v>73</v>
      </c>
      <c r="C10" s="526"/>
      <c r="D10" s="80"/>
      <c r="E10" s="81"/>
      <c r="F10" s="28"/>
      <c r="G10" s="28"/>
      <c r="H10" s="25"/>
      <c r="I10" s="319">
        <f t="shared" si="0"/>
        <v>0</v>
      </c>
      <c r="J10" s="674"/>
    </row>
    <row r="11" spans="1:10" ht="19.5" customHeight="1" thickBot="1">
      <c r="A11" s="318" t="s">
        <v>24</v>
      </c>
      <c r="B11" s="79" t="s">
        <v>73</v>
      </c>
      <c r="C11" s="526"/>
      <c r="D11" s="80"/>
      <c r="E11" s="81"/>
      <c r="F11" s="28"/>
      <c r="G11" s="28"/>
      <c r="H11" s="25"/>
      <c r="I11" s="319">
        <f t="shared" si="0"/>
        <v>0</v>
      </c>
      <c r="J11" s="674"/>
    </row>
    <row r="12" spans="1:10" ht="19.5" customHeight="1" thickBot="1">
      <c r="A12" s="316" t="s">
        <v>25</v>
      </c>
      <c r="B12" s="317" t="s">
        <v>212</v>
      </c>
      <c r="C12" s="527"/>
      <c r="D12" s="75">
        <f>+D13</f>
        <v>0</v>
      </c>
      <c r="E12" s="76">
        <f>+E13</f>
        <v>0</v>
      </c>
      <c r="F12" s="77">
        <f>+F13</f>
        <v>0</v>
      </c>
      <c r="G12" s="77">
        <f>+G13</f>
        <v>0</v>
      </c>
      <c r="H12" s="78">
        <f>+H13</f>
        <v>0</v>
      </c>
      <c r="I12" s="75">
        <f t="shared" si="0"/>
        <v>0</v>
      </c>
      <c r="J12" s="674"/>
    </row>
    <row r="13" spans="1:10" ht="19.5" customHeight="1" thickBot="1">
      <c r="A13" s="318" t="s">
        <v>26</v>
      </c>
      <c r="B13" s="79" t="s">
        <v>73</v>
      </c>
      <c r="C13" s="526"/>
      <c r="D13" s="80"/>
      <c r="E13" s="81"/>
      <c r="F13" s="28"/>
      <c r="G13" s="28"/>
      <c r="H13" s="25"/>
      <c r="I13" s="319">
        <f t="shared" si="0"/>
        <v>0</v>
      </c>
      <c r="J13" s="674"/>
    </row>
    <row r="14" spans="1:10" ht="19.5" customHeight="1" thickBot="1">
      <c r="A14" s="316" t="s">
        <v>27</v>
      </c>
      <c r="B14" s="317" t="s">
        <v>213</v>
      </c>
      <c r="C14" s="527"/>
      <c r="D14" s="75">
        <f>+D15</f>
        <v>0</v>
      </c>
      <c r="E14" s="76">
        <f>+E15</f>
        <v>0</v>
      </c>
      <c r="F14" s="77">
        <f>+F15</f>
        <v>0</v>
      </c>
      <c r="G14" s="77">
        <f>+G15</f>
        <v>0</v>
      </c>
      <c r="H14" s="78">
        <f>+H15</f>
        <v>0</v>
      </c>
      <c r="I14" s="75">
        <f t="shared" si="0"/>
        <v>0</v>
      </c>
      <c r="J14" s="674"/>
    </row>
    <row r="15" spans="1:10" ht="19.5" customHeight="1" thickBot="1">
      <c r="A15" s="320" t="s">
        <v>28</v>
      </c>
      <c r="B15" s="82" t="s">
        <v>73</v>
      </c>
      <c r="C15" s="528"/>
      <c r="D15" s="83"/>
      <c r="E15" s="84"/>
      <c r="F15" s="29"/>
      <c r="G15" s="29"/>
      <c r="H15" s="27"/>
      <c r="I15" s="321">
        <f t="shared" si="0"/>
        <v>0</v>
      </c>
      <c r="J15" s="674"/>
    </row>
    <row r="16" spans="1:10" ht="19.5" customHeight="1" thickBot="1">
      <c r="A16" s="316" t="s">
        <v>29</v>
      </c>
      <c r="B16" s="322" t="s">
        <v>214</v>
      </c>
      <c r="C16" s="527"/>
      <c r="D16" s="75">
        <f>+D17</f>
        <v>0</v>
      </c>
      <c r="E16" s="76">
        <f>+E17</f>
        <v>0</v>
      </c>
      <c r="F16" s="77">
        <f>+F17</f>
        <v>0</v>
      </c>
      <c r="G16" s="77">
        <f>+G17</f>
        <v>0</v>
      </c>
      <c r="H16" s="78">
        <f>+H17</f>
        <v>0</v>
      </c>
      <c r="I16" s="75">
        <f t="shared" si="0"/>
        <v>0</v>
      </c>
      <c r="J16" s="674"/>
    </row>
    <row r="17" spans="1:10" ht="19.5" customHeight="1" thickBot="1">
      <c r="A17" s="323" t="s">
        <v>30</v>
      </c>
      <c r="B17" s="85" t="s">
        <v>73</v>
      </c>
      <c r="C17" s="529"/>
      <c r="D17" s="86"/>
      <c r="E17" s="87"/>
      <c r="F17" s="88"/>
      <c r="G17" s="88"/>
      <c r="H17" s="26"/>
      <c r="I17" s="324">
        <f t="shared" si="0"/>
        <v>0</v>
      </c>
      <c r="J17" s="674"/>
    </row>
    <row r="18" spans="1:10" ht="19.5" customHeight="1" thickBot="1">
      <c r="A18" s="676" t="s">
        <v>150</v>
      </c>
      <c r="B18" s="677"/>
      <c r="C18" s="144"/>
      <c r="D18" s="75">
        <f aca="true" t="shared" si="1" ref="D18:I18">+D6+D9+D12+D14+D16</f>
        <v>0</v>
      </c>
      <c r="E18" s="76">
        <f t="shared" si="1"/>
        <v>0</v>
      </c>
      <c r="F18" s="77">
        <f t="shared" si="1"/>
        <v>0</v>
      </c>
      <c r="G18" s="77">
        <f t="shared" si="1"/>
        <v>0</v>
      </c>
      <c r="H18" s="78">
        <f t="shared" si="1"/>
        <v>0</v>
      </c>
      <c r="I18" s="75">
        <f t="shared" si="1"/>
        <v>0</v>
      </c>
      <c r="J18" s="674"/>
    </row>
  </sheetData>
  <sheetProtection/>
  <mergeCells count="9">
    <mergeCell ref="J7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236220472440944" bottom="0.984251968503937" header="0.7874015748031497" footer="0.7874015748031497"/>
  <pageSetup horizontalDpi="600" verticalDpi="600" orientation="landscape" paperSize="9" scale="95" r:id="rId1"/>
  <headerFooter alignWithMargins="0">
    <oddHeader>&amp;R13. számú melléklet a .../2016. (XII..) önkormányzati rendelethez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7"/>
  <sheetViews>
    <sheetView zoomScale="120" zoomScaleNormal="120" zoomScaleSheetLayoutView="100" workbookViewId="0" topLeftCell="A1">
      <selection activeCell="H19" sqref="H19"/>
    </sheetView>
  </sheetViews>
  <sheetFormatPr defaultColWidth="9.00390625" defaultRowHeight="12.75"/>
  <cols>
    <col min="1" max="1" width="9.00390625" style="428" customWidth="1"/>
    <col min="2" max="2" width="75.875" style="428" customWidth="1"/>
    <col min="3" max="3" width="15.50390625" style="429" customWidth="1"/>
    <col min="4" max="5" width="15.50390625" style="428" customWidth="1"/>
    <col min="6" max="6" width="9.00390625" style="43" customWidth="1"/>
    <col min="7" max="16384" width="9.375" style="43" customWidth="1"/>
  </cols>
  <sheetData>
    <row r="1" spans="1:5" ht="15.75" customHeight="1">
      <c r="A1" s="619" t="s">
        <v>16</v>
      </c>
      <c r="B1" s="619"/>
      <c r="C1" s="619"/>
      <c r="D1" s="619"/>
      <c r="E1" s="619"/>
    </row>
    <row r="2" spans="1:5" ht="15.75" customHeight="1" thickBot="1">
      <c r="A2" s="620" t="s">
        <v>157</v>
      </c>
      <c r="B2" s="620"/>
      <c r="D2" s="165"/>
      <c r="E2" s="346" t="s">
        <v>238</v>
      </c>
    </row>
    <row r="3" spans="1:5" ht="37.5" customHeight="1" thickBot="1">
      <c r="A3" s="23" t="s">
        <v>72</v>
      </c>
      <c r="B3" s="24" t="s">
        <v>18</v>
      </c>
      <c r="C3" s="24" t="str">
        <f>+CONCATENATE(LEFT(ÖSSZEFÜGGÉSEK!A5,4)-2,". évi tény")</f>
        <v>2014. évi tény</v>
      </c>
      <c r="D3" s="451" t="str">
        <f>+CONCATENATE(LEFT(ÖSSZEFÜGGÉSEK!A5,4)-1,". évi várható")</f>
        <v>2015. évi várható</v>
      </c>
      <c r="E3" s="187" t="str">
        <f>+'1.1.sz.mell.'!C3</f>
        <v>2016. évi előirányzat</v>
      </c>
    </row>
    <row r="4" spans="1:5" s="45" customFormat="1" ht="12" customHeight="1" thickBot="1">
      <c r="A4" s="37" t="s">
        <v>508</v>
      </c>
      <c r="B4" s="38" t="s">
        <v>509</v>
      </c>
      <c r="C4" s="38" t="s">
        <v>510</v>
      </c>
      <c r="D4" s="38" t="s">
        <v>512</v>
      </c>
      <c r="E4" s="494" t="s">
        <v>511</v>
      </c>
    </row>
    <row r="5" spans="1:5" s="1" customFormat="1" ht="12" customHeight="1" thickBot="1">
      <c r="A5" s="20" t="s">
        <v>19</v>
      </c>
      <c r="B5" s="21" t="s">
        <v>263</v>
      </c>
      <c r="C5" s="443">
        <f>+C6+C7+C8+C9+C10+C11</f>
        <v>199076</v>
      </c>
      <c r="D5" s="443">
        <f>+D6+D7+D8+D9+D10+D11</f>
        <v>180458</v>
      </c>
      <c r="E5" s="303">
        <f>+E6+E7+E8+E9+E10+E11</f>
        <v>164839</v>
      </c>
    </row>
    <row r="6" spans="1:5" s="1" customFormat="1" ht="12" customHeight="1">
      <c r="A6" s="15" t="s">
        <v>101</v>
      </c>
      <c r="B6" s="462" t="s">
        <v>264</v>
      </c>
      <c r="C6" s="445">
        <v>71744</v>
      </c>
      <c r="D6" s="445">
        <v>57340</v>
      </c>
      <c r="E6" s="305">
        <v>61122</v>
      </c>
    </row>
    <row r="7" spans="1:5" s="1" customFormat="1" ht="12" customHeight="1">
      <c r="A7" s="14" t="s">
        <v>102</v>
      </c>
      <c r="B7" s="463" t="s">
        <v>265</v>
      </c>
      <c r="C7" s="444">
        <v>32124</v>
      </c>
      <c r="D7" s="444">
        <v>32681</v>
      </c>
      <c r="E7" s="304">
        <v>31277</v>
      </c>
    </row>
    <row r="8" spans="1:5" s="1" customFormat="1" ht="12" customHeight="1">
      <c r="A8" s="14" t="s">
        <v>103</v>
      </c>
      <c r="B8" s="463" t="s">
        <v>266</v>
      </c>
      <c r="C8" s="444">
        <v>84567</v>
      </c>
      <c r="D8" s="444">
        <v>80581</v>
      </c>
      <c r="E8" s="304">
        <v>52394</v>
      </c>
    </row>
    <row r="9" spans="1:5" s="1" customFormat="1" ht="12" customHeight="1">
      <c r="A9" s="14" t="s">
        <v>104</v>
      </c>
      <c r="B9" s="463" t="s">
        <v>267</v>
      </c>
      <c r="C9" s="444">
        <v>1979</v>
      </c>
      <c r="D9" s="444">
        <v>1985</v>
      </c>
      <c r="E9" s="304">
        <v>1987</v>
      </c>
    </row>
    <row r="10" spans="1:5" s="1" customFormat="1" ht="12" customHeight="1">
      <c r="A10" s="14" t="s">
        <v>153</v>
      </c>
      <c r="B10" s="332" t="s">
        <v>447</v>
      </c>
      <c r="C10" s="444">
        <v>5831</v>
      </c>
      <c r="D10" s="444">
        <v>7871</v>
      </c>
      <c r="E10" s="304">
        <v>16930</v>
      </c>
    </row>
    <row r="11" spans="1:5" s="1" customFormat="1" ht="12" customHeight="1" thickBot="1">
      <c r="A11" s="16" t="s">
        <v>105</v>
      </c>
      <c r="B11" s="333" t="s">
        <v>448</v>
      </c>
      <c r="C11" s="444">
        <v>2831</v>
      </c>
      <c r="D11" s="444"/>
      <c r="E11" s="304">
        <v>1129</v>
      </c>
    </row>
    <row r="12" spans="1:5" s="1" customFormat="1" ht="12" customHeight="1" thickBot="1">
      <c r="A12" s="20" t="s">
        <v>20</v>
      </c>
      <c r="B12" s="331" t="s">
        <v>268</v>
      </c>
      <c r="C12" s="443">
        <f>+C13+C14+C15+C16+C17</f>
        <v>114045</v>
      </c>
      <c r="D12" s="443">
        <f>+D13+D14+D15+D16+D17</f>
        <v>147941</v>
      </c>
      <c r="E12" s="303">
        <f>+E13+E14+E15+E16+E17</f>
        <v>177174</v>
      </c>
    </row>
    <row r="13" spans="1:5" s="1" customFormat="1" ht="12" customHeight="1">
      <c r="A13" s="15" t="s">
        <v>107</v>
      </c>
      <c r="B13" s="462" t="s">
        <v>269</v>
      </c>
      <c r="C13" s="445"/>
      <c r="D13" s="445"/>
      <c r="E13" s="305"/>
    </row>
    <row r="14" spans="1:5" s="1" customFormat="1" ht="12" customHeight="1">
      <c r="A14" s="14" t="s">
        <v>108</v>
      </c>
      <c r="B14" s="463" t="s">
        <v>270</v>
      </c>
      <c r="C14" s="444"/>
      <c r="D14" s="444"/>
      <c r="E14" s="304"/>
    </row>
    <row r="15" spans="1:5" s="1" customFormat="1" ht="12" customHeight="1">
      <c r="A15" s="14" t="s">
        <v>109</v>
      </c>
      <c r="B15" s="463" t="s">
        <v>437</v>
      </c>
      <c r="C15" s="444"/>
      <c r="D15" s="444"/>
      <c r="E15" s="304"/>
    </row>
    <row r="16" spans="1:5" s="1" customFormat="1" ht="12" customHeight="1">
      <c r="A16" s="14" t="s">
        <v>110</v>
      </c>
      <c r="B16" s="463" t="s">
        <v>438</v>
      </c>
      <c r="C16" s="444"/>
      <c r="D16" s="444"/>
      <c r="E16" s="304"/>
    </row>
    <row r="17" spans="1:5" s="1" customFormat="1" ht="12" customHeight="1">
      <c r="A17" s="14" t="s">
        <v>111</v>
      </c>
      <c r="B17" s="463" t="s">
        <v>271</v>
      </c>
      <c r="C17" s="444">
        <v>114045</v>
      </c>
      <c r="D17" s="444">
        <v>147941</v>
      </c>
      <c r="E17" s="304">
        <v>177174</v>
      </c>
    </row>
    <row r="18" spans="1:5" s="1" customFormat="1" ht="12" customHeight="1" thickBot="1">
      <c r="A18" s="16" t="s">
        <v>120</v>
      </c>
      <c r="B18" s="333" t="s">
        <v>272</v>
      </c>
      <c r="C18" s="446"/>
      <c r="D18" s="446"/>
      <c r="E18" s="306"/>
    </row>
    <row r="19" spans="1:5" s="1" customFormat="1" ht="12" customHeight="1" thickBot="1">
      <c r="A19" s="20" t="s">
        <v>21</v>
      </c>
      <c r="B19" s="21" t="s">
        <v>273</v>
      </c>
      <c r="C19" s="443">
        <f>+C20+C21+C22+C23+C24</f>
        <v>89006</v>
      </c>
      <c r="D19" s="443">
        <f>+D20+D21+D22+D23+D24</f>
        <v>315094</v>
      </c>
      <c r="E19" s="303">
        <f>+E20+E21+E22+E23+E24</f>
        <v>3810</v>
      </c>
    </row>
    <row r="20" spans="1:5" s="1" customFormat="1" ht="12" customHeight="1">
      <c r="A20" s="15" t="s">
        <v>90</v>
      </c>
      <c r="B20" s="462" t="s">
        <v>274</v>
      </c>
      <c r="C20" s="445">
        <v>24</v>
      </c>
      <c r="D20" s="445"/>
      <c r="E20" s="305"/>
    </row>
    <row r="21" spans="1:5" s="1" customFormat="1" ht="12" customHeight="1">
      <c r="A21" s="14" t="s">
        <v>91</v>
      </c>
      <c r="B21" s="463" t="s">
        <v>275</v>
      </c>
      <c r="C21" s="444"/>
      <c r="D21" s="444"/>
      <c r="E21" s="304"/>
    </row>
    <row r="22" spans="1:5" s="1" customFormat="1" ht="12" customHeight="1">
      <c r="A22" s="14" t="s">
        <v>92</v>
      </c>
      <c r="B22" s="463" t="s">
        <v>439</v>
      </c>
      <c r="C22" s="444"/>
      <c r="D22" s="444"/>
      <c r="E22" s="304"/>
    </row>
    <row r="23" spans="1:5" s="1" customFormat="1" ht="12" customHeight="1">
      <c r="A23" s="14" t="s">
        <v>93</v>
      </c>
      <c r="B23" s="463" t="s">
        <v>440</v>
      </c>
      <c r="C23" s="444"/>
      <c r="D23" s="444"/>
      <c r="E23" s="304"/>
    </row>
    <row r="24" spans="1:5" s="1" customFormat="1" ht="12" customHeight="1">
      <c r="A24" s="14" t="s">
        <v>176</v>
      </c>
      <c r="B24" s="463" t="s">
        <v>276</v>
      </c>
      <c r="C24" s="444">
        <v>88982</v>
      </c>
      <c r="D24" s="444">
        <v>315094</v>
      </c>
      <c r="E24" s="304">
        <v>3810</v>
      </c>
    </row>
    <row r="25" spans="1:5" s="1" customFormat="1" ht="12" customHeight="1" thickBot="1">
      <c r="A25" s="16" t="s">
        <v>177</v>
      </c>
      <c r="B25" s="464" t="s">
        <v>277</v>
      </c>
      <c r="C25" s="446">
        <v>88982</v>
      </c>
      <c r="D25" s="446">
        <v>305779</v>
      </c>
      <c r="E25" s="306"/>
    </row>
    <row r="26" spans="1:5" s="1" customFormat="1" ht="12" customHeight="1" thickBot="1">
      <c r="A26" s="20" t="s">
        <v>178</v>
      </c>
      <c r="B26" s="21" t="s">
        <v>278</v>
      </c>
      <c r="C26" s="450">
        <f>SUM(C27:C33)</f>
        <v>9679</v>
      </c>
      <c r="D26" s="450">
        <f>SUM(D27:D33)</f>
        <v>13304</v>
      </c>
      <c r="E26" s="493">
        <f>SUM(E27:E33)</f>
        <v>11800</v>
      </c>
    </row>
    <row r="27" spans="1:5" s="1" customFormat="1" ht="12" customHeight="1">
      <c r="A27" s="15" t="s">
        <v>279</v>
      </c>
      <c r="B27" s="462" t="s">
        <v>599</v>
      </c>
      <c r="C27" s="445">
        <v>1609</v>
      </c>
      <c r="D27" s="445">
        <v>1556</v>
      </c>
      <c r="E27" s="337">
        <v>1400</v>
      </c>
    </row>
    <row r="28" spans="1:5" s="1" customFormat="1" ht="12" customHeight="1">
      <c r="A28" s="14" t="s">
        <v>280</v>
      </c>
      <c r="B28" s="463" t="s">
        <v>571</v>
      </c>
      <c r="C28" s="444"/>
      <c r="D28" s="444"/>
      <c r="E28" s="338"/>
    </row>
    <row r="29" spans="1:5" s="1" customFormat="1" ht="12" customHeight="1">
      <c r="A29" s="14" t="s">
        <v>281</v>
      </c>
      <c r="B29" s="463" t="s">
        <v>572</v>
      </c>
      <c r="C29" s="444">
        <v>6019</v>
      </c>
      <c r="D29" s="444">
        <v>9264</v>
      </c>
      <c r="E29" s="338">
        <v>8500</v>
      </c>
    </row>
    <row r="30" spans="1:5" s="1" customFormat="1" ht="12" customHeight="1">
      <c r="A30" s="14" t="s">
        <v>282</v>
      </c>
      <c r="B30" s="463" t="s">
        <v>573</v>
      </c>
      <c r="C30" s="444"/>
      <c r="D30" s="444"/>
      <c r="E30" s="338"/>
    </row>
    <row r="31" spans="1:5" s="1" customFormat="1" ht="12" customHeight="1">
      <c r="A31" s="14" t="s">
        <v>567</v>
      </c>
      <c r="B31" s="463" t="s">
        <v>283</v>
      </c>
      <c r="C31" s="444">
        <v>1950</v>
      </c>
      <c r="D31" s="444">
        <v>2191</v>
      </c>
      <c r="E31" s="338">
        <v>1800</v>
      </c>
    </row>
    <row r="32" spans="1:5" s="1" customFormat="1" ht="12" customHeight="1">
      <c r="A32" s="14" t="s">
        <v>568</v>
      </c>
      <c r="B32" s="463" t="s">
        <v>284</v>
      </c>
      <c r="C32" s="444"/>
      <c r="D32" s="444"/>
      <c r="E32" s="338"/>
    </row>
    <row r="33" spans="1:5" s="1" customFormat="1" ht="12" customHeight="1" thickBot="1">
      <c r="A33" s="16" t="s">
        <v>569</v>
      </c>
      <c r="B33" s="464" t="s">
        <v>285</v>
      </c>
      <c r="C33" s="446">
        <v>101</v>
      </c>
      <c r="D33" s="446">
        <v>293</v>
      </c>
      <c r="E33" s="344">
        <v>100</v>
      </c>
    </row>
    <row r="34" spans="1:5" s="1" customFormat="1" ht="12" customHeight="1" thickBot="1">
      <c r="A34" s="20" t="s">
        <v>23</v>
      </c>
      <c r="B34" s="21" t="s">
        <v>449</v>
      </c>
      <c r="C34" s="443">
        <f>SUM(C35:C45)</f>
        <v>40947</v>
      </c>
      <c r="D34" s="443">
        <f>SUM(D35:D45)</f>
        <v>67538</v>
      </c>
      <c r="E34" s="303">
        <f>SUM(E35:E45)</f>
        <v>15892</v>
      </c>
    </row>
    <row r="35" spans="1:5" s="1" customFormat="1" ht="12" customHeight="1">
      <c r="A35" s="15" t="s">
        <v>94</v>
      </c>
      <c r="B35" s="462" t="s">
        <v>288</v>
      </c>
      <c r="C35" s="445">
        <v>1024</v>
      </c>
      <c r="D35" s="445">
        <v>1369</v>
      </c>
      <c r="E35" s="305">
        <v>1400</v>
      </c>
    </row>
    <row r="36" spans="1:5" s="1" customFormat="1" ht="12" customHeight="1">
      <c r="A36" s="14" t="s">
        <v>95</v>
      </c>
      <c r="B36" s="463" t="s">
        <v>289</v>
      </c>
      <c r="C36" s="444">
        <v>9572</v>
      </c>
      <c r="D36" s="444">
        <v>8855</v>
      </c>
      <c r="E36" s="304">
        <v>10365</v>
      </c>
    </row>
    <row r="37" spans="1:5" s="1" customFormat="1" ht="12" customHeight="1">
      <c r="A37" s="14" t="s">
        <v>96</v>
      </c>
      <c r="B37" s="463" t="s">
        <v>290</v>
      </c>
      <c r="C37" s="444">
        <v>213</v>
      </c>
      <c r="D37" s="444">
        <v>461</v>
      </c>
      <c r="E37" s="304">
        <v>815</v>
      </c>
    </row>
    <row r="38" spans="1:5" s="1" customFormat="1" ht="12" customHeight="1">
      <c r="A38" s="14" t="s">
        <v>180</v>
      </c>
      <c r="B38" s="463" t="s">
        <v>291</v>
      </c>
      <c r="C38" s="444"/>
      <c r="D38" s="444"/>
      <c r="E38" s="304"/>
    </row>
    <row r="39" spans="1:5" s="1" customFormat="1" ht="12" customHeight="1">
      <c r="A39" s="14" t="s">
        <v>181</v>
      </c>
      <c r="B39" s="463" t="s">
        <v>292</v>
      </c>
      <c r="C39" s="444">
        <v>423</v>
      </c>
      <c r="D39" s="444">
        <v>216</v>
      </c>
      <c r="E39" s="304">
        <v>170</v>
      </c>
    </row>
    <row r="40" spans="1:5" s="1" customFormat="1" ht="12" customHeight="1">
      <c r="A40" s="14" t="s">
        <v>182</v>
      </c>
      <c r="B40" s="463" t="s">
        <v>293</v>
      </c>
      <c r="C40" s="444">
        <v>2315</v>
      </c>
      <c r="D40" s="444">
        <v>2640</v>
      </c>
      <c r="E40" s="304">
        <v>3132</v>
      </c>
    </row>
    <row r="41" spans="1:5" s="1" customFormat="1" ht="12" customHeight="1">
      <c r="A41" s="14" t="s">
        <v>183</v>
      </c>
      <c r="B41" s="463" t="s">
        <v>294</v>
      </c>
      <c r="C41" s="444">
        <v>27391</v>
      </c>
      <c r="D41" s="444">
        <v>53992</v>
      </c>
      <c r="E41" s="304"/>
    </row>
    <row r="42" spans="1:5" s="1" customFormat="1" ht="12" customHeight="1">
      <c r="A42" s="14" t="s">
        <v>184</v>
      </c>
      <c r="B42" s="463" t="s">
        <v>575</v>
      </c>
      <c r="C42" s="444">
        <v>9</v>
      </c>
      <c r="D42" s="444">
        <v>5</v>
      </c>
      <c r="E42" s="304">
        <v>10</v>
      </c>
    </row>
    <row r="43" spans="1:5" s="1" customFormat="1" ht="12" customHeight="1">
      <c r="A43" s="14" t="s">
        <v>286</v>
      </c>
      <c r="B43" s="463" t="s">
        <v>296</v>
      </c>
      <c r="C43" s="447"/>
      <c r="D43" s="447"/>
      <c r="E43" s="307"/>
    </row>
    <row r="44" spans="1:5" s="1" customFormat="1" ht="12" customHeight="1">
      <c r="A44" s="16" t="s">
        <v>287</v>
      </c>
      <c r="B44" s="464" t="s">
        <v>451</v>
      </c>
      <c r="C44" s="448"/>
      <c r="D44" s="448"/>
      <c r="E44" s="308"/>
    </row>
    <row r="45" spans="1:5" s="1" customFormat="1" ht="12" customHeight="1" thickBot="1">
      <c r="A45" s="16" t="s">
        <v>450</v>
      </c>
      <c r="B45" s="333" t="s">
        <v>297</v>
      </c>
      <c r="C45" s="448"/>
      <c r="D45" s="448"/>
      <c r="E45" s="308"/>
    </row>
    <row r="46" spans="1:5" s="1" customFormat="1" ht="12" customHeight="1" thickBot="1">
      <c r="A46" s="20" t="s">
        <v>24</v>
      </c>
      <c r="B46" s="21" t="s">
        <v>298</v>
      </c>
      <c r="C46" s="443">
        <f>SUM(C47:C51)</f>
        <v>2500</v>
      </c>
      <c r="D46" s="443">
        <f>SUM(D47:D51)</f>
        <v>0</v>
      </c>
      <c r="E46" s="303">
        <f>SUM(E47:E51)</f>
        <v>0</v>
      </c>
    </row>
    <row r="47" spans="1:5" s="1" customFormat="1" ht="12" customHeight="1">
      <c r="A47" s="15" t="s">
        <v>97</v>
      </c>
      <c r="B47" s="462" t="s">
        <v>302</v>
      </c>
      <c r="C47" s="509"/>
      <c r="D47" s="509"/>
      <c r="E47" s="330"/>
    </row>
    <row r="48" spans="1:5" s="1" customFormat="1" ht="12" customHeight="1">
      <c r="A48" s="14" t="s">
        <v>98</v>
      </c>
      <c r="B48" s="463" t="s">
        <v>303</v>
      </c>
      <c r="C48" s="447">
        <v>2500</v>
      </c>
      <c r="D48" s="447"/>
      <c r="E48" s="307"/>
    </row>
    <row r="49" spans="1:5" s="1" customFormat="1" ht="12" customHeight="1">
      <c r="A49" s="14" t="s">
        <v>299</v>
      </c>
      <c r="B49" s="463" t="s">
        <v>304</v>
      </c>
      <c r="C49" s="447"/>
      <c r="D49" s="447"/>
      <c r="E49" s="307"/>
    </row>
    <row r="50" spans="1:5" s="1" customFormat="1" ht="12" customHeight="1">
      <c r="A50" s="14" t="s">
        <v>300</v>
      </c>
      <c r="B50" s="463" t="s">
        <v>305</v>
      </c>
      <c r="C50" s="447"/>
      <c r="D50" s="447"/>
      <c r="E50" s="307"/>
    </row>
    <row r="51" spans="1:5" s="1" customFormat="1" ht="12" customHeight="1" thickBot="1">
      <c r="A51" s="16" t="s">
        <v>301</v>
      </c>
      <c r="B51" s="333" t="s">
        <v>306</v>
      </c>
      <c r="C51" s="448"/>
      <c r="D51" s="448"/>
      <c r="E51" s="308"/>
    </row>
    <row r="52" spans="1:5" s="1" customFormat="1" ht="12" customHeight="1" thickBot="1">
      <c r="A52" s="20" t="s">
        <v>185</v>
      </c>
      <c r="B52" s="21" t="s">
        <v>307</v>
      </c>
      <c r="C52" s="443">
        <f>SUM(C53:C55)</f>
        <v>24</v>
      </c>
      <c r="D52" s="443">
        <f>SUM(D53:D55)</f>
        <v>152</v>
      </c>
      <c r="E52" s="303">
        <f>SUM(E53:E55)</f>
        <v>30</v>
      </c>
    </row>
    <row r="53" spans="1:5" s="1" customFormat="1" ht="12" customHeight="1">
      <c r="A53" s="15" t="s">
        <v>99</v>
      </c>
      <c r="B53" s="462" t="s">
        <v>308</v>
      </c>
      <c r="C53" s="445"/>
      <c r="D53" s="445"/>
      <c r="E53" s="305"/>
    </row>
    <row r="54" spans="1:5" s="1" customFormat="1" ht="12" customHeight="1">
      <c r="A54" s="14" t="s">
        <v>100</v>
      </c>
      <c r="B54" s="463" t="s">
        <v>441</v>
      </c>
      <c r="C54" s="444"/>
      <c r="D54" s="444"/>
      <c r="E54" s="304"/>
    </row>
    <row r="55" spans="1:5" s="1" customFormat="1" ht="12" customHeight="1">
      <c r="A55" s="14" t="s">
        <v>311</v>
      </c>
      <c r="B55" s="463" t="s">
        <v>309</v>
      </c>
      <c r="C55" s="444">
        <v>24</v>
      </c>
      <c r="D55" s="444">
        <v>152</v>
      </c>
      <c r="E55" s="304">
        <v>30</v>
      </c>
    </row>
    <row r="56" spans="1:5" s="1" customFormat="1" ht="12" customHeight="1" thickBot="1">
      <c r="A56" s="16" t="s">
        <v>312</v>
      </c>
      <c r="B56" s="333" t="s">
        <v>310</v>
      </c>
      <c r="C56" s="446"/>
      <c r="D56" s="446"/>
      <c r="E56" s="306"/>
    </row>
    <row r="57" spans="1:5" s="1" customFormat="1" ht="12" customHeight="1" thickBot="1">
      <c r="A57" s="20" t="s">
        <v>26</v>
      </c>
      <c r="B57" s="331" t="s">
        <v>313</v>
      </c>
      <c r="C57" s="443">
        <f>SUM(C58:C60)</f>
        <v>25</v>
      </c>
      <c r="D57" s="443">
        <f>SUM(D58:D60)</f>
        <v>0</v>
      </c>
      <c r="E57" s="303">
        <f>SUM(E58:E60)</f>
        <v>0</v>
      </c>
    </row>
    <row r="58" spans="1:5" s="1" customFormat="1" ht="12" customHeight="1">
      <c r="A58" s="15" t="s">
        <v>186</v>
      </c>
      <c r="B58" s="462" t="s">
        <v>315</v>
      </c>
      <c r="C58" s="447"/>
      <c r="D58" s="447"/>
      <c r="E58" s="307"/>
    </row>
    <row r="59" spans="1:5" s="1" customFormat="1" ht="12" customHeight="1">
      <c r="A59" s="14" t="s">
        <v>187</v>
      </c>
      <c r="B59" s="463" t="s">
        <v>442</v>
      </c>
      <c r="C59" s="447"/>
      <c r="D59" s="447"/>
      <c r="E59" s="307"/>
    </row>
    <row r="60" spans="1:5" s="1" customFormat="1" ht="12" customHeight="1">
      <c r="A60" s="14" t="s">
        <v>239</v>
      </c>
      <c r="B60" s="463" t="s">
        <v>316</v>
      </c>
      <c r="C60" s="447">
        <v>25</v>
      </c>
      <c r="D60" s="447"/>
      <c r="E60" s="307"/>
    </row>
    <row r="61" spans="1:5" s="1" customFormat="1" ht="12" customHeight="1" thickBot="1">
      <c r="A61" s="16" t="s">
        <v>314</v>
      </c>
      <c r="B61" s="333" t="s">
        <v>317</v>
      </c>
      <c r="C61" s="447"/>
      <c r="D61" s="447"/>
      <c r="E61" s="307"/>
    </row>
    <row r="62" spans="1:5" s="1" customFormat="1" ht="12" customHeight="1" thickBot="1">
      <c r="A62" s="542" t="s">
        <v>491</v>
      </c>
      <c r="B62" s="21" t="s">
        <v>318</v>
      </c>
      <c r="C62" s="450">
        <f>+C5+C12+C19+C26+C34+C46+C52+C57</f>
        <v>455302</v>
      </c>
      <c r="D62" s="450">
        <f>+D5+D12+D19+D26+D34+D46+D52+D57</f>
        <v>724487</v>
      </c>
      <c r="E62" s="493">
        <f>+E5+E12+E19+E26+E34+E46+E52+E57</f>
        <v>373545</v>
      </c>
    </row>
    <row r="63" spans="1:5" s="1" customFormat="1" ht="12" customHeight="1" thickBot="1">
      <c r="A63" s="510" t="s">
        <v>319</v>
      </c>
      <c r="B63" s="331" t="s">
        <v>558</v>
      </c>
      <c r="C63" s="443">
        <f>SUM(C64:C66)</f>
        <v>0</v>
      </c>
      <c r="D63" s="443">
        <f>SUM(D64:D66)</f>
        <v>0</v>
      </c>
      <c r="E63" s="303">
        <f>SUM(E64:E66)</f>
        <v>0</v>
      </c>
    </row>
    <row r="64" spans="1:5" s="1" customFormat="1" ht="12" customHeight="1">
      <c r="A64" s="15" t="s">
        <v>351</v>
      </c>
      <c r="B64" s="462" t="s">
        <v>321</v>
      </c>
      <c r="C64" s="447"/>
      <c r="D64" s="447"/>
      <c r="E64" s="307"/>
    </row>
    <row r="65" spans="1:5" s="1" customFormat="1" ht="12" customHeight="1">
      <c r="A65" s="14" t="s">
        <v>360</v>
      </c>
      <c r="B65" s="463" t="s">
        <v>322</v>
      </c>
      <c r="C65" s="447"/>
      <c r="D65" s="447"/>
      <c r="E65" s="307"/>
    </row>
    <row r="66" spans="1:5" s="1" customFormat="1" ht="12" customHeight="1" thickBot="1">
      <c r="A66" s="16" t="s">
        <v>361</v>
      </c>
      <c r="B66" s="536" t="s">
        <v>476</v>
      </c>
      <c r="C66" s="447"/>
      <c r="D66" s="447"/>
      <c r="E66" s="307"/>
    </row>
    <row r="67" spans="1:5" s="1" customFormat="1" ht="12" customHeight="1" thickBot="1">
      <c r="A67" s="510" t="s">
        <v>324</v>
      </c>
      <c r="B67" s="331" t="s">
        <v>325</v>
      </c>
      <c r="C67" s="443">
        <f>SUM(C68:C71)</f>
        <v>0</v>
      </c>
      <c r="D67" s="443">
        <f>SUM(D68:D71)</f>
        <v>0</v>
      </c>
      <c r="E67" s="303">
        <f>SUM(E68:E71)</f>
        <v>0</v>
      </c>
    </row>
    <row r="68" spans="1:5" s="1" customFormat="1" ht="12" customHeight="1">
      <c r="A68" s="15" t="s">
        <v>154</v>
      </c>
      <c r="B68" s="462" t="s">
        <v>326</v>
      </c>
      <c r="C68" s="447"/>
      <c r="D68" s="447"/>
      <c r="E68" s="307"/>
    </row>
    <row r="69" spans="1:7" s="1" customFormat="1" ht="17.25" customHeight="1">
      <c r="A69" s="14" t="s">
        <v>155</v>
      </c>
      <c r="B69" s="463" t="s">
        <v>327</v>
      </c>
      <c r="C69" s="447"/>
      <c r="D69" s="447"/>
      <c r="E69" s="307"/>
      <c r="G69" s="46"/>
    </row>
    <row r="70" spans="1:5" s="1" customFormat="1" ht="12" customHeight="1">
      <c r="A70" s="14" t="s">
        <v>352</v>
      </c>
      <c r="B70" s="463" t="s">
        <v>328</v>
      </c>
      <c r="C70" s="447"/>
      <c r="D70" s="447"/>
      <c r="E70" s="307"/>
    </row>
    <row r="71" spans="1:5" s="1" customFormat="1" ht="12" customHeight="1" thickBot="1">
      <c r="A71" s="16" t="s">
        <v>353</v>
      </c>
      <c r="B71" s="333" t="s">
        <v>329</v>
      </c>
      <c r="C71" s="447"/>
      <c r="D71" s="447"/>
      <c r="E71" s="307"/>
    </row>
    <row r="72" spans="1:5" s="1" customFormat="1" ht="12" customHeight="1" thickBot="1">
      <c r="A72" s="510" t="s">
        <v>330</v>
      </c>
      <c r="B72" s="331" t="s">
        <v>331</v>
      </c>
      <c r="C72" s="443">
        <f>SUM(C73:C74)</f>
        <v>31492</v>
      </c>
      <c r="D72" s="443">
        <f>SUM(D73:D74)</f>
        <v>26741</v>
      </c>
      <c r="E72" s="303">
        <f>SUM(E73:E74)</f>
        <v>39693</v>
      </c>
    </row>
    <row r="73" spans="1:5" s="1" customFormat="1" ht="12" customHeight="1">
      <c r="A73" s="15" t="s">
        <v>354</v>
      </c>
      <c r="B73" s="462" t="s">
        <v>332</v>
      </c>
      <c r="C73" s="447">
        <v>31492</v>
      </c>
      <c r="D73" s="447">
        <v>26741</v>
      </c>
      <c r="E73" s="307">
        <v>39693</v>
      </c>
    </row>
    <row r="74" spans="1:5" s="1" customFormat="1" ht="12" customHeight="1" thickBot="1">
      <c r="A74" s="16" t="s">
        <v>355</v>
      </c>
      <c r="B74" s="333" t="s">
        <v>333</v>
      </c>
      <c r="C74" s="447"/>
      <c r="D74" s="447"/>
      <c r="E74" s="307"/>
    </row>
    <row r="75" spans="1:5" s="1" customFormat="1" ht="12" customHeight="1" thickBot="1">
      <c r="A75" s="510" t="s">
        <v>334</v>
      </c>
      <c r="B75" s="331" t="s">
        <v>335</v>
      </c>
      <c r="C75" s="443">
        <f>SUM(C76:C78)</f>
        <v>5223</v>
      </c>
      <c r="D75" s="443">
        <f>SUM(D76:D78)</f>
        <v>5279</v>
      </c>
      <c r="E75" s="303">
        <f>SUM(E76:E78)</f>
        <v>0</v>
      </c>
    </row>
    <row r="76" spans="1:5" s="1" customFormat="1" ht="12" customHeight="1">
      <c r="A76" s="15" t="s">
        <v>356</v>
      </c>
      <c r="B76" s="462" t="s">
        <v>336</v>
      </c>
      <c r="C76" s="447">
        <v>5223</v>
      </c>
      <c r="D76" s="447">
        <v>5279</v>
      </c>
      <c r="E76" s="307"/>
    </row>
    <row r="77" spans="1:5" s="1" customFormat="1" ht="12" customHeight="1">
      <c r="A77" s="14" t="s">
        <v>357</v>
      </c>
      <c r="B77" s="463" t="s">
        <v>337</v>
      </c>
      <c r="C77" s="447"/>
      <c r="D77" s="447"/>
      <c r="E77" s="307"/>
    </row>
    <row r="78" spans="1:5" s="1" customFormat="1" ht="12" customHeight="1" thickBot="1">
      <c r="A78" s="16" t="s">
        <v>358</v>
      </c>
      <c r="B78" s="333" t="s">
        <v>338</v>
      </c>
      <c r="C78" s="447"/>
      <c r="D78" s="447"/>
      <c r="E78" s="307"/>
    </row>
    <row r="79" spans="1:5" s="1" customFormat="1" ht="12" customHeight="1" thickBot="1">
      <c r="A79" s="510" t="s">
        <v>339</v>
      </c>
      <c r="B79" s="331" t="s">
        <v>359</v>
      </c>
      <c r="C79" s="443">
        <f>SUM(C80:C83)</f>
        <v>0</v>
      </c>
      <c r="D79" s="443">
        <f>SUM(D80:D83)</f>
        <v>0</v>
      </c>
      <c r="E79" s="303">
        <f>SUM(E80:E83)</f>
        <v>0</v>
      </c>
    </row>
    <row r="80" spans="1:5" s="1" customFormat="1" ht="12" customHeight="1">
      <c r="A80" s="466" t="s">
        <v>340</v>
      </c>
      <c r="B80" s="462" t="s">
        <v>341</v>
      </c>
      <c r="C80" s="447"/>
      <c r="D80" s="447"/>
      <c r="E80" s="307"/>
    </row>
    <row r="81" spans="1:5" s="1" customFormat="1" ht="12" customHeight="1">
      <c r="A81" s="467" t="s">
        <v>342</v>
      </c>
      <c r="B81" s="463" t="s">
        <v>343</v>
      </c>
      <c r="C81" s="447"/>
      <c r="D81" s="447"/>
      <c r="E81" s="307"/>
    </row>
    <row r="82" spans="1:5" s="1" customFormat="1" ht="12" customHeight="1">
      <c r="A82" s="467" t="s">
        <v>344</v>
      </c>
      <c r="B82" s="463" t="s">
        <v>345</v>
      </c>
      <c r="C82" s="447"/>
      <c r="D82" s="447"/>
      <c r="E82" s="307"/>
    </row>
    <row r="83" spans="1:5" s="1" customFormat="1" ht="12" customHeight="1" thickBot="1">
      <c r="A83" s="468" t="s">
        <v>346</v>
      </c>
      <c r="B83" s="333" t="s">
        <v>347</v>
      </c>
      <c r="C83" s="447"/>
      <c r="D83" s="447"/>
      <c r="E83" s="307"/>
    </row>
    <row r="84" spans="1:5" s="1" customFormat="1" ht="12" customHeight="1" thickBot="1">
      <c r="A84" s="510" t="s">
        <v>348</v>
      </c>
      <c r="B84" s="331" t="s">
        <v>490</v>
      </c>
      <c r="C84" s="512"/>
      <c r="D84" s="512"/>
      <c r="E84" s="513"/>
    </row>
    <row r="85" spans="1:5" s="1" customFormat="1" ht="12" customHeight="1" thickBot="1">
      <c r="A85" s="510" t="s">
        <v>350</v>
      </c>
      <c r="B85" s="331" t="s">
        <v>349</v>
      </c>
      <c r="C85" s="512"/>
      <c r="D85" s="512"/>
      <c r="E85" s="513"/>
    </row>
    <row r="86" spans="1:5" s="1" customFormat="1" ht="12" customHeight="1" thickBot="1">
      <c r="A86" s="510" t="s">
        <v>362</v>
      </c>
      <c r="B86" s="469" t="s">
        <v>493</v>
      </c>
      <c r="C86" s="450">
        <f>+C63+C67+C72+C75+C79+C85+C84</f>
        <v>36715</v>
      </c>
      <c r="D86" s="450">
        <f>+D63+D67+D72+D75+D79+D85+D84</f>
        <v>32020</v>
      </c>
      <c r="E86" s="493">
        <f>+E63+E67+E72+E75+E79+E85+E84</f>
        <v>39693</v>
      </c>
    </row>
    <row r="87" spans="1:5" s="1" customFormat="1" ht="12" customHeight="1" thickBot="1">
      <c r="A87" s="511" t="s">
        <v>492</v>
      </c>
      <c r="B87" s="470" t="s">
        <v>494</v>
      </c>
      <c r="C87" s="450">
        <f>+C62+C86</f>
        <v>492017</v>
      </c>
      <c r="D87" s="450">
        <f>+D62+D86</f>
        <v>756507</v>
      </c>
      <c r="E87" s="493">
        <f>+E62+E86</f>
        <v>413238</v>
      </c>
    </row>
    <row r="88" spans="1:5" s="1" customFormat="1" ht="12" customHeight="1">
      <c r="A88" s="414"/>
      <c r="B88" s="415"/>
      <c r="C88" s="416"/>
      <c r="D88" s="417"/>
      <c r="E88" s="418"/>
    </row>
    <row r="89" spans="1:5" s="1" customFormat="1" ht="12" customHeight="1">
      <c r="A89" s="619" t="s">
        <v>48</v>
      </c>
      <c r="B89" s="619"/>
      <c r="C89" s="619"/>
      <c r="D89" s="619"/>
      <c r="E89" s="619"/>
    </row>
    <row r="90" spans="1:5" s="1" customFormat="1" ht="12" customHeight="1" thickBot="1">
      <c r="A90" s="621" t="s">
        <v>158</v>
      </c>
      <c r="B90" s="621"/>
      <c r="C90" s="429"/>
      <c r="D90" s="165"/>
      <c r="E90" s="346" t="s">
        <v>238</v>
      </c>
    </row>
    <row r="91" spans="1:6" s="1" customFormat="1" ht="24" customHeight="1" thickBot="1">
      <c r="A91" s="23" t="s">
        <v>17</v>
      </c>
      <c r="B91" s="24" t="s">
        <v>49</v>
      </c>
      <c r="C91" s="24" t="str">
        <f>+C3</f>
        <v>2014. évi tény</v>
      </c>
      <c r="D91" s="24" t="str">
        <f>+D3</f>
        <v>2015. évi várható</v>
      </c>
      <c r="E91" s="187" t="str">
        <f>+E3</f>
        <v>2016. évi előirányzat</v>
      </c>
      <c r="F91" s="173"/>
    </row>
    <row r="92" spans="1:6" s="1" customFormat="1" ht="12" customHeight="1" thickBot="1">
      <c r="A92" s="37" t="s">
        <v>508</v>
      </c>
      <c r="B92" s="38" t="s">
        <v>509</v>
      </c>
      <c r="C92" s="38" t="s">
        <v>510</v>
      </c>
      <c r="D92" s="38" t="s">
        <v>512</v>
      </c>
      <c r="E92" s="494" t="s">
        <v>511</v>
      </c>
      <c r="F92" s="173"/>
    </row>
    <row r="93" spans="1:6" s="1" customFormat="1" ht="15" customHeight="1" thickBot="1">
      <c r="A93" s="22" t="s">
        <v>19</v>
      </c>
      <c r="B93" s="31" t="s">
        <v>452</v>
      </c>
      <c r="C93" s="442">
        <f>C94+C95+C96+C97+C98+C111</f>
        <v>359155</v>
      </c>
      <c r="D93" s="442">
        <f>D94+D95+D96+D97+D98+D111</f>
        <v>415238</v>
      </c>
      <c r="E93" s="546">
        <f>E94+E95+E96+E97+E98+E111</f>
        <v>398017</v>
      </c>
      <c r="F93" s="173"/>
    </row>
    <row r="94" spans="1:5" s="1" customFormat="1" ht="12.75" customHeight="1">
      <c r="A94" s="17" t="s">
        <v>101</v>
      </c>
      <c r="B94" s="10" t="s">
        <v>50</v>
      </c>
      <c r="C94" s="553">
        <v>141600</v>
      </c>
      <c r="D94" s="553">
        <v>176932</v>
      </c>
      <c r="E94" s="547">
        <v>237575</v>
      </c>
    </row>
    <row r="95" spans="1:5" ht="16.5" customHeight="1">
      <c r="A95" s="14" t="s">
        <v>102</v>
      </c>
      <c r="B95" s="8" t="s">
        <v>188</v>
      </c>
      <c r="C95" s="444">
        <v>28154</v>
      </c>
      <c r="D95" s="444">
        <v>34510</v>
      </c>
      <c r="E95" s="304">
        <v>43774</v>
      </c>
    </row>
    <row r="96" spans="1:5" ht="15.75">
      <c r="A96" s="14" t="s">
        <v>103</v>
      </c>
      <c r="B96" s="8" t="s">
        <v>144</v>
      </c>
      <c r="C96" s="446">
        <v>82614</v>
      </c>
      <c r="D96" s="446">
        <v>129548</v>
      </c>
      <c r="E96" s="306">
        <v>65836</v>
      </c>
    </row>
    <row r="97" spans="1:5" s="45" customFormat="1" ht="12" customHeight="1">
      <c r="A97" s="14" t="s">
        <v>104</v>
      </c>
      <c r="B97" s="11" t="s">
        <v>189</v>
      </c>
      <c r="C97" s="446">
        <v>82772</v>
      </c>
      <c r="D97" s="446">
        <v>34417</v>
      </c>
      <c r="E97" s="306">
        <v>13212</v>
      </c>
    </row>
    <row r="98" spans="1:5" ht="12" customHeight="1">
      <c r="A98" s="14" t="s">
        <v>115</v>
      </c>
      <c r="B98" s="19" t="s">
        <v>190</v>
      </c>
      <c r="C98" s="446">
        <v>24015</v>
      </c>
      <c r="D98" s="446">
        <v>39831</v>
      </c>
      <c r="E98" s="306">
        <v>35620</v>
      </c>
    </row>
    <row r="99" spans="1:5" ht="12" customHeight="1">
      <c r="A99" s="14" t="s">
        <v>105</v>
      </c>
      <c r="B99" s="8" t="s">
        <v>457</v>
      </c>
      <c r="C99" s="446">
        <v>182</v>
      </c>
      <c r="D99" s="446">
        <v>1688</v>
      </c>
      <c r="E99" s="306"/>
    </row>
    <row r="100" spans="1:5" ht="12" customHeight="1">
      <c r="A100" s="14" t="s">
        <v>106</v>
      </c>
      <c r="B100" s="169" t="s">
        <v>456</v>
      </c>
      <c r="C100" s="446"/>
      <c r="D100" s="446"/>
      <c r="E100" s="306"/>
    </row>
    <row r="101" spans="1:5" ht="12" customHeight="1">
      <c r="A101" s="14" t="s">
        <v>116</v>
      </c>
      <c r="B101" s="169" t="s">
        <v>455</v>
      </c>
      <c r="C101" s="446"/>
      <c r="D101" s="446"/>
      <c r="E101" s="306"/>
    </row>
    <row r="102" spans="1:5" ht="12" customHeight="1">
      <c r="A102" s="14" t="s">
        <v>117</v>
      </c>
      <c r="B102" s="167" t="s">
        <v>365</v>
      </c>
      <c r="C102" s="446"/>
      <c r="D102" s="446"/>
      <c r="E102" s="306"/>
    </row>
    <row r="103" spans="1:5" ht="12" customHeight="1">
      <c r="A103" s="14" t="s">
        <v>118</v>
      </c>
      <c r="B103" s="168" t="s">
        <v>366</v>
      </c>
      <c r="C103" s="446"/>
      <c r="D103" s="446"/>
      <c r="E103" s="306"/>
    </row>
    <row r="104" spans="1:5" ht="12" customHeight="1">
      <c r="A104" s="14" t="s">
        <v>119</v>
      </c>
      <c r="B104" s="168" t="s">
        <v>367</v>
      </c>
      <c r="C104" s="446"/>
      <c r="D104" s="446"/>
      <c r="E104" s="306"/>
    </row>
    <row r="105" spans="1:5" ht="12" customHeight="1">
      <c r="A105" s="14" t="s">
        <v>121</v>
      </c>
      <c r="B105" s="167" t="s">
        <v>368</v>
      </c>
      <c r="C105" s="446">
        <v>22872</v>
      </c>
      <c r="D105" s="446">
        <v>37936</v>
      </c>
      <c r="E105" s="306">
        <v>34270</v>
      </c>
    </row>
    <row r="106" spans="1:5" ht="12" customHeight="1">
      <c r="A106" s="14" t="s">
        <v>191</v>
      </c>
      <c r="B106" s="167" t="s">
        <v>369</v>
      </c>
      <c r="C106" s="446"/>
      <c r="D106" s="446"/>
      <c r="E106" s="306"/>
    </row>
    <row r="107" spans="1:5" ht="12" customHeight="1">
      <c r="A107" s="14" t="s">
        <v>363</v>
      </c>
      <c r="B107" s="168" t="s">
        <v>370</v>
      </c>
      <c r="C107" s="446"/>
      <c r="D107" s="446"/>
      <c r="E107" s="306"/>
    </row>
    <row r="108" spans="1:5" ht="12" customHeight="1">
      <c r="A108" s="13" t="s">
        <v>364</v>
      </c>
      <c r="B108" s="169" t="s">
        <v>371</v>
      </c>
      <c r="C108" s="446"/>
      <c r="D108" s="446"/>
      <c r="E108" s="306"/>
    </row>
    <row r="109" spans="1:5" ht="12" customHeight="1">
      <c r="A109" s="14" t="s">
        <v>453</v>
      </c>
      <c r="B109" s="169" t="s">
        <v>372</v>
      </c>
      <c r="C109" s="446"/>
      <c r="D109" s="446"/>
      <c r="E109" s="306"/>
    </row>
    <row r="110" spans="1:5" ht="12" customHeight="1">
      <c r="A110" s="16" t="s">
        <v>454</v>
      </c>
      <c r="B110" s="169" t="s">
        <v>373</v>
      </c>
      <c r="C110" s="446">
        <v>961</v>
      </c>
      <c r="D110" s="446">
        <v>207</v>
      </c>
      <c r="E110" s="306">
        <v>1320</v>
      </c>
    </row>
    <row r="111" spans="1:5" ht="12" customHeight="1">
      <c r="A111" s="14" t="s">
        <v>458</v>
      </c>
      <c r="B111" s="11" t="s">
        <v>51</v>
      </c>
      <c r="C111" s="444"/>
      <c r="D111" s="444"/>
      <c r="E111" s="304">
        <v>2000</v>
      </c>
    </row>
    <row r="112" spans="1:5" ht="12" customHeight="1">
      <c r="A112" s="14" t="s">
        <v>459</v>
      </c>
      <c r="B112" s="8" t="s">
        <v>461</v>
      </c>
      <c r="C112" s="444"/>
      <c r="D112" s="444"/>
      <c r="E112" s="304">
        <v>1000</v>
      </c>
    </row>
    <row r="113" spans="1:5" ht="12" customHeight="1" thickBot="1">
      <c r="A113" s="18" t="s">
        <v>460</v>
      </c>
      <c r="B113" s="540" t="s">
        <v>462</v>
      </c>
      <c r="C113" s="554"/>
      <c r="D113" s="554"/>
      <c r="E113" s="548">
        <v>1000</v>
      </c>
    </row>
    <row r="114" spans="1:5" ht="12" customHeight="1" thickBot="1">
      <c r="A114" s="537" t="s">
        <v>20</v>
      </c>
      <c r="B114" s="538" t="s">
        <v>374</v>
      </c>
      <c r="C114" s="555">
        <f>+C115+C117+C119</f>
        <v>106121</v>
      </c>
      <c r="D114" s="555">
        <f>+D115+D117+D119</f>
        <v>296353</v>
      </c>
      <c r="E114" s="549">
        <f>+E115+E117+E119</f>
        <v>9942</v>
      </c>
    </row>
    <row r="115" spans="1:5" ht="12" customHeight="1">
      <c r="A115" s="15" t="s">
        <v>107</v>
      </c>
      <c r="B115" s="8" t="s">
        <v>237</v>
      </c>
      <c r="C115" s="445">
        <v>105537</v>
      </c>
      <c r="D115" s="445">
        <v>296353</v>
      </c>
      <c r="E115" s="305">
        <v>9942</v>
      </c>
    </row>
    <row r="116" spans="1:5" ht="15.75">
      <c r="A116" s="15" t="s">
        <v>108</v>
      </c>
      <c r="B116" s="12" t="s">
        <v>378</v>
      </c>
      <c r="C116" s="445"/>
      <c r="D116" s="445">
        <v>287038</v>
      </c>
      <c r="E116" s="305"/>
    </row>
    <row r="117" spans="1:5" ht="12" customHeight="1">
      <c r="A117" s="15" t="s">
        <v>109</v>
      </c>
      <c r="B117" s="12" t="s">
        <v>192</v>
      </c>
      <c r="C117" s="444"/>
      <c r="D117" s="444"/>
      <c r="E117" s="304"/>
    </row>
    <row r="118" spans="1:5" ht="12" customHeight="1">
      <c r="A118" s="15" t="s">
        <v>110</v>
      </c>
      <c r="B118" s="12" t="s">
        <v>379</v>
      </c>
      <c r="C118" s="444"/>
      <c r="D118" s="444"/>
      <c r="E118" s="304"/>
    </row>
    <row r="119" spans="1:5" ht="12" customHeight="1">
      <c r="A119" s="15" t="s">
        <v>111</v>
      </c>
      <c r="B119" s="333" t="s">
        <v>240</v>
      </c>
      <c r="C119" s="444">
        <v>584</v>
      </c>
      <c r="D119" s="444"/>
      <c r="E119" s="304"/>
    </row>
    <row r="120" spans="1:5" ht="12" customHeight="1">
      <c r="A120" s="15" t="s">
        <v>120</v>
      </c>
      <c r="B120" s="332" t="s">
        <v>443</v>
      </c>
      <c r="C120" s="444"/>
      <c r="D120" s="444"/>
      <c r="E120" s="304"/>
    </row>
    <row r="121" spans="1:5" ht="12" customHeight="1">
      <c r="A121" s="15" t="s">
        <v>122</v>
      </c>
      <c r="B121" s="458" t="s">
        <v>384</v>
      </c>
      <c r="C121" s="444"/>
      <c r="D121" s="444"/>
      <c r="E121" s="304"/>
    </row>
    <row r="122" spans="1:5" ht="12" customHeight="1">
      <c r="A122" s="15" t="s">
        <v>193</v>
      </c>
      <c r="B122" s="168" t="s">
        <v>367</v>
      </c>
      <c r="C122" s="444"/>
      <c r="D122" s="444"/>
      <c r="E122" s="304"/>
    </row>
    <row r="123" spans="1:5" ht="12" customHeight="1">
      <c r="A123" s="15" t="s">
        <v>194</v>
      </c>
      <c r="B123" s="168" t="s">
        <v>383</v>
      </c>
      <c r="C123" s="444"/>
      <c r="D123" s="444"/>
      <c r="E123" s="304"/>
    </row>
    <row r="124" spans="1:5" ht="12" customHeight="1">
      <c r="A124" s="15" t="s">
        <v>195</v>
      </c>
      <c r="B124" s="168" t="s">
        <v>382</v>
      </c>
      <c r="C124" s="444"/>
      <c r="D124" s="444"/>
      <c r="E124" s="304"/>
    </row>
    <row r="125" spans="1:5" ht="12" customHeight="1">
      <c r="A125" s="15" t="s">
        <v>375</v>
      </c>
      <c r="B125" s="168" t="s">
        <v>370</v>
      </c>
      <c r="C125" s="444"/>
      <c r="D125" s="444"/>
      <c r="E125" s="304"/>
    </row>
    <row r="126" spans="1:5" ht="12" customHeight="1">
      <c r="A126" s="15" t="s">
        <v>376</v>
      </c>
      <c r="B126" s="168" t="s">
        <v>381</v>
      </c>
      <c r="C126" s="444">
        <v>584</v>
      </c>
      <c r="D126" s="444"/>
      <c r="E126" s="304"/>
    </row>
    <row r="127" spans="1:5" ht="12" customHeight="1" thickBot="1">
      <c r="A127" s="13" t="s">
        <v>377</v>
      </c>
      <c r="B127" s="168" t="s">
        <v>380</v>
      </c>
      <c r="C127" s="446"/>
      <c r="D127" s="446"/>
      <c r="E127" s="306"/>
    </row>
    <row r="128" spans="1:5" ht="12" customHeight="1" thickBot="1">
      <c r="A128" s="20" t="s">
        <v>21</v>
      </c>
      <c r="B128" s="148" t="s">
        <v>463</v>
      </c>
      <c r="C128" s="443">
        <f>+C93+C114</f>
        <v>465276</v>
      </c>
      <c r="D128" s="443">
        <f>+D93+D114</f>
        <v>711591</v>
      </c>
      <c r="E128" s="303">
        <f>+E93+E114</f>
        <v>407959</v>
      </c>
    </row>
    <row r="129" spans="1:5" ht="12" customHeight="1" thickBot="1">
      <c r="A129" s="20" t="s">
        <v>22</v>
      </c>
      <c r="B129" s="148" t="s">
        <v>464</v>
      </c>
      <c r="C129" s="443">
        <f>+C130+C131+C132</f>
        <v>0</v>
      </c>
      <c r="D129" s="443">
        <f>+D130+D131+D132</f>
        <v>0</v>
      </c>
      <c r="E129" s="303">
        <f>+E130+E131+E132</f>
        <v>0</v>
      </c>
    </row>
    <row r="130" spans="1:5" ht="12" customHeight="1">
      <c r="A130" s="15" t="s">
        <v>279</v>
      </c>
      <c r="B130" s="12" t="s">
        <v>471</v>
      </c>
      <c r="C130" s="444"/>
      <c r="D130" s="444"/>
      <c r="E130" s="304"/>
    </row>
    <row r="131" spans="1:5" ht="12" customHeight="1">
      <c r="A131" s="15" t="s">
        <v>280</v>
      </c>
      <c r="B131" s="12" t="s">
        <v>472</v>
      </c>
      <c r="C131" s="444"/>
      <c r="D131" s="444"/>
      <c r="E131" s="304"/>
    </row>
    <row r="132" spans="1:5" ht="12" customHeight="1" thickBot="1">
      <c r="A132" s="13" t="s">
        <v>281</v>
      </c>
      <c r="B132" s="12" t="s">
        <v>473</v>
      </c>
      <c r="C132" s="444"/>
      <c r="D132" s="444"/>
      <c r="E132" s="304"/>
    </row>
    <row r="133" spans="1:5" ht="12" customHeight="1" thickBot="1">
      <c r="A133" s="20" t="s">
        <v>23</v>
      </c>
      <c r="B133" s="148" t="s">
        <v>465</v>
      </c>
      <c r="C133" s="443">
        <f>SUM(C134:C139)</f>
        <v>0</v>
      </c>
      <c r="D133" s="443">
        <f>SUM(D134:D139)</f>
        <v>0</v>
      </c>
      <c r="E133" s="303">
        <f>SUM(E134:E139)</f>
        <v>0</v>
      </c>
    </row>
    <row r="134" spans="1:5" ht="12" customHeight="1">
      <c r="A134" s="15" t="s">
        <v>94</v>
      </c>
      <c r="B134" s="9" t="s">
        <v>474</v>
      </c>
      <c r="C134" s="444"/>
      <c r="D134" s="444"/>
      <c r="E134" s="304"/>
    </row>
    <row r="135" spans="1:5" ht="12" customHeight="1">
      <c r="A135" s="15" t="s">
        <v>95</v>
      </c>
      <c r="B135" s="9" t="s">
        <v>466</v>
      </c>
      <c r="C135" s="444"/>
      <c r="D135" s="444"/>
      <c r="E135" s="304"/>
    </row>
    <row r="136" spans="1:5" ht="12" customHeight="1">
      <c r="A136" s="15" t="s">
        <v>96</v>
      </c>
      <c r="B136" s="9" t="s">
        <v>467</v>
      </c>
      <c r="C136" s="444"/>
      <c r="D136" s="444"/>
      <c r="E136" s="304"/>
    </row>
    <row r="137" spans="1:5" ht="12" customHeight="1">
      <c r="A137" s="15" t="s">
        <v>180</v>
      </c>
      <c r="B137" s="9" t="s">
        <v>468</v>
      </c>
      <c r="C137" s="444"/>
      <c r="D137" s="444"/>
      <c r="E137" s="304"/>
    </row>
    <row r="138" spans="1:5" ht="12" customHeight="1">
      <c r="A138" s="15" t="s">
        <v>181</v>
      </c>
      <c r="B138" s="9" t="s">
        <v>469</v>
      </c>
      <c r="C138" s="444"/>
      <c r="D138" s="444"/>
      <c r="E138" s="304"/>
    </row>
    <row r="139" spans="1:5" ht="12" customHeight="1" thickBot="1">
      <c r="A139" s="13" t="s">
        <v>182</v>
      </c>
      <c r="B139" s="9" t="s">
        <v>470</v>
      </c>
      <c r="C139" s="444"/>
      <c r="D139" s="444"/>
      <c r="E139" s="304"/>
    </row>
    <row r="140" spans="1:5" ht="12" customHeight="1" thickBot="1">
      <c r="A140" s="20" t="s">
        <v>24</v>
      </c>
      <c r="B140" s="148" t="s">
        <v>478</v>
      </c>
      <c r="C140" s="450">
        <f>+C141+C142+C143+C144</f>
        <v>0</v>
      </c>
      <c r="D140" s="450">
        <f>+D141+D142+D143+D144</f>
        <v>5223</v>
      </c>
      <c r="E140" s="493">
        <f>+E141+E142+E143+E144</f>
        <v>5279</v>
      </c>
    </row>
    <row r="141" spans="1:5" ht="12" customHeight="1">
      <c r="A141" s="15" t="s">
        <v>97</v>
      </c>
      <c r="B141" s="9" t="s">
        <v>385</v>
      </c>
      <c r="C141" s="444"/>
      <c r="D141" s="444"/>
      <c r="E141" s="304"/>
    </row>
    <row r="142" spans="1:5" ht="12" customHeight="1">
      <c r="A142" s="15" t="s">
        <v>98</v>
      </c>
      <c r="B142" s="9" t="s">
        <v>386</v>
      </c>
      <c r="C142" s="444"/>
      <c r="D142" s="444">
        <v>5223</v>
      </c>
      <c r="E142" s="304">
        <v>5279</v>
      </c>
    </row>
    <row r="143" spans="1:5" ht="12" customHeight="1">
      <c r="A143" s="15" t="s">
        <v>299</v>
      </c>
      <c r="B143" s="9" t="s">
        <v>479</v>
      </c>
      <c r="C143" s="444"/>
      <c r="D143" s="444"/>
      <c r="E143" s="304"/>
    </row>
    <row r="144" spans="1:5" ht="12" customHeight="1" thickBot="1">
      <c r="A144" s="13" t="s">
        <v>300</v>
      </c>
      <c r="B144" s="7" t="s">
        <v>405</v>
      </c>
      <c r="C144" s="444"/>
      <c r="D144" s="444"/>
      <c r="E144" s="304"/>
    </row>
    <row r="145" spans="1:5" ht="12" customHeight="1" thickBot="1">
      <c r="A145" s="20" t="s">
        <v>25</v>
      </c>
      <c r="B145" s="148" t="s">
        <v>480</v>
      </c>
      <c r="C145" s="556">
        <f>SUM(C146:C150)</f>
        <v>0</v>
      </c>
      <c r="D145" s="556">
        <f>SUM(D146:D150)</f>
        <v>0</v>
      </c>
      <c r="E145" s="550">
        <f>SUM(E146:E150)</f>
        <v>0</v>
      </c>
    </row>
    <row r="146" spans="1:5" ht="12" customHeight="1">
      <c r="A146" s="15" t="s">
        <v>99</v>
      </c>
      <c r="B146" s="9" t="s">
        <v>475</v>
      </c>
      <c r="C146" s="444"/>
      <c r="D146" s="444"/>
      <c r="E146" s="304"/>
    </row>
    <row r="147" spans="1:5" ht="12" customHeight="1">
      <c r="A147" s="15" t="s">
        <v>100</v>
      </c>
      <c r="B147" s="9" t="s">
        <v>482</v>
      </c>
      <c r="C147" s="444"/>
      <c r="D147" s="444"/>
      <c r="E147" s="304"/>
    </row>
    <row r="148" spans="1:5" ht="12" customHeight="1">
      <c r="A148" s="15" t="s">
        <v>311</v>
      </c>
      <c r="B148" s="9" t="s">
        <v>477</v>
      </c>
      <c r="C148" s="444"/>
      <c r="D148" s="444"/>
      <c r="E148" s="304"/>
    </row>
    <row r="149" spans="1:5" ht="12" customHeight="1">
      <c r="A149" s="15" t="s">
        <v>312</v>
      </c>
      <c r="B149" s="9" t="s">
        <v>483</v>
      </c>
      <c r="C149" s="444"/>
      <c r="D149" s="444"/>
      <c r="E149" s="304"/>
    </row>
    <row r="150" spans="1:5" ht="12" customHeight="1" thickBot="1">
      <c r="A150" s="15" t="s">
        <v>481</v>
      </c>
      <c r="B150" s="9" t="s">
        <v>484</v>
      </c>
      <c r="C150" s="444"/>
      <c r="D150" s="444"/>
      <c r="E150" s="304"/>
    </row>
    <row r="151" spans="1:5" ht="12" customHeight="1" thickBot="1">
      <c r="A151" s="20" t="s">
        <v>26</v>
      </c>
      <c r="B151" s="148" t="s">
        <v>485</v>
      </c>
      <c r="C151" s="557"/>
      <c r="D151" s="557"/>
      <c r="E151" s="551"/>
    </row>
    <row r="152" spans="1:5" ht="12" customHeight="1" thickBot="1">
      <c r="A152" s="20" t="s">
        <v>27</v>
      </c>
      <c r="B152" s="148" t="s">
        <v>486</v>
      </c>
      <c r="C152" s="557"/>
      <c r="D152" s="557"/>
      <c r="E152" s="551"/>
    </row>
    <row r="153" spans="1:6" ht="15" customHeight="1" thickBot="1">
      <c r="A153" s="20" t="s">
        <v>28</v>
      </c>
      <c r="B153" s="148" t="s">
        <v>488</v>
      </c>
      <c r="C153" s="558">
        <f>+C129+C133+C140+C145+C151+C152</f>
        <v>0</v>
      </c>
      <c r="D153" s="558">
        <f>+D129+D133+D140+D145+D151+D152</f>
        <v>5223</v>
      </c>
      <c r="E153" s="552">
        <f>+E129+E133+E140+E145+E151+E152</f>
        <v>5279</v>
      </c>
      <c r="F153" s="149"/>
    </row>
    <row r="154" spans="1:5" s="1" customFormat="1" ht="12.75" customHeight="1" thickBot="1">
      <c r="A154" s="334" t="s">
        <v>29</v>
      </c>
      <c r="B154" s="425" t="s">
        <v>487</v>
      </c>
      <c r="C154" s="558">
        <f>+C128+C153</f>
        <v>465276</v>
      </c>
      <c r="D154" s="558">
        <f>+D128+D153</f>
        <v>716814</v>
      </c>
      <c r="E154" s="552">
        <f>+E128+E153</f>
        <v>413238</v>
      </c>
    </row>
    <row r="155" ht="15.75">
      <c r="C155" s="428"/>
    </row>
    <row r="156" ht="15.75">
      <c r="C156" s="428"/>
    </row>
    <row r="157" ht="15.75">
      <c r="C157" s="428"/>
    </row>
    <row r="158" ht="16.5" customHeight="1">
      <c r="C158" s="428"/>
    </row>
    <row r="159" ht="15.75">
      <c r="C159" s="428"/>
    </row>
    <row r="160" ht="15.75">
      <c r="C160" s="428"/>
    </row>
    <row r="161" ht="15.75">
      <c r="C161" s="428"/>
    </row>
    <row r="162" ht="15.75">
      <c r="C162" s="428"/>
    </row>
    <row r="163" ht="15.75">
      <c r="C163" s="428"/>
    </row>
    <row r="164" ht="15.75">
      <c r="C164" s="428"/>
    </row>
    <row r="165" ht="15.75">
      <c r="C165" s="428"/>
    </row>
    <row r="166" ht="15.75">
      <c r="C166" s="428"/>
    </row>
    <row r="167" ht="15.75">
      <c r="C167" s="428"/>
    </row>
  </sheetData>
  <sheetProtection/>
  <mergeCells count="4">
    <mergeCell ref="A1:E1"/>
    <mergeCell ref="A89:E89"/>
    <mergeCell ref="A90:B90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Győrtelek Község Önkormányzata 
2016. ÉVI KÖLTSÉGVETÉSÉNEK ÖSSZEVONT MÉRLEGE&amp;R&amp;"Times New Roman CE,Félkövér dőlt"&amp;11 1. számú tájékoztató tábla</oddHeader>
  </headerFooter>
  <rowBreaks count="1" manualBreakCount="1">
    <brk id="88" max="4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45"/>
  <sheetViews>
    <sheetView workbookViewId="0" topLeftCell="A9">
      <selection activeCell="D32" sqref="D32"/>
    </sheetView>
  </sheetViews>
  <sheetFormatPr defaultColWidth="9.00390625" defaultRowHeight="12.75"/>
  <cols>
    <col min="1" max="1" width="88.625" style="52" customWidth="1"/>
    <col min="2" max="2" width="11.50390625" style="52" customWidth="1"/>
    <col min="3" max="3" width="7.125" style="52" customWidth="1"/>
    <col min="4" max="4" width="18.50390625" style="52" customWidth="1"/>
    <col min="5" max="16384" width="9.375" style="52" customWidth="1"/>
  </cols>
  <sheetData>
    <row r="1" spans="1:4" ht="47.25" customHeight="1">
      <c r="A1" s="687" t="str">
        <f>+CONCATENATE("A ",LEFT(ÖSSZEFÜGGÉSEK!A5,4),". évi általános működés és ágazati feladatok támogatásának alakulása jogcímenként")</f>
        <v>A 2016. évi általános működés és ágazati feladatok támogatásának alakulása jogcímenként</v>
      </c>
      <c r="B1" s="687"/>
      <c r="C1" s="688"/>
      <c r="D1" s="688"/>
    </row>
    <row r="2" spans="2:4" ht="22.5" customHeight="1">
      <c r="B2" s="689" t="s">
        <v>635</v>
      </c>
      <c r="C2" s="690"/>
      <c r="D2" s="690"/>
    </row>
    <row r="3" spans="1:4" s="54" customFormat="1" ht="15.75">
      <c r="A3" s="421"/>
      <c r="B3" s="421"/>
      <c r="C3" s="583"/>
      <c r="D3" s="583"/>
    </row>
    <row r="4" spans="1:4" ht="15.75">
      <c r="A4" s="421"/>
      <c r="B4" s="691" t="s">
        <v>14</v>
      </c>
      <c r="C4" s="692"/>
      <c r="D4" s="692"/>
    </row>
    <row r="5" spans="1:4" s="613" customFormat="1" ht="41.25" customHeight="1">
      <c r="A5" s="584" t="s">
        <v>53</v>
      </c>
      <c r="B5" s="585" t="s">
        <v>602</v>
      </c>
      <c r="C5" s="612" t="s">
        <v>603</v>
      </c>
      <c r="D5" s="586" t="s">
        <v>604</v>
      </c>
    </row>
    <row r="6" spans="1:4" ht="12.75">
      <c r="A6" s="587" t="s">
        <v>605</v>
      </c>
      <c r="B6" s="588"/>
      <c r="C6" s="589"/>
      <c r="D6" s="590">
        <f>SUM(D7,D8,D13,D14,D15,D16)</f>
        <v>61122339</v>
      </c>
    </row>
    <row r="7" spans="1:4" ht="12.75">
      <c r="A7" s="591" t="s">
        <v>606</v>
      </c>
      <c r="B7" s="592" t="s">
        <v>607</v>
      </c>
      <c r="C7" s="593">
        <v>7.01</v>
      </c>
      <c r="D7" s="594">
        <v>32105800</v>
      </c>
    </row>
    <row r="8" spans="1:4" ht="12.75">
      <c r="A8" s="591" t="s">
        <v>608</v>
      </c>
      <c r="B8" s="592"/>
      <c r="C8" s="593"/>
      <c r="D8" s="594">
        <f>SUM(D9:D12)</f>
        <v>8783580</v>
      </c>
    </row>
    <row r="9" spans="1:4" ht="12.75">
      <c r="A9" s="591" t="s">
        <v>609</v>
      </c>
      <c r="B9" s="592"/>
      <c r="C9" s="593"/>
      <c r="D9" s="594">
        <v>3978320</v>
      </c>
    </row>
    <row r="10" spans="1:4" ht="12.75">
      <c r="A10" s="591" t="s">
        <v>610</v>
      </c>
      <c r="B10" s="592"/>
      <c r="C10" s="593"/>
      <c r="D10" s="594">
        <v>3008000</v>
      </c>
    </row>
    <row r="11" spans="1:4" ht="12.75">
      <c r="A11" s="591" t="s">
        <v>611</v>
      </c>
      <c r="B11" s="592"/>
      <c r="C11" s="593"/>
      <c r="D11" s="594">
        <v>167400</v>
      </c>
    </row>
    <row r="12" spans="1:4" ht="12.75" customHeight="1">
      <c r="A12" s="591" t="s">
        <v>612</v>
      </c>
      <c r="B12" s="592"/>
      <c r="C12" s="595"/>
      <c r="D12" s="594">
        <v>1629860</v>
      </c>
    </row>
    <row r="13" spans="1:4" ht="12.75">
      <c r="A13" s="591" t="s">
        <v>613</v>
      </c>
      <c r="B13" s="592"/>
      <c r="C13" s="595"/>
      <c r="D13" s="594">
        <v>6000000</v>
      </c>
    </row>
    <row r="14" spans="1:4" ht="12.75">
      <c r="A14" s="591" t="s">
        <v>614</v>
      </c>
      <c r="B14" s="592"/>
      <c r="C14" s="595"/>
      <c r="D14" s="594">
        <v>30600</v>
      </c>
    </row>
    <row r="15" spans="1:4" ht="12.75">
      <c r="A15" s="591" t="s">
        <v>615</v>
      </c>
      <c r="B15" s="592"/>
      <c r="C15" s="595"/>
      <c r="D15" s="594">
        <v>14075994</v>
      </c>
    </row>
    <row r="16" spans="1:4" ht="12.75">
      <c r="A16" s="591" t="s">
        <v>636</v>
      </c>
      <c r="B16" s="592"/>
      <c r="C16" s="595"/>
      <c r="D16" s="594">
        <v>126365</v>
      </c>
    </row>
    <row r="17" spans="1:4" ht="24">
      <c r="A17" s="596" t="s">
        <v>616</v>
      </c>
      <c r="B17" s="597"/>
      <c r="C17" s="598"/>
      <c r="D17" s="590">
        <f>SUM(D18,D26,D30)</f>
        <v>31276500</v>
      </c>
    </row>
    <row r="18" spans="1:4" ht="21">
      <c r="A18" s="587" t="s">
        <v>617</v>
      </c>
      <c r="B18" s="588"/>
      <c r="C18" s="599"/>
      <c r="D18" s="600">
        <f>SUM(D20,D21,D23,,D24,D25)</f>
        <v>26972500</v>
      </c>
    </row>
    <row r="19" spans="1:4" ht="12.75">
      <c r="A19" s="591" t="s">
        <v>637</v>
      </c>
      <c r="B19" s="592"/>
      <c r="C19" s="595"/>
      <c r="D19" s="601"/>
    </row>
    <row r="20" spans="1:4" ht="12.75">
      <c r="A20" s="591" t="s">
        <v>618</v>
      </c>
      <c r="B20" s="592" t="s">
        <v>607</v>
      </c>
      <c r="C20" s="595">
        <v>5.1</v>
      </c>
      <c r="D20" s="594">
        <v>14647200</v>
      </c>
    </row>
    <row r="21" spans="1:4" s="55" customFormat="1" ht="19.5" customHeight="1">
      <c r="A21" s="602" t="s">
        <v>619</v>
      </c>
      <c r="B21" s="603" t="s">
        <v>607</v>
      </c>
      <c r="C21" s="595">
        <v>4</v>
      </c>
      <c r="D21" s="604">
        <v>4800000</v>
      </c>
    </row>
    <row r="22" spans="1:4" ht="12.75">
      <c r="A22" s="601" t="s">
        <v>638</v>
      </c>
      <c r="B22" s="593"/>
      <c r="C22" s="593"/>
      <c r="D22" s="601"/>
    </row>
    <row r="23" spans="1:4" ht="12.75">
      <c r="A23" s="601" t="s">
        <v>620</v>
      </c>
      <c r="B23" s="593" t="s">
        <v>607</v>
      </c>
      <c r="C23" s="593">
        <v>4.3</v>
      </c>
      <c r="D23" s="594">
        <v>6174800</v>
      </c>
    </row>
    <row r="24" spans="1:4" ht="12.75">
      <c r="A24" s="601" t="s">
        <v>621</v>
      </c>
      <c r="B24" s="593" t="s">
        <v>607</v>
      </c>
      <c r="C24" s="593">
        <v>2</v>
      </c>
      <c r="D24" s="594">
        <v>1200000</v>
      </c>
    </row>
    <row r="25" spans="1:4" ht="12.75">
      <c r="A25" s="601" t="s">
        <v>639</v>
      </c>
      <c r="B25" s="593" t="s">
        <v>607</v>
      </c>
      <c r="C25" s="593">
        <v>4.3</v>
      </c>
      <c r="D25" s="594">
        <v>150500</v>
      </c>
    </row>
    <row r="26" spans="1:4" ht="12.75">
      <c r="A26" s="606" t="s">
        <v>622</v>
      </c>
      <c r="B26" s="607"/>
      <c r="C26" s="607"/>
      <c r="D26" s="600">
        <f>SUM(D28,D29)</f>
        <v>3920000</v>
      </c>
    </row>
    <row r="27" spans="1:4" ht="12.75">
      <c r="A27" s="601" t="s">
        <v>637</v>
      </c>
      <c r="B27" s="593"/>
      <c r="C27" s="593"/>
      <c r="D27" s="601"/>
    </row>
    <row r="28" spans="1:4" ht="12.75">
      <c r="A28" s="601" t="s">
        <v>623</v>
      </c>
      <c r="B28" s="593" t="s">
        <v>607</v>
      </c>
      <c r="C28" s="593">
        <v>51</v>
      </c>
      <c r="D28" s="594">
        <v>2720000</v>
      </c>
    </row>
    <row r="29" spans="1:4" ht="12.75">
      <c r="A29" s="601" t="s">
        <v>624</v>
      </c>
      <c r="B29" s="593" t="s">
        <v>607</v>
      </c>
      <c r="C29" s="593">
        <v>45</v>
      </c>
      <c r="D29" s="594">
        <v>1200000</v>
      </c>
    </row>
    <row r="30" spans="1:4" ht="12.75">
      <c r="A30" s="601" t="s">
        <v>640</v>
      </c>
      <c r="B30" s="593"/>
      <c r="C30" s="593"/>
      <c r="D30" s="590">
        <v>384000</v>
      </c>
    </row>
    <row r="31" spans="1:4" ht="25.5">
      <c r="A31" s="605" t="s">
        <v>641</v>
      </c>
      <c r="B31" s="614" t="s">
        <v>607</v>
      </c>
      <c r="C31" s="615">
        <v>1</v>
      </c>
      <c r="D31" s="594">
        <v>384000</v>
      </c>
    </row>
    <row r="32" spans="1:4" ht="12.75">
      <c r="A32" s="693" t="s">
        <v>625</v>
      </c>
      <c r="B32" s="694"/>
      <c r="C32" s="695"/>
      <c r="D32" s="590">
        <f>SUM(D33,D34,D39)</f>
        <v>52393615</v>
      </c>
    </row>
    <row r="33" spans="1:4" ht="12.75">
      <c r="A33" s="601" t="s">
        <v>626</v>
      </c>
      <c r="B33" s="593" t="s">
        <v>607</v>
      </c>
      <c r="C33" s="593">
        <v>0</v>
      </c>
      <c r="D33" s="600">
        <v>15898676</v>
      </c>
    </row>
    <row r="34" spans="1:4" ht="12.75">
      <c r="A34" s="608" t="s">
        <v>627</v>
      </c>
      <c r="B34" s="589"/>
      <c r="C34" s="589"/>
      <c r="D34" s="600">
        <f>SUM(D35,D36,D37,D38)</f>
        <v>14536880</v>
      </c>
    </row>
    <row r="35" spans="1:4" ht="12.75">
      <c r="A35" s="601" t="s">
        <v>642</v>
      </c>
      <c r="B35" s="593"/>
      <c r="C35" s="593"/>
      <c r="D35" s="594">
        <v>6000000</v>
      </c>
    </row>
    <row r="36" spans="1:4" ht="12.75">
      <c r="A36" s="601" t="s">
        <v>628</v>
      </c>
      <c r="B36" s="593" t="s">
        <v>607</v>
      </c>
      <c r="C36" s="593">
        <v>33</v>
      </c>
      <c r="D36" s="594">
        <v>1826880</v>
      </c>
    </row>
    <row r="37" spans="1:4" ht="12.75">
      <c r="A37" s="601" t="s">
        <v>629</v>
      </c>
      <c r="B37" s="593" t="s">
        <v>607</v>
      </c>
      <c r="C37" s="593">
        <v>35</v>
      </c>
      <c r="D37" s="594">
        <v>5075000</v>
      </c>
    </row>
    <row r="38" spans="1:4" ht="12.75">
      <c r="A38" s="601" t="s">
        <v>630</v>
      </c>
      <c r="B38" s="593" t="s">
        <v>607</v>
      </c>
      <c r="C38" s="609">
        <v>15</v>
      </c>
      <c r="D38" s="594">
        <v>1635000</v>
      </c>
    </row>
    <row r="39" spans="1:4" ht="12.75">
      <c r="A39" s="608" t="s">
        <v>631</v>
      </c>
      <c r="B39" s="589" t="s">
        <v>607</v>
      </c>
      <c r="C39" s="610"/>
      <c r="D39" s="600">
        <f>SUM(D40:D42)</f>
        <v>21958059</v>
      </c>
    </row>
    <row r="40" spans="1:4" ht="12.75">
      <c r="A40" s="601" t="s">
        <v>632</v>
      </c>
      <c r="B40" s="593" t="s">
        <v>607</v>
      </c>
      <c r="C40" s="616">
        <v>4.03</v>
      </c>
      <c r="D40" s="594">
        <v>6576960</v>
      </c>
    </row>
    <row r="41" spans="1:4" ht="12.75">
      <c r="A41" s="601" t="s">
        <v>633</v>
      </c>
      <c r="B41" s="593"/>
      <c r="C41" s="609"/>
      <c r="D41" s="594">
        <v>12152049</v>
      </c>
    </row>
    <row r="42" spans="1:4" ht="12.75">
      <c r="A42" s="601" t="s">
        <v>643</v>
      </c>
      <c r="B42" s="593" t="s">
        <v>644</v>
      </c>
      <c r="C42" s="609">
        <v>7985</v>
      </c>
      <c r="D42" s="594">
        <v>3229050</v>
      </c>
    </row>
    <row r="43" spans="1:4" s="617" customFormat="1" ht="12.75">
      <c r="A43" s="608" t="s">
        <v>646</v>
      </c>
      <c r="B43" s="589"/>
      <c r="C43" s="610"/>
      <c r="D43" s="590">
        <v>1987020</v>
      </c>
    </row>
    <row r="44" spans="1:4" ht="25.5">
      <c r="A44" s="605" t="s">
        <v>645</v>
      </c>
      <c r="B44" s="593" t="s">
        <v>607</v>
      </c>
      <c r="C44" s="609">
        <v>1743</v>
      </c>
      <c r="D44" s="594">
        <v>1987020</v>
      </c>
    </row>
    <row r="45" spans="1:4" ht="15.75">
      <c r="A45" s="611" t="s">
        <v>634</v>
      </c>
      <c r="B45" s="685">
        <f>SUM(D32,D17,D6,D43)</f>
        <v>146779474</v>
      </c>
      <c r="C45" s="686"/>
      <c r="D45" s="686"/>
    </row>
  </sheetData>
  <sheetProtection/>
  <mergeCells count="5">
    <mergeCell ref="B45:D45"/>
    <mergeCell ref="A1:D1"/>
    <mergeCell ref="B2:D2"/>
    <mergeCell ref="B4:D4"/>
    <mergeCell ref="A32:C32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portrait" paperSize="9" scale="75" r:id="rId1"/>
  <headerFooter alignWithMargins="0">
    <oddHeader>&amp;R2. számú tájékoztató tábla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workbookViewId="0" topLeftCell="A14">
      <selection activeCell="J27" sqref="J27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99" t="str">
        <f>+CONCATENATE("K I M U T A T Á S",CHAR(10),"a ",LEFT(ÖSSZEFÜGGÉSEK!A5,4),". évben céljelleggel juttatott támogatásokról")</f>
        <v>K I M U T A T Á S
a 2016. évben céljelleggel juttatott támogatásokról</v>
      </c>
      <c r="B1" s="699"/>
      <c r="C1" s="699"/>
      <c r="D1" s="699"/>
    </row>
    <row r="2" spans="1:4" ht="17.25" customHeight="1">
      <c r="A2" s="420"/>
      <c r="B2" s="420"/>
      <c r="C2" s="420"/>
      <c r="D2" s="420"/>
    </row>
    <row r="3" spans="1:4" ht="13.5" thickBot="1">
      <c r="A3" s="239"/>
      <c r="B3" s="239"/>
      <c r="C3" s="696" t="s">
        <v>56</v>
      </c>
      <c r="D3" s="696"/>
    </row>
    <row r="4" spans="1:4" ht="42.75" customHeight="1" thickBot="1">
      <c r="A4" s="422" t="s">
        <v>72</v>
      </c>
      <c r="B4" s="423" t="s">
        <v>128</v>
      </c>
      <c r="C4" s="423" t="s">
        <v>129</v>
      </c>
      <c r="D4" s="424" t="s">
        <v>15</v>
      </c>
    </row>
    <row r="5" spans="1:4" ht="35.25" customHeight="1">
      <c r="A5" s="240" t="s">
        <v>19</v>
      </c>
      <c r="B5" s="32" t="s">
        <v>598</v>
      </c>
      <c r="C5" s="618" t="s">
        <v>647</v>
      </c>
      <c r="D5" s="33">
        <v>720</v>
      </c>
    </row>
    <row r="6" spans="1:4" ht="15.75" customHeight="1">
      <c r="A6" s="241" t="s">
        <v>20</v>
      </c>
      <c r="B6" s="34" t="s">
        <v>648</v>
      </c>
      <c r="C6" s="34" t="s">
        <v>649</v>
      </c>
      <c r="D6" s="35">
        <v>600</v>
      </c>
    </row>
    <row r="7" spans="1:4" ht="15.75" customHeight="1">
      <c r="A7" s="241" t="s">
        <v>21</v>
      </c>
      <c r="B7" s="34"/>
      <c r="C7" s="34"/>
      <c r="D7" s="35"/>
    </row>
    <row r="8" spans="1:4" ht="15.75" customHeight="1">
      <c r="A8" s="241" t="s">
        <v>22</v>
      </c>
      <c r="B8" s="34"/>
      <c r="C8" s="34"/>
      <c r="D8" s="35"/>
    </row>
    <row r="9" spans="1:4" ht="15.75" customHeight="1">
      <c r="A9" s="241" t="s">
        <v>23</v>
      </c>
      <c r="B9" s="34"/>
      <c r="C9" s="34"/>
      <c r="D9" s="35"/>
    </row>
    <row r="10" spans="1:4" ht="15.75" customHeight="1">
      <c r="A10" s="241" t="s">
        <v>24</v>
      </c>
      <c r="B10" s="34"/>
      <c r="C10" s="34"/>
      <c r="D10" s="35"/>
    </row>
    <row r="11" spans="1:4" ht="15.75" customHeight="1">
      <c r="A11" s="241" t="s">
        <v>25</v>
      </c>
      <c r="B11" s="34"/>
      <c r="C11" s="34"/>
      <c r="D11" s="35"/>
    </row>
    <row r="12" spans="1:4" ht="15.75" customHeight="1">
      <c r="A12" s="241" t="s">
        <v>26</v>
      </c>
      <c r="B12" s="34"/>
      <c r="C12" s="34"/>
      <c r="D12" s="35"/>
    </row>
    <row r="13" spans="1:4" ht="15.75" customHeight="1">
      <c r="A13" s="241" t="s">
        <v>27</v>
      </c>
      <c r="B13" s="34"/>
      <c r="C13" s="34"/>
      <c r="D13" s="35"/>
    </row>
    <row r="14" spans="1:4" ht="15.75" customHeight="1">
      <c r="A14" s="241" t="s">
        <v>28</v>
      </c>
      <c r="B14" s="34"/>
      <c r="C14" s="34"/>
      <c r="D14" s="35"/>
    </row>
    <row r="15" spans="1:4" ht="15.75" customHeight="1">
      <c r="A15" s="241" t="s">
        <v>29</v>
      </c>
      <c r="B15" s="34"/>
      <c r="C15" s="34"/>
      <c r="D15" s="35"/>
    </row>
    <row r="16" spans="1:4" ht="15.75" customHeight="1">
      <c r="A16" s="241" t="s">
        <v>30</v>
      </c>
      <c r="B16" s="34"/>
      <c r="C16" s="34"/>
      <c r="D16" s="35"/>
    </row>
    <row r="17" spans="1:4" ht="15.75" customHeight="1">
      <c r="A17" s="241" t="s">
        <v>31</v>
      </c>
      <c r="B17" s="34"/>
      <c r="C17" s="34"/>
      <c r="D17" s="35"/>
    </row>
    <row r="18" spans="1:4" ht="15.75" customHeight="1">
      <c r="A18" s="241" t="s">
        <v>32</v>
      </c>
      <c r="B18" s="34"/>
      <c r="C18" s="34"/>
      <c r="D18" s="35"/>
    </row>
    <row r="19" spans="1:4" ht="15.75" customHeight="1">
      <c r="A19" s="241" t="s">
        <v>33</v>
      </c>
      <c r="B19" s="34"/>
      <c r="C19" s="34"/>
      <c r="D19" s="35"/>
    </row>
    <row r="20" spans="1:4" ht="15.75" customHeight="1">
      <c r="A20" s="241" t="s">
        <v>34</v>
      </c>
      <c r="B20" s="34"/>
      <c r="C20" s="34"/>
      <c r="D20" s="35"/>
    </row>
    <row r="21" spans="1:4" ht="15.75" customHeight="1">
      <c r="A21" s="241" t="s">
        <v>35</v>
      </c>
      <c r="B21" s="34"/>
      <c r="C21" s="34"/>
      <c r="D21" s="35"/>
    </row>
    <row r="22" spans="1:4" ht="15.75" customHeight="1">
      <c r="A22" s="241" t="s">
        <v>36</v>
      </c>
      <c r="B22" s="34"/>
      <c r="C22" s="34"/>
      <c r="D22" s="35"/>
    </row>
    <row r="23" spans="1:4" ht="15.75" customHeight="1">
      <c r="A23" s="241" t="s">
        <v>37</v>
      </c>
      <c r="B23" s="34"/>
      <c r="C23" s="34"/>
      <c r="D23" s="35"/>
    </row>
    <row r="24" spans="1:4" ht="15.75" customHeight="1">
      <c r="A24" s="241" t="s">
        <v>38</v>
      </c>
      <c r="B24" s="34"/>
      <c r="C24" s="34"/>
      <c r="D24" s="35"/>
    </row>
    <row r="25" spans="1:4" ht="15.75" customHeight="1">
      <c r="A25" s="241" t="s">
        <v>39</v>
      </c>
      <c r="B25" s="34"/>
      <c r="C25" s="34"/>
      <c r="D25" s="35"/>
    </row>
    <row r="26" spans="1:4" ht="15.75" customHeight="1">
      <c r="A26" s="241" t="s">
        <v>40</v>
      </c>
      <c r="B26" s="34"/>
      <c r="C26" s="34"/>
      <c r="D26" s="35"/>
    </row>
    <row r="27" spans="1:4" ht="15.75" customHeight="1">
      <c r="A27" s="241" t="s">
        <v>41</v>
      </c>
      <c r="B27" s="34"/>
      <c r="C27" s="34"/>
      <c r="D27" s="35"/>
    </row>
    <row r="28" spans="1:4" ht="15.75" customHeight="1">
      <c r="A28" s="241" t="s">
        <v>42</v>
      </c>
      <c r="B28" s="34"/>
      <c r="C28" s="34"/>
      <c r="D28" s="35"/>
    </row>
    <row r="29" spans="1:4" ht="15.75" customHeight="1">
      <c r="A29" s="241" t="s">
        <v>43</v>
      </c>
      <c r="B29" s="34"/>
      <c r="C29" s="34"/>
      <c r="D29" s="35"/>
    </row>
    <row r="30" spans="1:4" ht="15.75" customHeight="1">
      <c r="A30" s="241" t="s">
        <v>44</v>
      </c>
      <c r="B30" s="34"/>
      <c r="C30" s="34"/>
      <c r="D30" s="35"/>
    </row>
    <row r="31" spans="1:4" ht="15.75" customHeight="1">
      <c r="A31" s="241" t="s">
        <v>45</v>
      </c>
      <c r="B31" s="34"/>
      <c r="C31" s="34"/>
      <c r="D31" s="35"/>
    </row>
    <row r="32" spans="1:4" ht="15.75" customHeight="1">
      <c r="A32" s="241" t="s">
        <v>46</v>
      </c>
      <c r="B32" s="34"/>
      <c r="C32" s="34"/>
      <c r="D32" s="35"/>
    </row>
    <row r="33" spans="1:4" ht="15.75" customHeight="1">
      <c r="A33" s="241" t="s">
        <v>47</v>
      </c>
      <c r="B33" s="34"/>
      <c r="C33" s="34"/>
      <c r="D33" s="35"/>
    </row>
    <row r="34" spans="1:4" ht="15.75" customHeight="1">
      <c r="A34" s="241" t="s">
        <v>130</v>
      </c>
      <c r="B34" s="34"/>
      <c r="C34" s="34"/>
      <c r="D34" s="103"/>
    </row>
    <row r="35" spans="1:4" ht="15.75" customHeight="1">
      <c r="A35" s="241" t="s">
        <v>131</v>
      </c>
      <c r="B35" s="34"/>
      <c r="C35" s="34"/>
      <c r="D35" s="103"/>
    </row>
    <row r="36" spans="1:4" ht="15.75" customHeight="1">
      <c r="A36" s="241" t="s">
        <v>132</v>
      </c>
      <c r="B36" s="34"/>
      <c r="C36" s="34"/>
      <c r="D36" s="103"/>
    </row>
    <row r="37" spans="1:4" ht="15.75" customHeight="1" thickBot="1">
      <c r="A37" s="242" t="s">
        <v>133</v>
      </c>
      <c r="B37" s="36"/>
      <c r="C37" s="36"/>
      <c r="D37" s="104"/>
    </row>
    <row r="38" spans="1:4" ht="15.75" customHeight="1" thickBot="1">
      <c r="A38" s="697" t="s">
        <v>54</v>
      </c>
      <c r="B38" s="698"/>
      <c r="C38" s="243"/>
      <c r="D38" s="244">
        <f>SUM(D5:D37)</f>
        <v>1320</v>
      </c>
    </row>
    <row r="39" ht="12.75">
      <c r="A39" t="s">
        <v>207</v>
      </c>
    </row>
  </sheetData>
  <sheetProtection/>
  <mergeCells count="3">
    <mergeCell ref="C3:D3"/>
    <mergeCell ref="A38:B38"/>
    <mergeCell ref="A1:D1"/>
  </mergeCells>
  <conditionalFormatting sqref="D38">
    <cfRule type="cellIs" priority="1" dxfId="4" operator="equal" stopIfTrue="1">
      <formula>0</formula>
    </cfRule>
  </conditionalFormatting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3.számú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zoomScale="120" zoomScaleNormal="120" zoomScaleSheetLayoutView="100" workbookViewId="0" topLeftCell="A16">
      <selection activeCell="E38" sqref="A1:E38"/>
    </sheetView>
  </sheetViews>
  <sheetFormatPr defaultColWidth="9.00390625" defaultRowHeight="12.75"/>
  <cols>
    <col min="1" max="1" width="9.00390625" style="426" customWidth="1"/>
    <col min="2" max="2" width="66.375" style="426" bestFit="1" customWidth="1"/>
    <col min="3" max="3" width="15.50390625" style="427" customWidth="1"/>
    <col min="4" max="5" width="15.50390625" style="426" customWidth="1"/>
    <col min="6" max="6" width="9.00390625" style="459" customWidth="1"/>
    <col min="7" max="16384" width="9.375" style="459" customWidth="1"/>
  </cols>
  <sheetData>
    <row r="1" spans="1:5" ht="15.75" customHeight="1">
      <c r="A1" s="619" t="s">
        <v>16</v>
      </c>
      <c r="B1" s="619"/>
      <c r="C1" s="619"/>
      <c r="D1" s="619"/>
      <c r="E1" s="619"/>
    </row>
    <row r="2" spans="1:5" ht="15.75" customHeight="1" thickBot="1">
      <c r="A2" s="620" t="s">
        <v>157</v>
      </c>
      <c r="B2" s="620"/>
      <c r="D2" s="165"/>
      <c r="E2" s="346" t="s">
        <v>238</v>
      </c>
    </row>
    <row r="3" spans="1:5" ht="37.5" customHeight="1" thickBot="1">
      <c r="A3" s="23" t="s">
        <v>72</v>
      </c>
      <c r="B3" s="24" t="s">
        <v>18</v>
      </c>
      <c r="C3" s="24" t="str">
        <f>+CONCATENATE(LEFT(ÖSSZEFÜGGÉSEK!A5,4)+1,". évi")</f>
        <v>2017. évi</v>
      </c>
      <c r="D3" s="451" t="str">
        <f>+CONCATENATE(LEFT(ÖSSZEFÜGGÉSEK!A5,4)+2,". évi")</f>
        <v>2018. évi</v>
      </c>
      <c r="E3" s="187" t="str">
        <f>+CONCATENATE(LEFT(ÖSSZEFÜGGÉSEK!A5,4)+3,". évi")</f>
        <v>2019. évi</v>
      </c>
    </row>
    <row r="4" spans="1:5" s="460" customFormat="1" ht="12" customHeight="1" thickBot="1">
      <c r="A4" s="37" t="s">
        <v>508</v>
      </c>
      <c r="B4" s="38" t="s">
        <v>509</v>
      </c>
      <c r="C4" s="38" t="s">
        <v>510</v>
      </c>
      <c r="D4" s="38" t="s">
        <v>512</v>
      </c>
      <c r="E4" s="494" t="s">
        <v>511</v>
      </c>
    </row>
    <row r="5" spans="1:5" s="461" customFormat="1" ht="12" customHeight="1" thickBot="1">
      <c r="A5" s="20" t="s">
        <v>19</v>
      </c>
      <c r="B5" s="21" t="s">
        <v>546</v>
      </c>
      <c r="C5" s="512">
        <v>164375</v>
      </c>
      <c r="D5" s="512">
        <v>165000</v>
      </c>
      <c r="E5" s="513">
        <v>165000</v>
      </c>
    </row>
    <row r="6" spans="1:5" s="461" customFormat="1" ht="12" customHeight="1" thickBot="1">
      <c r="A6" s="20" t="s">
        <v>20</v>
      </c>
      <c r="B6" s="331" t="s">
        <v>389</v>
      </c>
      <c r="C6" s="512">
        <v>130000</v>
      </c>
      <c r="D6" s="512">
        <v>128000</v>
      </c>
      <c r="E6" s="513">
        <v>128000</v>
      </c>
    </row>
    <row r="7" spans="1:5" s="461" customFormat="1" ht="12" customHeight="1" thickBot="1">
      <c r="A7" s="20" t="s">
        <v>21</v>
      </c>
      <c r="B7" s="21" t="s">
        <v>397</v>
      </c>
      <c r="C7" s="512">
        <v>50</v>
      </c>
      <c r="D7" s="512">
        <v>40</v>
      </c>
      <c r="E7" s="513">
        <v>40</v>
      </c>
    </row>
    <row r="8" spans="1:5" s="461" customFormat="1" ht="12" customHeight="1" thickBot="1">
      <c r="A8" s="20" t="s">
        <v>178</v>
      </c>
      <c r="B8" s="21" t="s">
        <v>278</v>
      </c>
      <c r="C8" s="450">
        <f>SUM(C9:C15)</f>
        <v>9360</v>
      </c>
      <c r="D8" s="450">
        <f>SUM(D9:D15)</f>
        <v>9360</v>
      </c>
      <c r="E8" s="493">
        <f>SUM(E9:E15)</f>
        <v>9360</v>
      </c>
    </row>
    <row r="9" spans="1:5" s="461" customFormat="1" ht="12" customHeight="1">
      <c r="A9" s="15" t="s">
        <v>279</v>
      </c>
      <c r="B9" s="462" t="s">
        <v>601</v>
      </c>
      <c r="C9" s="445">
        <v>1400</v>
      </c>
      <c r="D9" s="445">
        <v>1400</v>
      </c>
      <c r="E9" s="305">
        <v>1400</v>
      </c>
    </row>
    <row r="10" spans="1:5" s="461" customFormat="1" ht="12" customHeight="1">
      <c r="A10" s="14" t="s">
        <v>280</v>
      </c>
      <c r="B10" s="463" t="s">
        <v>571</v>
      </c>
      <c r="C10" s="444"/>
      <c r="D10" s="444"/>
      <c r="E10" s="304"/>
    </row>
    <row r="11" spans="1:5" s="461" customFormat="1" ht="12" customHeight="1">
      <c r="A11" s="14" t="s">
        <v>281</v>
      </c>
      <c r="B11" s="463" t="s">
        <v>572</v>
      </c>
      <c r="C11" s="444">
        <v>6000</v>
      </c>
      <c r="D11" s="444">
        <v>6000</v>
      </c>
      <c r="E11" s="304">
        <v>6000</v>
      </c>
    </row>
    <row r="12" spans="1:5" s="461" customFormat="1" ht="12" customHeight="1">
      <c r="A12" s="14" t="s">
        <v>282</v>
      </c>
      <c r="B12" s="463" t="s">
        <v>573</v>
      </c>
      <c r="C12" s="444"/>
      <c r="D12" s="444"/>
      <c r="E12" s="304"/>
    </row>
    <row r="13" spans="1:5" s="461" customFormat="1" ht="12" customHeight="1">
      <c r="A13" s="14" t="s">
        <v>567</v>
      </c>
      <c r="B13" s="463" t="s">
        <v>283</v>
      </c>
      <c r="C13" s="444">
        <v>1800</v>
      </c>
      <c r="D13" s="444">
        <v>1800</v>
      </c>
      <c r="E13" s="304">
        <v>1800</v>
      </c>
    </row>
    <row r="14" spans="1:5" s="461" customFormat="1" ht="12" customHeight="1">
      <c r="A14" s="14" t="s">
        <v>568</v>
      </c>
      <c r="B14" s="463" t="s">
        <v>284</v>
      </c>
      <c r="C14" s="444"/>
      <c r="D14" s="444"/>
      <c r="E14" s="304"/>
    </row>
    <row r="15" spans="1:5" s="461" customFormat="1" ht="12" customHeight="1" thickBot="1">
      <c r="A15" s="16" t="s">
        <v>569</v>
      </c>
      <c r="B15" s="464" t="s">
        <v>285</v>
      </c>
      <c r="C15" s="446">
        <v>160</v>
      </c>
      <c r="D15" s="446">
        <v>160</v>
      </c>
      <c r="E15" s="306">
        <v>160</v>
      </c>
    </row>
    <row r="16" spans="1:5" s="461" customFormat="1" ht="12" customHeight="1" thickBot="1">
      <c r="A16" s="20" t="s">
        <v>23</v>
      </c>
      <c r="B16" s="21" t="s">
        <v>549</v>
      </c>
      <c r="C16" s="512">
        <v>13500</v>
      </c>
      <c r="D16" s="512">
        <v>14100</v>
      </c>
      <c r="E16" s="513">
        <v>14100</v>
      </c>
    </row>
    <row r="17" spans="1:5" s="461" customFormat="1" ht="12" customHeight="1" thickBot="1">
      <c r="A17" s="20" t="s">
        <v>24</v>
      </c>
      <c r="B17" s="21" t="s">
        <v>10</v>
      </c>
      <c r="C17" s="512"/>
      <c r="D17" s="512"/>
      <c r="E17" s="513"/>
    </row>
    <row r="18" spans="1:5" s="461" customFormat="1" ht="12" customHeight="1" thickBot="1">
      <c r="A18" s="20" t="s">
        <v>185</v>
      </c>
      <c r="B18" s="21" t="s">
        <v>548</v>
      </c>
      <c r="C18" s="512">
        <v>24</v>
      </c>
      <c r="D18" s="512">
        <v>24</v>
      </c>
      <c r="E18" s="513">
        <v>24</v>
      </c>
    </row>
    <row r="19" spans="1:5" s="461" customFormat="1" ht="12" customHeight="1" thickBot="1">
      <c r="A19" s="20" t="s">
        <v>26</v>
      </c>
      <c r="B19" s="331" t="s">
        <v>547</v>
      </c>
      <c r="C19" s="512"/>
      <c r="D19" s="512"/>
      <c r="E19" s="513"/>
    </row>
    <row r="20" spans="1:5" s="461" customFormat="1" ht="12" customHeight="1" thickBot="1">
      <c r="A20" s="20" t="s">
        <v>27</v>
      </c>
      <c r="B20" s="21" t="s">
        <v>318</v>
      </c>
      <c r="C20" s="450">
        <f>+C5+C6+C7+C8+C16+C17+C18+C19</f>
        <v>317309</v>
      </c>
      <c r="D20" s="450">
        <f>+D5+D6+D7+D8+D16+D17+D18+D19</f>
        <v>316524</v>
      </c>
      <c r="E20" s="342">
        <f>+E5+E6+E7+E8+E16+E17+E18+E19</f>
        <v>316524</v>
      </c>
    </row>
    <row r="21" spans="1:5" s="461" customFormat="1" ht="12" customHeight="1" thickBot="1">
      <c r="A21" s="20" t="s">
        <v>28</v>
      </c>
      <c r="B21" s="21" t="s">
        <v>550</v>
      </c>
      <c r="C21" s="566">
        <v>5000</v>
      </c>
      <c r="D21" s="566">
        <v>6100</v>
      </c>
      <c r="E21" s="567">
        <v>6100</v>
      </c>
    </row>
    <row r="22" spans="1:5" s="461" customFormat="1" ht="12" customHeight="1" thickBot="1">
      <c r="A22" s="20" t="s">
        <v>29</v>
      </c>
      <c r="B22" s="21" t="s">
        <v>551</v>
      </c>
      <c r="C22" s="450">
        <f>+C20+C21</f>
        <v>322309</v>
      </c>
      <c r="D22" s="450">
        <f>+D20+D21</f>
        <v>322624</v>
      </c>
      <c r="E22" s="493">
        <f>+E20+E21</f>
        <v>322624</v>
      </c>
    </row>
    <row r="23" spans="1:5" s="461" customFormat="1" ht="12" customHeight="1">
      <c r="A23" s="414"/>
      <c r="B23" s="415"/>
      <c r="C23" s="416"/>
      <c r="D23" s="563"/>
      <c r="E23" s="564"/>
    </row>
    <row r="24" spans="1:5" s="461" customFormat="1" ht="12" customHeight="1">
      <c r="A24" s="619" t="s">
        <v>48</v>
      </c>
      <c r="B24" s="619"/>
      <c r="C24" s="619"/>
      <c r="D24" s="619"/>
      <c r="E24" s="619"/>
    </row>
    <row r="25" spans="1:5" s="461" customFormat="1" ht="12" customHeight="1" thickBot="1">
      <c r="A25" s="621" t="s">
        <v>158</v>
      </c>
      <c r="B25" s="621"/>
      <c r="C25" s="427"/>
      <c r="D25" s="165"/>
      <c r="E25" s="346" t="s">
        <v>238</v>
      </c>
    </row>
    <row r="26" spans="1:6" s="461" customFormat="1" ht="24" customHeight="1" thickBot="1">
      <c r="A26" s="23" t="s">
        <v>17</v>
      </c>
      <c r="B26" s="24" t="s">
        <v>49</v>
      </c>
      <c r="C26" s="24" t="str">
        <f>+C3</f>
        <v>2017. évi</v>
      </c>
      <c r="D26" s="24" t="str">
        <f>+D3</f>
        <v>2018. évi</v>
      </c>
      <c r="E26" s="187" t="str">
        <f>+E3</f>
        <v>2019. évi</v>
      </c>
      <c r="F26" s="565"/>
    </row>
    <row r="27" spans="1:6" s="461" customFormat="1" ht="12" customHeight="1" thickBot="1">
      <c r="A27" s="454" t="s">
        <v>508</v>
      </c>
      <c r="B27" s="455" t="s">
        <v>509</v>
      </c>
      <c r="C27" s="455" t="s">
        <v>510</v>
      </c>
      <c r="D27" s="455" t="s">
        <v>512</v>
      </c>
      <c r="E27" s="559" t="s">
        <v>511</v>
      </c>
      <c r="F27" s="565"/>
    </row>
    <row r="28" spans="1:6" s="461" customFormat="1" ht="15" customHeight="1" thickBot="1">
      <c r="A28" s="20" t="s">
        <v>19</v>
      </c>
      <c r="B28" s="30" t="s">
        <v>552</v>
      </c>
      <c r="C28" s="512">
        <v>322259</v>
      </c>
      <c r="D28" s="512">
        <v>322484</v>
      </c>
      <c r="E28" s="508">
        <v>322584</v>
      </c>
      <c r="F28" s="565"/>
    </row>
    <row r="29" spans="1:5" ht="12" customHeight="1" thickBot="1">
      <c r="A29" s="537" t="s">
        <v>20</v>
      </c>
      <c r="B29" s="560" t="s">
        <v>557</v>
      </c>
      <c r="C29" s="561">
        <f>+C30+C31+C32</f>
        <v>50</v>
      </c>
      <c r="D29" s="561">
        <f>+D30+D31+D32</f>
        <v>40</v>
      </c>
      <c r="E29" s="562">
        <f>+E30+E31+E32</f>
        <v>40</v>
      </c>
    </row>
    <row r="30" spans="1:5" ht="12" customHeight="1">
      <c r="A30" s="15" t="s">
        <v>107</v>
      </c>
      <c r="B30" s="8" t="s">
        <v>237</v>
      </c>
      <c r="C30" s="445">
        <v>50</v>
      </c>
      <c r="D30" s="445">
        <v>40</v>
      </c>
      <c r="E30" s="305">
        <v>40</v>
      </c>
    </row>
    <row r="31" spans="1:5" ht="12" customHeight="1">
      <c r="A31" s="15" t="s">
        <v>108</v>
      </c>
      <c r="B31" s="12" t="s">
        <v>192</v>
      </c>
      <c r="C31" s="444"/>
      <c r="D31" s="444"/>
      <c r="E31" s="304"/>
    </row>
    <row r="32" spans="1:5" ht="12" customHeight="1" thickBot="1">
      <c r="A32" s="15" t="s">
        <v>109</v>
      </c>
      <c r="B32" s="333" t="s">
        <v>240</v>
      </c>
      <c r="C32" s="444"/>
      <c r="D32" s="444"/>
      <c r="E32" s="304"/>
    </row>
    <row r="33" spans="1:5" ht="12" customHeight="1" thickBot="1">
      <c r="A33" s="20" t="s">
        <v>21</v>
      </c>
      <c r="B33" s="148" t="s">
        <v>463</v>
      </c>
      <c r="C33" s="443">
        <f>+C28+C29</f>
        <v>322309</v>
      </c>
      <c r="D33" s="443">
        <f>+D28+D29</f>
        <v>322524</v>
      </c>
      <c r="E33" s="303">
        <f>+E28+E29</f>
        <v>322624</v>
      </c>
    </row>
    <row r="34" spans="1:6" ht="15" customHeight="1" thickBot="1">
      <c r="A34" s="20" t="s">
        <v>22</v>
      </c>
      <c r="B34" s="148" t="s">
        <v>553</v>
      </c>
      <c r="C34" s="568"/>
      <c r="D34" s="568"/>
      <c r="E34" s="569"/>
      <c r="F34" s="474"/>
    </row>
    <row r="35" spans="1:5" s="461" customFormat="1" ht="12.75" customHeight="1" thickBot="1">
      <c r="A35" s="334" t="s">
        <v>23</v>
      </c>
      <c r="B35" s="425" t="s">
        <v>554</v>
      </c>
      <c r="C35" s="558">
        <f>+C33+C34</f>
        <v>322309</v>
      </c>
      <c r="D35" s="558">
        <f>+D33+D34</f>
        <v>322524</v>
      </c>
      <c r="E35" s="552">
        <f>+E33+E34</f>
        <v>322624</v>
      </c>
    </row>
    <row r="36" ht="15.75">
      <c r="C36" s="426"/>
    </row>
    <row r="37" ht="15.75">
      <c r="C37" s="426"/>
    </row>
    <row r="38" ht="15.75">
      <c r="C38" s="426"/>
    </row>
    <row r="39" ht="16.5" customHeight="1">
      <c r="C39" s="426"/>
    </row>
    <row r="40" ht="15.75">
      <c r="C40" s="426"/>
    </row>
    <row r="41" ht="15.75">
      <c r="C41" s="426"/>
    </row>
    <row r="42" spans="6:7" s="426" customFormat="1" ht="15.75">
      <c r="F42" s="459"/>
      <c r="G42" s="459"/>
    </row>
    <row r="43" spans="6:7" s="426" customFormat="1" ht="15.75">
      <c r="F43" s="459"/>
      <c r="G43" s="459"/>
    </row>
    <row r="44" spans="6:7" s="426" customFormat="1" ht="15.75">
      <c r="F44" s="459"/>
      <c r="G44" s="459"/>
    </row>
    <row r="45" spans="6:7" s="426" customFormat="1" ht="15.75">
      <c r="F45" s="459"/>
      <c r="G45" s="459"/>
    </row>
    <row r="46" spans="6:7" s="426" customFormat="1" ht="15.75">
      <c r="F46" s="459"/>
      <c r="G46" s="459"/>
    </row>
    <row r="47" spans="6:7" s="426" customFormat="1" ht="15.75">
      <c r="F47" s="459"/>
      <c r="G47" s="459"/>
    </row>
    <row r="48" spans="6:7" s="426" customFormat="1" ht="15.75">
      <c r="F48" s="459"/>
      <c r="G48" s="459"/>
    </row>
  </sheetData>
  <sheetProtection/>
  <mergeCells count="4">
    <mergeCell ref="A1:E1"/>
    <mergeCell ref="A2:B2"/>
    <mergeCell ref="A24:E24"/>
    <mergeCell ref="A25:B2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CE,Félkövér"&amp;12Győrtelek Község Önkormányzat 
2016. ÉVI KÖLTSÉGVETÉSI ÉVET KÖVETŐ 3 ÉV TERVEZETT BEVÉTELEI, KIADÁSAI&amp;R&amp;"Times New Roman CE,Félkövér dőlt"&amp;11 4. számú 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58">
      <selection activeCell="C160" sqref="A1:C160"/>
    </sheetView>
  </sheetViews>
  <sheetFormatPr defaultColWidth="9.00390625" defaultRowHeight="12.75"/>
  <cols>
    <col min="1" max="1" width="9.50390625" style="426" customWidth="1"/>
    <col min="2" max="2" width="91.625" style="426" customWidth="1"/>
    <col min="3" max="3" width="21.625" style="427" customWidth="1"/>
    <col min="4" max="4" width="9.00390625" style="459" customWidth="1"/>
    <col min="5" max="16384" width="9.375" style="459" customWidth="1"/>
  </cols>
  <sheetData>
    <row r="1" spans="1:3" ht="15.75" customHeight="1">
      <c r="A1" s="619" t="s">
        <v>16</v>
      </c>
      <c r="B1" s="619"/>
      <c r="C1" s="619"/>
    </row>
    <row r="2" spans="1:3" ht="15.75" customHeight="1" thickBot="1">
      <c r="A2" s="620" t="s">
        <v>157</v>
      </c>
      <c r="B2" s="620"/>
      <c r="C2" s="346" t="s">
        <v>238</v>
      </c>
    </row>
    <row r="3" spans="1:3" ht="37.5" customHeight="1" thickBot="1">
      <c r="A3" s="23" t="s">
        <v>72</v>
      </c>
      <c r="B3" s="24" t="s">
        <v>18</v>
      </c>
      <c r="C3" s="44" t="str">
        <f>+CONCATENATE(LEFT(ÖSSZEFÜGGÉSEK!A5,4),". évi előirányzat")</f>
        <v>2016. évi előirányzat</v>
      </c>
    </row>
    <row r="4" spans="1:3" s="460" customFormat="1" ht="12" customHeight="1" thickBot="1">
      <c r="A4" s="454"/>
      <c r="B4" s="455" t="s">
        <v>508</v>
      </c>
      <c r="C4" s="456" t="s">
        <v>509</v>
      </c>
    </row>
    <row r="5" spans="1:3" s="461" customFormat="1" ht="12" customHeight="1" thickBot="1">
      <c r="A5" s="20" t="s">
        <v>19</v>
      </c>
      <c r="B5" s="21" t="s">
        <v>263</v>
      </c>
      <c r="C5" s="336">
        <f>+C6+C7+C8+C9+C10+C11</f>
        <v>0</v>
      </c>
    </row>
    <row r="6" spans="1:3" s="461" customFormat="1" ht="12" customHeight="1">
      <c r="A6" s="15" t="s">
        <v>101</v>
      </c>
      <c r="B6" s="462" t="s">
        <v>264</v>
      </c>
      <c r="C6" s="339"/>
    </row>
    <row r="7" spans="1:3" s="461" customFormat="1" ht="12" customHeight="1">
      <c r="A7" s="14" t="s">
        <v>102</v>
      </c>
      <c r="B7" s="463" t="s">
        <v>265</v>
      </c>
      <c r="C7" s="338"/>
    </row>
    <row r="8" spans="1:3" s="461" customFormat="1" ht="12" customHeight="1">
      <c r="A8" s="14" t="s">
        <v>103</v>
      </c>
      <c r="B8" s="463" t="s">
        <v>565</v>
      </c>
      <c r="C8" s="338"/>
    </row>
    <row r="9" spans="1:3" s="461" customFormat="1" ht="12" customHeight="1">
      <c r="A9" s="14" t="s">
        <v>104</v>
      </c>
      <c r="B9" s="463" t="s">
        <v>267</v>
      </c>
      <c r="C9" s="338"/>
    </row>
    <row r="10" spans="1:3" s="461" customFormat="1" ht="12" customHeight="1">
      <c r="A10" s="14" t="s">
        <v>153</v>
      </c>
      <c r="B10" s="332" t="s">
        <v>447</v>
      </c>
      <c r="C10" s="338"/>
    </row>
    <row r="11" spans="1:3" s="461" customFormat="1" ht="12" customHeight="1" thickBot="1">
      <c r="A11" s="16" t="s">
        <v>105</v>
      </c>
      <c r="B11" s="333" t="s">
        <v>448</v>
      </c>
      <c r="C11" s="338"/>
    </row>
    <row r="12" spans="1:3" s="461" customFormat="1" ht="12" customHeight="1" thickBot="1">
      <c r="A12" s="20" t="s">
        <v>20</v>
      </c>
      <c r="B12" s="331" t="s">
        <v>268</v>
      </c>
      <c r="C12" s="336">
        <f>+C13+C14+C15+C16+C17</f>
        <v>0</v>
      </c>
    </row>
    <row r="13" spans="1:3" s="461" customFormat="1" ht="12" customHeight="1">
      <c r="A13" s="15" t="s">
        <v>107</v>
      </c>
      <c r="B13" s="462" t="s">
        <v>269</v>
      </c>
      <c r="C13" s="339"/>
    </row>
    <row r="14" spans="1:3" s="461" customFormat="1" ht="12" customHeight="1">
      <c r="A14" s="14" t="s">
        <v>108</v>
      </c>
      <c r="B14" s="463" t="s">
        <v>270</v>
      </c>
      <c r="C14" s="338"/>
    </row>
    <row r="15" spans="1:3" s="461" customFormat="1" ht="12" customHeight="1">
      <c r="A15" s="14" t="s">
        <v>109</v>
      </c>
      <c r="B15" s="463" t="s">
        <v>437</v>
      </c>
      <c r="C15" s="338"/>
    </row>
    <row r="16" spans="1:3" s="461" customFormat="1" ht="12" customHeight="1">
      <c r="A16" s="14" t="s">
        <v>110</v>
      </c>
      <c r="B16" s="463" t="s">
        <v>438</v>
      </c>
      <c r="C16" s="338"/>
    </row>
    <row r="17" spans="1:3" s="461" customFormat="1" ht="12" customHeight="1">
      <c r="A17" s="14" t="s">
        <v>111</v>
      </c>
      <c r="B17" s="463" t="s">
        <v>271</v>
      </c>
      <c r="C17" s="338"/>
    </row>
    <row r="18" spans="1:3" s="461" customFormat="1" ht="12" customHeight="1" thickBot="1">
      <c r="A18" s="16" t="s">
        <v>120</v>
      </c>
      <c r="B18" s="333" t="s">
        <v>272</v>
      </c>
      <c r="C18" s="340"/>
    </row>
    <row r="19" spans="1:3" s="461" customFormat="1" ht="12" customHeight="1" thickBot="1">
      <c r="A19" s="20" t="s">
        <v>21</v>
      </c>
      <c r="B19" s="21" t="s">
        <v>273</v>
      </c>
      <c r="C19" s="336">
        <f>+C20+C21+C22+C23+C24</f>
        <v>0</v>
      </c>
    </row>
    <row r="20" spans="1:3" s="461" customFormat="1" ht="12" customHeight="1">
      <c r="A20" s="15" t="s">
        <v>90</v>
      </c>
      <c r="B20" s="462" t="s">
        <v>274</v>
      </c>
      <c r="C20" s="339"/>
    </row>
    <row r="21" spans="1:3" s="461" customFormat="1" ht="12" customHeight="1">
      <c r="A21" s="14" t="s">
        <v>91</v>
      </c>
      <c r="B21" s="463" t="s">
        <v>275</v>
      </c>
      <c r="C21" s="338"/>
    </row>
    <row r="22" spans="1:3" s="461" customFormat="1" ht="12" customHeight="1">
      <c r="A22" s="14" t="s">
        <v>92</v>
      </c>
      <c r="B22" s="463" t="s">
        <v>439</v>
      </c>
      <c r="C22" s="338"/>
    </row>
    <row r="23" spans="1:3" s="461" customFormat="1" ht="12" customHeight="1">
      <c r="A23" s="14" t="s">
        <v>93</v>
      </c>
      <c r="B23" s="463" t="s">
        <v>440</v>
      </c>
      <c r="C23" s="338"/>
    </row>
    <row r="24" spans="1:3" s="461" customFormat="1" ht="12" customHeight="1">
      <c r="A24" s="14" t="s">
        <v>176</v>
      </c>
      <c r="B24" s="463" t="s">
        <v>276</v>
      </c>
      <c r="C24" s="338"/>
    </row>
    <row r="25" spans="1:3" s="461" customFormat="1" ht="12" customHeight="1" thickBot="1">
      <c r="A25" s="16" t="s">
        <v>177</v>
      </c>
      <c r="B25" s="464" t="s">
        <v>277</v>
      </c>
      <c r="C25" s="340"/>
    </row>
    <row r="26" spans="1:3" s="461" customFormat="1" ht="12" customHeight="1" thickBot="1">
      <c r="A26" s="20" t="s">
        <v>178</v>
      </c>
      <c r="B26" s="21" t="s">
        <v>566</v>
      </c>
      <c r="C26" s="342">
        <f>SUM(C27:C33)</f>
        <v>3825</v>
      </c>
    </row>
    <row r="27" spans="1:3" s="461" customFormat="1" ht="12" customHeight="1">
      <c r="A27" s="15" t="s">
        <v>279</v>
      </c>
      <c r="B27" s="462" t="s">
        <v>599</v>
      </c>
      <c r="C27" s="339"/>
    </row>
    <row r="28" spans="1:3" s="461" customFormat="1" ht="12" customHeight="1">
      <c r="A28" s="14" t="s">
        <v>280</v>
      </c>
      <c r="B28" s="463" t="s">
        <v>571</v>
      </c>
      <c r="C28" s="338"/>
    </row>
    <row r="29" spans="1:3" s="461" customFormat="1" ht="12" customHeight="1">
      <c r="A29" s="14" t="s">
        <v>281</v>
      </c>
      <c r="B29" s="463" t="s">
        <v>572</v>
      </c>
      <c r="C29" s="338">
        <v>3825</v>
      </c>
    </row>
    <row r="30" spans="1:3" s="461" customFormat="1" ht="12" customHeight="1">
      <c r="A30" s="14" t="s">
        <v>282</v>
      </c>
      <c r="B30" s="463" t="s">
        <v>573</v>
      </c>
      <c r="C30" s="338"/>
    </row>
    <row r="31" spans="1:3" s="461" customFormat="1" ht="12" customHeight="1">
      <c r="A31" s="14" t="s">
        <v>567</v>
      </c>
      <c r="B31" s="463" t="s">
        <v>283</v>
      </c>
      <c r="C31" s="338"/>
    </row>
    <row r="32" spans="1:3" s="461" customFormat="1" ht="12" customHeight="1">
      <c r="A32" s="14" t="s">
        <v>568</v>
      </c>
      <c r="B32" s="463" t="s">
        <v>284</v>
      </c>
      <c r="C32" s="338"/>
    </row>
    <row r="33" spans="1:3" s="461" customFormat="1" ht="12" customHeight="1" thickBot="1">
      <c r="A33" s="16" t="s">
        <v>569</v>
      </c>
      <c r="B33" s="570" t="s">
        <v>285</v>
      </c>
      <c r="C33" s="340"/>
    </row>
    <row r="34" spans="1:3" s="461" customFormat="1" ht="12" customHeight="1" thickBot="1">
      <c r="A34" s="20" t="s">
        <v>23</v>
      </c>
      <c r="B34" s="21" t="s">
        <v>449</v>
      </c>
      <c r="C34" s="336">
        <f>SUM(C35:C45)</f>
        <v>0</v>
      </c>
    </row>
    <row r="35" spans="1:3" s="461" customFormat="1" ht="12" customHeight="1">
      <c r="A35" s="15" t="s">
        <v>94</v>
      </c>
      <c r="B35" s="462" t="s">
        <v>288</v>
      </c>
      <c r="C35" s="339"/>
    </row>
    <row r="36" spans="1:3" s="461" customFormat="1" ht="12" customHeight="1">
      <c r="A36" s="14" t="s">
        <v>95</v>
      </c>
      <c r="B36" s="463" t="s">
        <v>289</v>
      </c>
      <c r="C36" s="338"/>
    </row>
    <row r="37" spans="1:3" s="461" customFormat="1" ht="12" customHeight="1">
      <c r="A37" s="14" t="s">
        <v>96</v>
      </c>
      <c r="B37" s="463" t="s">
        <v>290</v>
      </c>
      <c r="C37" s="338"/>
    </row>
    <row r="38" spans="1:3" s="461" customFormat="1" ht="12" customHeight="1">
      <c r="A38" s="14" t="s">
        <v>180</v>
      </c>
      <c r="B38" s="463" t="s">
        <v>291</v>
      </c>
      <c r="C38" s="338"/>
    </row>
    <row r="39" spans="1:3" s="461" customFormat="1" ht="12" customHeight="1">
      <c r="A39" s="14" t="s">
        <v>181</v>
      </c>
      <c r="B39" s="463" t="s">
        <v>292</v>
      </c>
      <c r="C39" s="338"/>
    </row>
    <row r="40" spans="1:3" s="461" customFormat="1" ht="12" customHeight="1">
      <c r="A40" s="14" t="s">
        <v>182</v>
      </c>
      <c r="B40" s="463" t="s">
        <v>293</v>
      </c>
      <c r="C40" s="338"/>
    </row>
    <row r="41" spans="1:3" s="461" customFormat="1" ht="12" customHeight="1">
      <c r="A41" s="14" t="s">
        <v>183</v>
      </c>
      <c r="B41" s="463" t="s">
        <v>294</v>
      </c>
      <c r="C41" s="338"/>
    </row>
    <row r="42" spans="1:3" s="461" customFormat="1" ht="12" customHeight="1">
      <c r="A42" s="14" t="s">
        <v>184</v>
      </c>
      <c r="B42" s="463" t="s">
        <v>575</v>
      </c>
      <c r="C42" s="338"/>
    </row>
    <row r="43" spans="1:3" s="461" customFormat="1" ht="12" customHeight="1">
      <c r="A43" s="14" t="s">
        <v>286</v>
      </c>
      <c r="B43" s="463" t="s">
        <v>296</v>
      </c>
      <c r="C43" s="341"/>
    </row>
    <row r="44" spans="1:3" s="461" customFormat="1" ht="12" customHeight="1">
      <c r="A44" s="16" t="s">
        <v>287</v>
      </c>
      <c r="B44" s="464" t="s">
        <v>451</v>
      </c>
      <c r="C44" s="449"/>
    </row>
    <row r="45" spans="1:3" s="461" customFormat="1" ht="12" customHeight="1" thickBot="1">
      <c r="A45" s="16" t="s">
        <v>450</v>
      </c>
      <c r="B45" s="333" t="s">
        <v>297</v>
      </c>
      <c r="C45" s="449"/>
    </row>
    <row r="46" spans="1:3" s="461" customFormat="1" ht="12" customHeight="1" thickBot="1">
      <c r="A46" s="20" t="s">
        <v>24</v>
      </c>
      <c r="B46" s="21" t="s">
        <v>298</v>
      </c>
      <c r="C46" s="336">
        <f>SUM(C47:C51)</f>
        <v>0</v>
      </c>
    </row>
    <row r="47" spans="1:3" s="461" customFormat="1" ht="12" customHeight="1">
      <c r="A47" s="15" t="s">
        <v>97</v>
      </c>
      <c r="B47" s="462" t="s">
        <v>302</v>
      </c>
      <c r="C47" s="507"/>
    </row>
    <row r="48" spans="1:3" s="461" customFormat="1" ht="12" customHeight="1">
      <c r="A48" s="14" t="s">
        <v>98</v>
      </c>
      <c r="B48" s="463" t="s">
        <v>303</v>
      </c>
      <c r="C48" s="341"/>
    </row>
    <row r="49" spans="1:3" s="461" customFormat="1" ht="12" customHeight="1">
      <c r="A49" s="14" t="s">
        <v>299</v>
      </c>
      <c r="B49" s="463" t="s">
        <v>304</v>
      </c>
      <c r="C49" s="341"/>
    </row>
    <row r="50" spans="1:3" s="461" customFormat="1" ht="12" customHeight="1">
      <c r="A50" s="14" t="s">
        <v>300</v>
      </c>
      <c r="B50" s="463" t="s">
        <v>305</v>
      </c>
      <c r="C50" s="341"/>
    </row>
    <row r="51" spans="1:3" s="461" customFormat="1" ht="12" customHeight="1" thickBot="1">
      <c r="A51" s="16" t="s">
        <v>301</v>
      </c>
      <c r="B51" s="333" t="s">
        <v>306</v>
      </c>
      <c r="C51" s="449"/>
    </row>
    <row r="52" spans="1:3" s="461" customFormat="1" ht="12" customHeight="1" thickBot="1">
      <c r="A52" s="20" t="s">
        <v>185</v>
      </c>
      <c r="B52" s="21" t="s">
        <v>307</v>
      </c>
      <c r="C52" s="336">
        <f>SUM(C53:C55)</f>
        <v>0</v>
      </c>
    </row>
    <row r="53" spans="1:3" s="461" customFormat="1" ht="12" customHeight="1">
      <c r="A53" s="15" t="s">
        <v>99</v>
      </c>
      <c r="B53" s="462" t="s">
        <v>308</v>
      </c>
      <c r="C53" s="339"/>
    </row>
    <row r="54" spans="1:3" s="461" customFormat="1" ht="12" customHeight="1">
      <c r="A54" s="14" t="s">
        <v>100</v>
      </c>
      <c r="B54" s="463" t="s">
        <v>441</v>
      </c>
      <c r="C54" s="338"/>
    </row>
    <row r="55" spans="1:3" s="461" customFormat="1" ht="12" customHeight="1">
      <c r="A55" s="14" t="s">
        <v>311</v>
      </c>
      <c r="B55" s="463" t="s">
        <v>309</v>
      </c>
      <c r="C55" s="338"/>
    </row>
    <row r="56" spans="1:3" s="461" customFormat="1" ht="12" customHeight="1" thickBot="1">
      <c r="A56" s="16" t="s">
        <v>312</v>
      </c>
      <c r="B56" s="333" t="s">
        <v>310</v>
      </c>
      <c r="C56" s="340"/>
    </row>
    <row r="57" spans="1:3" s="461" customFormat="1" ht="12" customHeight="1" thickBot="1">
      <c r="A57" s="20" t="s">
        <v>26</v>
      </c>
      <c r="B57" s="331" t="s">
        <v>313</v>
      </c>
      <c r="C57" s="336">
        <f>SUM(C58:C60)</f>
        <v>0</v>
      </c>
    </row>
    <row r="58" spans="1:3" s="461" customFormat="1" ht="12" customHeight="1">
      <c r="A58" s="15" t="s">
        <v>186</v>
      </c>
      <c r="B58" s="462" t="s">
        <v>315</v>
      </c>
      <c r="C58" s="341"/>
    </row>
    <row r="59" spans="1:3" s="461" customFormat="1" ht="12" customHeight="1">
      <c r="A59" s="14" t="s">
        <v>187</v>
      </c>
      <c r="B59" s="463" t="s">
        <v>442</v>
      </c>
      <c r="C59" s="341"/>
    </row>
    <row r="60" spans="1:3" s="461" customFormat="1" ht="12" customHeight="1">
      <c r="A60" s="14" t="s">
        <v>239</v>
      </c>
      <c r="B60" s="463" t="s">
        <v>316</v>
      </c>
      <c r="C60" s="341"/>
    </row>
    <row r="61" spans="1:3" s="461" customFormat="1" ht="12" customHeight="1" thickBot="1">
      <c r="A61" s="16" t="s">
        <v>314</v>
      </c>
      <c r="B61" s="333" t="s">
        <v>317</v>
      </c>
      <c r="C61" s="341"/>
    </row>
    <row r="62" spans="1:3" s="461" customFormat="1" ht="12" customHeight="1" thickBot="1">
      <c r="A62" s="542" t="s">
        <v>491</v>
      </c>
      <c r="B62" s="21" t="s">
        <v>318</v>
      </c>
      <c r="C62" s="342">
        <f>+C5+C12+C19+C26+C34+C46+C52+C57</f>
        <v>3825</v>
      </c>
    </row>
    <row r="63" spans="1:3" s="461" customFormat="1" ht="12" customHeight="1" thickBot="1">
      <c r="A63" s="510" t="s">
        <v>319</v>
      </c>
      <c r="B63" s="331" t="s">
        <v>320</v>
      </c>
      <c r="C63" s="336">
        <f>SUM(C64:C66)</f>
        <v>0</v>
      </c>
    </row>
    <row r="64" spans="1:3" s="461" customFormat="1" ht="12" customHeight="1">
      <c r="A64" s="15" t="s">
        <v>351</v>
      </c>
      <c r="B64" s="462" t="s">
        <v>321</v>
      </c>
      <c r="C64" s="341"/>
    </row>
    <row r="65" spans="1:3" s="461" customFormat="1" ht="12" customHeight="1">
      <c r="A65" s="14" t="s">
        <v>360</v>
      </c>
      <c r="B65" s="463" t="s">
        <v>322</v>
      </c>
      <c r="C65" s="341"/>
    </row>
    <row r="66" spans="1:3" s="461" customFormat="1" ht="12" customHeight="1" thickBot="1">
      <c r="A66" s="16" t="s">
        <v>361</v>
      </c>
      <c r="B66" s="536" t="s">
        <v>476</v>
      </c>
      <c r="C66" s="341"/>
    </row>
    <row r="67" spans="1:3" s="461" customFormat="1" ht="12" customHeight="1" thickBot="1">
      <c r="A67" s="510" t="s">
        <v>324</v>
      </c>
      <c r="B67" s="331" t="s">
        <v>325</v>
      </c>
      <c r="C67" s="336">
        <f>SUM(C68:C71)</f>
        <v>0</v>
      </c>
    </row>
    <row r="68" spans="1:3" s="461" customFormat="1" ht="12" customHeight="1">
      <c r="A68" s="15" t="s">
        <v>154</v>
      </c>
      <c r="B68" s="462" t="s">
        <v>326</v>
      </c>
      <c r="C68" s="341"/>
    </row>
    <row r="69" spans="1:3" s="461" customFormat="1" ht="12" customHeight="1">
      <c r="A69" s="14" t="s">
        <v>155</v>
      </c>
      <c r="B69" s="463" t="s">
        <v>327</v>
      </c>
      <c r="C69" s="341"/>
    </row>
    <row r="70" spans="1:3" s="461" customFormat="1" ht="12" customHeight="1">
      <c r="A70" s="14" t="s">
        <v>352</v>
      </c>
      <c r="B70" s="463" t="s">
        <v>328</v>
      </c>
      <c r="C70" s="341"/>
    </row>
    <row r="71" spans="1:3" s="461" customFormat="1" ht="12" customHeight="1" thickBot="1">
      <c r="A71" s="16" t="s">
        <v>353</v>
      </c>
      <c r="B71" s="333" t="s">
        <v>329</v>
      </c>
      <c r="C71" s="341"/>
    </row>
    <row r="72" spans="1:3" s="461" customFormat="1" ht="12" customHeight="1" thickBot="1">
      <c r="A72" s="510" t="s">
        <v>330</v>
      </c>
      <c r="B72" s="331" t="s">
        <v>331</v>
      </c>
      <c r="C72" s="336">
        <f>SUM(C73:C74)</f>
        <v>0</v>
      </c>
    </row>
    <row r="73" spans="1:3" s="461" customFormat="1" ht="12" customHeight="1">
      <c r="A73" s="15" t="s">
        <v>354</v>
      </c>
      <c r="B73" s="462" t="s">
        <v>332</v>
      </c>
      <c r="C73" s="341"/>
    </row>
    <row r="74" spans="1:3" s="461" customFormat="1" ht="12" customHeight="1" thickBot="1">
      <c r="A74" s="16" t="s">
        <v>355</v>
      </c>
      <c r="B74" s="333" t="s">
        <v>333</v>
      </c>
      <c r="C74" s="341"/>
    </row>
    <row r="75" spans="1:3" s="461" customFormat="1" ht="12" customHeight="1" thickBot="1">
      <c r="A75" s="510" t="s">
        <v>334</v>
      </c>
      <c r="B75" s="331" t="s">
        <v>335</v>
      </c>
      <c r="C75" s="336">
        <f>SUM(C76:C78)</f>
        <v>0</v>
      </c>
    </row>
    <row r="76" spans="1:3" s="461" customFormat="1" ht="12" customHeight="1">
      <c r="A76" s="15" t="s">
        <v>356</v>
      </c>
      <c r="B76" s="462" t="s">
        <v>336</v>
      </c>
      <c r="C76" s="341"/>
    </row>
    <row r="77" spans="1:3" s="461" customFormat="1" ht="12" customHeight="1">
      <c r="A77" s="14" t="s">
        <v>357</v>
      </c>
      <c r="B77" s="463" t="s">
        <v>337</v>
      </c>
      <c r="C77" s="341"/>
    </row>
    <row r="78" spans="1:3" s="461" customFormat="1" ht="12" customHeight="1" thickBot="1">
      <c r="A78" s="16" t="s">
        <v>358</v>
      </c>
      <c r="B78" s="333" t="s">
        <v>338</v>
      </c>
      <c r="C78" s="341"/>
    </row>
    <row r="79" spans="1:3" s="461" customFormat="1" ht="12" customHeight="1" thickBot="1">
      <c r="A79" s="510" t="s">
        <v>339</v>
      </c>
      <c r="B79" s="331" t="s">
        <v>359</v>
      </c>
      <c r="C79" s="336">
        <f>SUM(C80:C83)</f>
        <v>0</v>
      </c>
    </row>
    <row r="80" spans="1:3" s="461" customFormat="1" ht="12" customHeight="1">
      <c r="A80" s="466" t="s">
        <v>340</v>
      </c>
      <c r="B80" s="462" t="s">
        <v>341</v>
      </c>
      <c r="C80" s="341"/>
    </row>
    <row r="81" spans="1:3" s="461" customFormat="1" ht="12" customHeight="1">
      <c r="A81" s="467" t="s">
        <v>342</v>
      </c>
      <c r="B81" s="463" t="s">
        <v>343</v>
      </c>
      <c r="C81" s="341"/>
    </row>
    <row r="82" spans="1:3" s="461" customFormat="1" ht="12" customHeight="1">
      <c r="A82" s="467" t="s">
        <v>344</v>
      </c>
      <c r="B82" s="463" t="s">
        <v>345</v>
      </c>
      <c r="C82" s="341"/>
    </row>
    <row r="83" spans="1:3" s="461" customFormat="1" ht="12" customHeight="1" thickBot="1">
      <c r="A83" s="468" t="s">
        <v>346</v>
      </c>
      <c r="B83" s="333" t="s">
        <v>347</v>
      </c>
      <c r="C83" s="341"/>
    </row>
    <row r="84" spans="1:3" s="461" customFormat="1" ht="12" customHeight="1" thickBot="1">
      <c r="A84" s="510" t="s">
        <v>348</v>
      </c>
      <c r="B84" s="331" t="s">
        <v>490</v>
      </c>
      <c r="C84" s="508"/>
    </row>
    <row r="85" spans="1:3" s="461" customFormat="1" ht="13.5" customHeight="1" thickBot="1">
      <c r="A85" s="510" t="s">
        <v>350</v>
      </c>
      <c r="B85" s="331" t="s">
        <v>349</v>
      </c>
      <c r="C85" s="508"/>
    </row>
    <row r="86" spans="1:3" s="461" customFormat="1" ht="15.75" customHeight="1" thickBot="1">
      <c r="A86" s="510" t="s">
        <v>362</v>
      </c>
      <c r="B86" s="469" t="s">
        <v>493</v>
      </c>
      <c r="C86" s="342">
        <f>+C63+C67+C72+C75+C79+C85+C84</f>
        <v>0</v>
      </c>
    </row>
    <row r="87" spans="1:3" s="461" customFormat="1" ht="16.5" customHeight="1" thickBot="1">
      <c r="A87" s="511" t="s">
        <v>492</v>
      </c>
      <c r="B87" s="470" t="s">
        <v>494</v>
      </c>
      <c r="C87" s="342">
        <f>+C62+C86</f>
        <v>3825</v>
      </c>
    </row>
    <row r="88" spans="1:3" s="461" customFormat="1" ht="83.25" customHeight="1">
      <c r="A88" s="5"/>
      <c r="B88" s="6"/>
      <c r="C88" s="343"/>
    </row>
    <row r="89" spans="1:3" ht="16.5" customHeight="1">
      <c r="A89" s="619" t="s">
        <v>48</v>
      </c>
      <c r="B89" s="619"/>
      <c r="C89" s="619"/>
    </row>
    <row r="90" spans="1:3" s="471" customFormat="1" ht="16.5" customHeight="1" thickBot="1">
      <c r="A90" s="621" t="s">
        <v>158</v>
      </c>
      <c r="B90" s="621"/>
      <c r="C90" s="164" t="s">
        <v>238</v>
      </c>
    </row>
    <row r="91" spans="1:3" ht="37.5" customHeight="1" thickBot="1">
      <c r="A91" s="23" t="s">
        <v>72</v>
      </c>
      <c r="B91" s="24" t="s">
        <v>49</v>
      </c>
      <c r="C91" s="44" t="str">
        <f>+C3</f>
        <v>2016. évi előirányzat</v>
      </c>
    </row>
    <row r="92" spans="1:3" s="460" customFormat="1" ht="12" customHeight="1" thickBot="1">
      <c r="A92" s="37"/>
      <c r="B92" s="38" t="s">
        <v>508</v>
      </c>
      <c r="C92" s="39" t="s">
        <v>509</v>
      </c>
    </row>
    <row r="93" spans="1:3" ht="12" customHeight="1" thickBot="1">
      <c r="A93" s="22" t="s">
        <v>19</v>
      </c>
      <c r="B93" s="31" t="s">
        <v>452</v>
      </c>
      <c r="C93" s="335">
        <f>C94+C95+C96+C97+C98+C111</f>
        <v>3825</v>
      </c>
    </row>
    <row r="94" spans="1:3" ht="12" customHeight="1">
      <c r="A94" s="17" t="s">
        <v>101</v>
      </c>
      <c r="B94" s="10" t="s">
        <v>50</v>
      </c>
      <c r="C94" s="337">
        <v>2383</v>
      </c>
    </row>
    <row r="95" spans="1:3" ht="12" customHeight="1">
      <c r="A95" s="14" t="s">
        <v>102</v>
      </c>
      <c r="B95" s="8" t="s">
        <v>188</v>
      </c>
      <c r="C95" s="338">
        <v>642</v>
      </c>
    </row>
    <row r="96" spans="1:3" ht="12" customHeight="1">
      <c r="A96" s="14" t="s">
        <v>103</v>
      </c>
      <c r="B96" s="8" t="s">
        <v>144</v>
      </c>
      <c r="C96" s="340"/>
    </row>
    <row r="97" spans="1:3" ht="12" customHeight="1">
      <c r="A97" s="14" t="s">
        <v>104</v>
      </c>
      <c r="B97" s="11" t="s">
        <v>189</v>
      </c>
      <c r="C97" s="340"/>
    </row>
    <row r="98" spans="1:3" ht="12" customHeight="1">
      <c r="A98" s="14" t="s">
        <v>115</v>
      </c>
      <c r="B98" s="19" t="s">
        <v>190</v>
      </c>
      <c r="C98" s="340">
        <v>800</v>
      </c>
    </row>
    <row r="99" spans="1:3" ht="12" customHeight="1">
      <c r="A99" s="14" t="s">
        <v>105</v>
      </c>
      <c r="B99" s="8" t="s">
        <v>457</v>
      </c>
      <c r="C99" s="340"/>
    </row>
    <row r="100" spans="1:3" ht="12" customHeight="1">
      <c r="A100" s="14" t="s">
        <v>106</v>
      </c>
      <c r="B100" s="169" t="s">
        <v>456</v>
      </c>
      <c r="C100" s="340"/>
    </row>
    <row r="101" spans="1:3" ht="12" customHeight="1">
      <c r="A101" s="14" t="s">
        <v>116</v>
      </c>
      <c r="B101" s="169" t="s">
        <v>455</v>
      </c>
      <c r="C101" s="340"/>
    </row>
    <row r="102" spans="1:3" ht="12" customHeight="1">
      <c r="A102" s="14" t="s">
        <v>117</v>
      </c>
      <c r="B102" s="167" t="s">
        <v>365</v>
      </c>
      <c r="C102" s="340"/>
    </row>
    <row r="103" spans="1:3" ht="12" customHeight="1">
      <c r="A103" s="14" t="s">
        <v>118</v>
      </c>
      <c r="B103" s="168" t="s">
        <v>366</v>
      </c>
      <c r="C103" s="340"/>
    </row>
    <row r="104" spans="1:3" ht="12" customHeight="1">
      <c r="A104" s="14" t="s">
        <v>119</v>
      </c>
      <c r="B104" s="168" t="s">
        <v>367</v>
      </c>
      <c r="C104" s="340"/>
    </row>
    <row r="105" spans="1:3" ht="12" customHeight="1">
      <c r="A105" s="14" t="s">
        <v>121</v>
      </c>
      <c r="B105" s="167" t="s">
        <v>368</v>
      </c>
      <c r="C105" s="340"/>
    </row>
    <row r="106" spans="1:3" ht="12" customHeight="1">
      <c r="A106" s="14" t="s">
        <v>191</v>
      </c>
      <c r="B106" s="167" t="s">
        <v>369</v>
      </c>
      <c r="C106" s="340"/>
    </row>
    <row r="107" spans="1:3" ht="12" customHeight="1">
      <c r="A107" s="14" t="s">
        <v>363</v>
      </c>
      <c r="B107" s="168" t="s">
        <v>370</v>
      </c>
      <c r="C107" s="340"/>
    </row>
    <row r="108" spans="1:3" ht="12" customHeight="1">
      <c r="A108" s="13" t="s">
        <v>364</v>
      </c>
      <c r="B108" s="169" t="s">
        <v>371</v>
      </c>
      <c r="C108" s="340"/>
    </row>
    <row r="109" spans="1:3" ht="12" customHeight="1">
      <c r="A109" s="14" t="s">
        <v>453</v>
      </c>
      <c r="B109" s="169" t="s">
        <v>372</v>
      </c>
      <c r="C109" s="340"/>
    </row>
    <row r="110" spans="1:3" ht="12" customHeight="1">
      <c r="A110" s="16" t="s">
        <v>454</v>
      </c>
      <c r="B110" s="169" t="s">
        <v>373</v>
      </c>
      <c r="C110" s="340">
        <v>800</v>
      </c>
    </row>
    <row r="111" spans="1:3" ht="12" customHeight="1">
      <c r="A111" s="14" t="s">
        <v>458</v>
      </c>
      <c r="B111" s="11" t="s">
        <v>51</v>
      </c>
      <c r="C111" s="338"/>
    </row>
    <row r="112" spans="1:3" ht="12" customHeight="1">
      <c r="A112" s="14" t="s">
        <v>459</v>
      </c>
      <c r="B112" s="8" t="s">
        <v>461</v>
      </c>
      <c r="C112" s="338"/>
    </row>
    <row r="113" spans="1:3" ht="12" customHeight="1" thickBot="1">
      <c r="A113" s="18" t="s">
        <v>460</v>
      </c>
      <c r="B113" s="540" t="s">
        <v>462</v>
      </c>
      <c r="C113" s="344"/>
    </row>
    <row r="114" spans="1:3" ht="12" customHeight="1" thickBot="1">
      <c r="A114" s="537" t="s">
        <v>20</v>
      </c>
      <c r="B114" s="538" t="s">
        <v>374</v>
      </c>
      <c r="C114" s="539">
        <f>+C115+C117+C119</f>
        <v>0</v>
      </c>
    </row>
    <row r="115" spans="1:3" ht="12" customHeight="1">
      <c r="A115" s="15" t="s">
        <v>107</v>
      </c>
      <c r="B115" s="8" t="s">
        <v>237</v>
      </c>
      <c r="C115" s="339"/>
    </row>
    <row r="116" spans="1:3" ht="12" customHeight="1">
      <c r="A116" s="15" t="s">
        <v>108</v>
      </c>
      <c r="B116" s="12" t="s">
        <v>378</v>
      </c>
      <c r="C116" s="339"/>
    </row>
    <row r="117" spans="1:3" ht="12" customHeight="1">
      <c r="A117" s="15" t="s">
        <v>109</v>
      </c>
      <c r="B117" s="12" t="s">
        <v>192</v>
      </c>
      <c r="C117" s="338"/>
    </row>
    <row r="118" spans="1:3" ht="12" customHeight="1">
      <c r="A118" s="15" t="s">
        <v>110</v>
      </c>
      <c r="B118" s="12" t="s">
        <v>379</v>
      </c>
      <c r="C118" s="304"/>
    </row>
    <row r="119" spans="1:3" ht="12" customHeight="1">
      <c r="A119" s="15" t="s">
        <v>111</v>
      </c>
      <c r="B119" s="333" t="s">
        <v>240</v>
      </c>
      <c r="C119" s="304"/>
    </row>
    <row r="120" spans="1:3" ht="12" customHeight="1">
      <c r="A120" s="15" t="s">
        <v>120</v>
      </c>
      <c r="B120" s="332" t="s">
        <v>443</v>
      </c>
      <c r="C120" s="304"/>
    </row>
    <row r="121" spans="1:3" ht="12" customHeight="1">
      <c r="A121" s="15" t="s">
        <v>122</v>
      </c>
      <c r="B121" s="458" t="s">
        <v>384</v>
      </c>
      <c r="C121" s="304"/>
    </row>
    <row r="122" spans="1:3" ht="15.75">
      <c r="A122" s="15" t="s">
        <v>193</v>
      </c>
      <c r="B122" s="168" t="s">
        <v>367</v>
      </c>
      <c r="C122" s="304"/>
    </row>
    <row r="123" spans="1:3" ht="12" customHeight="1">
      <c r="A123" s="15" t="s">
        <v>194</v>
      </c>
      <c r="B123" s="168" t="s">
        <v>383</v>
      </c>
      <c r="C123" s="304"/>
    </row>
    <row r="124" spans="1:3" ht="12" customHeight="1">
      <c r="A124" s="15" t="s">
        <v>195</v>
      </c>
      <c r="B124" s="168" t="s">
        <v>382</v>
      </c>
      <c r="C124" s="304"/>
    </row>
    <row r="125" spans="1:3" ht="12" customHeight="1">
      <c r="A125" s="15" t="s">
        <v>375</v>
      </c>
      <c r="B125" s="168" t="s">
        <v>370</v>
      </c>
      <c r="C125" s="304"/>
    </row>
    <row r="126" spans="1:3" ht="12" customHeight="1">
      <c r="A126" s="15" t="s">
        <v>376</v>
      </c>
      <c r="B126" s="168" t="s">
        <v>381</v>
      </c>
      <c r="C126" s="304"/>
    </row>
    <row r="127" spans="1:3" ht="16.5" thickBot="1">
      <c r="A127" s="13" t="s">
        <v>377</v>
      </c>
      <c r="B127" s="168" t="s">
        <v>380</v>
      </c>
      <c r="C127" s="306"/>
    </row>
    <row r="128" spans="1:3" ht="12" customHeight="1" thickBot="1">
      <c r="A128" s="20" t="s">
        <v>21</v>
      </c>
      <c r="B128" s="148" t="s">
        <v>463</v>
      </c>
      <c r="C128" s="336">
        <f>+C93+C114</f>
        <v>3825</v>
      </c>
    </row>
    <row r="129" spans="1:3" ht="12" customHeight="1" thickBot="1">
      <c r="A129" s="20" t="s">
        <v>22</v>
      </c>
      <c r="B129" s="148" t="s">
        <v>464</v>
      </c>
      <c r="C129" s="336">
        <f>+C130+C131+C132</f>
        <v>0</v>
      </c>
    </row>
    <row r="130" spans="1:3" ht="12" customHeight="1">
      <c r="A130" s="15" t="s">
        <v>279</v>
      </c>
      <c r="B130" s="12" t="s">
        <v>471</v>
      </c>
      <c r="C130" s="304"/>
    </row>
    <row r="131" spans="1:3" ht="12" customHeight="1">
      <c r="A131" s="15" t="s">
        <v>280</v>
      </c>
      <c r="B131" s="12" t="s">
        <v>472</v>
      </c>
      <c r="C131" s="304"/>
    </row>
    <row r="132" spans="1:3" ht="12" customHeight="1" thickBot="1">
      <c r="A132" s="13" t="s">
        <v>281</v>
      </c>
      <c r="B132" s="12" t="s">
        <v>473</v>
      </c>
      <c r="C132" s="304"/>
    </row>
    <row r="133" spans="1:3" ht="12" customHeight="1" thickBot="1">
      <c r="A133" s="20" t="s">
        <v>23</v>
      </c>
      <c r="B133" s="148" t="s">
        <v>465</v>
      </c>
      <c r="C133" s="336">
        <f>SUM(C134:C139)</f>
        <v>0</v>
      </c>
    </row>
    <row r="134" spans="1:3" ht="12" customHeight="1">
      <c r="A134" s="15" t="s">
        <v>94</v>
      </c>
      <c r="B134" s="9" t="s">
        <v>474</v>
      </c>
      <c r="C134" s="304"/>
    </row>
    <row r="135" spans="1:3" ht="12" customHeight="1">
      <c r="A135" s="15" t="s">
        <v>95</v>
      </c>
      <c r="B135" s="9" t="s">
        <v>466</v>
      </c>
      <c r="C135" s="304"/>
    </row>
    <row r="136" spans="1:3" ht="12" customHeight="1">
      <c r="A136" s="15" t="s">
        <v>96</v>
      </c>
      <c r="B136" s="9" t="s">
        <v>467</v>
      </c>
      <c r="C136" s="304"/>
    </row>
    <row r="137" spans="1:3" ht="12" customHeight="1">
      <c r="A137" s="15" t="s">
        <v>180</v>
      </c>
      <c r="B137" s="9" t="s">
        <v>468</v>
      </c>
      <c r="C137" s="304"/>
    </row>
    <row r="138" spans="1:3" ht="12" customHeight="1">
      <c r="A138" s="15" t="s">
        <v>181</v>
      </c>
      <c r="B138" s="9" t="s">
        <v>469</v>
      </c>
      <c r="C138" s="304"/>
    </row>
    <row r="139" spans="1:3" ht="12" customHeight="1" thickBot="1">
      <c r="A139" s="13" t="s">
        <v>182</v>
      </c>
      <c r="B139" s="9" t="s">
        <v>470</v>
      </c>
      <c r="C139" s="304"/>
    </row>
    <row r="140" spans="1:3" ht="12" customHeight="1" thickBot="1">
      <c r="A140" s="20" t="s">
        <v>24</v>
      </c>
      <c r="B140" s="148" t="s">
        <v>478</v>
      </c>
      <c r="C140" s="342">
        <f>+C141+C142+C143+C144</f>
        <v>0</v>
      </c>
    </row>
    <row r="141" spans="1:3" ht="12" customHeight="1">
      <c r="A141" s="15" t="s">
        <v>97</v>
      </c>
      <c r="B141" s="9" t="s">
        <v>385</v>
      </c>
      <c r="C141" s="304"/>
    </row>
    <row r="142" spans="1:3" ht="12" customHeight="1">
      <c r="A142" s="15" t="s">
        <v>98</v>
      </c>
      <c r="B142" s="9" t="s">
        <v>386</v>
      </c>
      <c r="C142" s="304"/>
    </row>
    <row r="143" spans="1:3" ht="12" customHeight="1">
      <c r="A143" s="15" t="s">
        <v>299</v>
      </c>
      <c r="B143" s="9" t="s">
        <v>479</v>
      </c>
      <c r="C143" s="304"/>
    </row>
    <row r="144" spans="1:3" ht="12" customHeight="1" thickBot="1">
      <c r="A144" s="13" t="s">
        <v>300</v>
      </c>
      <c r="B144" s="7" t="s">
        <v>405</v>
      </c>
      <c r="C144" s="304"/>
    </row>
    <row r="145" spans="1:3" ht="12" customHeight="1" thickBot="1">
      <c r="A145" s="20" t="s">
        <v>25</v>
      </c>
      <c r="B145" s="148" t="s">
        <v>480</v>
      </c>
      <c r="C145" s="345">
        <f>SUM(C146:C150)</f>
        <v>0</v>
      </c>
    </row>
    <row r="146" spans="1:3" ht="12" customHeight="1">
      <c r="A146" s="15" t="s">
        <v>99</v>
      </c>
      <c r="B146" s="9" t="s">
        <v>475</v>
      </c>
      <c r="C146" s="304"/>
    </row>
    <row r="147" spans="1:3" ht="12" customHeight="1">
      <c r="A147" s="15" t="s">
        <v>100</v>
      </c>
      <c r="B147" s="9" t="s">
        <v>482</v>
      </c>
      <c r="C147" s="304"/>
    </row>
    <row r="148" spans="1:3" ht="12" customHeight="1">
      <c r="A148" s="15" t="s">
        <v>311</v>
      </c>
      <c r="B148" s="9" t="s">
        <v>477</v>
      </c>
      <c r="C148" s="304"/>
    </row>
    <row r="149" spans="1:3" ht="12" customHeight="1">
      <c r="A149" s="15" t="s">
        <v>312</v>
      </c>
      <c r="B149" s="9" t="s">
        <v>483</v>
      </c>
      <c r="C149" s="304"/>
    </row>
    <row r="150" spans="1:3" ht="12" customHeight="1" thickBot="1">
      <c r="A150" s="15" t="s">
        <v>481</v>
      </c>
      <c r="B150" s="9" t="s">
        <v>484</v>
      </c>
      <c r="C150" s="304"/>
    </row>
    <row r="151" spans="1:3" ht="12" customHeight="1" thickBot="1">
      <c r="A151" s="20" t="s">
        <v>26</v>
      </c>
      <c r="B151" s="148" t="s">
        <v>485</v>
      </c>
      <c r="C151" s="541"/>
    </row>
    <row r="152" spans="1:3" ht="12" customHeight="1" thickBot="1">
      <c r="A152" s="20" t="s">
        <v>27</v>
      </c>
      <c r="B152" s="148" t="s">
        <v>486</v>
      </c>
      <c r="C152" s="541"/>
    </row>
    <row r="153" spans="1:9" ht="15" customHeight="1" thickBot="1">
      <c r="A153" s="20" t="s">
        <v>28</v>
      </c>
      <c r="B153" s="148" t="s">
        <v>488</v>
      </c>
      <c r="C153" s="472">
        <f>+C129+C133+C140+C145+C151+C152</f>
        <v>0</v>
      </c>
      <c r="F153" s="473"/>
      <c r="G153" s="474"/>
      <c r="H153" s="474"/>
      <c r="I153" s="474"/>
    </row>
    <row r="154" spans="1:3" s="461" customFormat="1" ht="12.75" customHeight="1" thickBot="1">
      <c r="A154" s="334" t="s">
        <v>29</v>
      </c>
      <c r="B154" s="425" t="s">
        <v>487</v>
      </c>
      <c r="C154" s="472">
        <f>+C128+C153</f>
        <v>3825</v>
      </c>
    </row>
    <row r="155" ht="7.5" customHeight="1"/>
    <row r="156" spans="1:3" ht="15.75">
      <c r="A156" s="622" t="s">
        <v>387</v>
      </c>
      <c r="B156" s="622"/>
      <c r="C156" s="622"/>
    </row>
    <row r="157" spans="1:3" ht="15" customHeight="1" thickBot="1">
      <c r="A157" s="620" t="s">
        <v>159</v>
      </c>
      <c r="B157" s="620"/>
      <c r="C157" s="346" t="s">
        <v>238</v>
      </c>
    </row>
    <row r="158" spans="1:4" ht="13.5" customHeight="1" thickBot="1">
      <c r="A158" s="20">
        <v>1</v>
      </c>
      <c r="B158" s="30" t="s">
        <v>489</v>
      </c>
      <c r="C158" s="336">
        <f>+C62-C128</f>
        <v>0</v>
      </c>
      <c r="D158" s="475"/>
    </row>
    <row r="159" spans="1:3" ht="27.75" customHeight="1" thickBot="1">
      <c r="A159" s="20" t="s">
        <v>20</v>
      </c>
      <c r="B159" s="30" t="s">
        <v>495</v>
      </c>
      <c r="C159" s="336">
        <f>+C86-C153</f>
        <v>0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Győrtelek Község Önkormányzat 
2016. ÉVI KÖLTSÉGVETÉS
ÖNKÉNT VÁLLALT FELADATAINAK MÉRLEGE
&amp;R&amp;"Times New Roman CE,Félkövér dőlt"&amp;11 1.3. számú melléklet a ./2016. (XII...)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137">
      <selection activeCell="C101" sqref="C101"/>
    </sheetView>
  </sheetViews>
  <sheetFormatPr defaultColWidth="9.00390625" defaultRowHeight="12.75"/>
  <cols>
    <col min="1" max="1" width="9.50390625" style="426" customWidth="1"/>
    <col min="2" max="2" width="91.625" style="426" customWidth="1"/>
    <col min="3" max="3" width="21.625" style="427" customWidth="1"/>
    <col min="4" max="4" width="9.00390625" style="459" customWidth="1"/>
    <col min="5" max="16384" width="9.375" style="459" customWidth="1"/>
  </cols>
  <sheetData>
    <row r="1" spans="1:3" ht="15.75" customHeight="1">
      <c r="A1" s="619" t="s">
        <v>16</v>
      </c>
      <c r="B1" s="619"/>
      <c r="C1" s="619"/>
    </row>
    <row r="2" spans="1:3" ht="15.75" customHeight="1" thickBot="1">
      <c r="A2" s="620" t="s">
        <v>157</v>
      </c>
      <c r="B2" s="620"/>
      <c r="C2" s="346" t="s">
        <v>238</v>
      </c>
    </row>
    <row r="3" spans="1:3" ht="37.5" customHeight="1" thickBot="1">
      <c r="A3" s="23" t="s">
        <v>72</v>
      </c>
      <c r="B3" s="24" t="s">
        <v>18</v>
      </c>
      <c r="C3" s="44" t="str">
        <f>+CONCATENATE(LEFT(ÖSSZEFÜGGÉSEK!A5,4),". évi előirányzat")</f>
        <v>2016. évi előirányzat</v>
      </c>
    </row>
    <row r="4" spans="1:3" s="460" customFormat="1" ht="12" customHeight="1" thickBot="1">
      <c r="A4" s="454"/>
      <c r="B4" s="455" t="s">
        <v>508</v>
      </c>
      <c r="C4" s="456" t="s">
        <v>509</v>
      </c>
    </row>
    <row r="5" spans="1:3" s="461" customFormat="1" ht="12" customHeight="1" thickBot="1">
      <c r="A5" s="20" t="s">
        <v>19</v>
      </c>
      <c r="B5" s="21" t="s">
        <v>263</v>
      </c>
      <c r="C5" s="336">
        <f>+C6+C7+C8+C9+C10+C11</f>
        <v>0</v>
      </c>
    </row>
    <row r="6" spans="1:3" s="461" customFormat="1" ht="12" customHeight="1">
      <c r="A6" s="15" t="s">
        <v>101</v>
      </c>
      <c r="B6" s="462" t="s">
        <v>264</v>
      </c>
      <c r="C6" s="339"/>
    </row>
    <row r="7" spans="1:3" s="461" customFormat="1" ht="12" customHeight="1">
      <c r="A7" s="14" t="s">
        <v>102</v>
      </c>
      <c r="B7" s="463" t="s">
        <v>265</v>
      </c>
      <c r="C7" s="338"/>
    </row>
    <row r="8" spans="1:3" s="461" customFormat="1" ht="12" customHeight="1">
      <c r="A8" s="14" t="s">
        <v>103</v>
      </c>
      <c r="B8" s="463" t="s">
        <v>565</v>
      </c>
      <c r="C8" s="338"/>
    </row>
    <row r="9" spans="1:3" s="461" customFormat="1" ht="12" customHeight="1">
      <c r="A9" s="14" t="s">
        <v>104</v>
      </c>
      <c r="B9" s="463" t="s">
        <v>267</v>
      </c>
      <c r="C9" s="338"/>
    </row>
    <row r="10" spans="1:3" s="461" customFormat="1" ht="12" customHeight="1">
      <c r="A10" s="14" t="s">
        <v>153</v>
      </c>
      <c r="B10" s="332" t="s">
        <v>447</v>
      </c>
      <c r="C10" s="338"/>
    </row>
    <row r="11" spans="1:3" s="461" customFormat="1" ht="12" customHeight="1" thickBot="1">
      <c r="A11" s="16" t="s">
        <v>105</v>
      </c>
      <c r="B11" s="333" t="s">
        <v>448</v>
      </c>
      <c r="C11" s="338"/>
    </row>
    <row r="12" spans="1:3" s="461" customFormat="1" ht="12" customHeight="1" thickBot="1">
      <c r="A12" s="20" t="s">
        <v>20</v>
      </c>
      <c r="B12" s="331" t="s">
        <v>268</v>
      </c>
      <c r="C12" s="336">
        <f>+C13+C14+C15+C16+C17</f>
        <v>2192</v>
      </c>
    </row>
    <row r="13" spans="1:3" s="461" customFormat="1" ht="12" customHeight="1">
      <c r="A13" s="15" t="s">
        <v>107</v>
      </c>
      <c r="B13" s="462" t="s">
        <v>269</v>
      </c>
      <c r="C13" s="339"/>
    </row>
    <row r="14" spans="1:3" s="461" customFormat="1" ht="12" customHeight="1">
      <c r="A14" s="14" t="s">
        <v>108</v>
      </c>
      <c r="B14" s="463" t="s">
        <v>270</v>
      </c>
      <c r="C14" s="338"/>
    </row>
    <row r="15" spans="1:3" s="461" customFormat="1" ht="12" customHeight="1">
      <c r="A15" s="14" t="s">
        <v>109</v>
      </c>
      <c r="B15" s="463" t="s">
        <v>437</v>
      </c>
      <c r="C15" s="338"/>
    </row>
    <row r="16" spans="1:3" s="461" customFormat="1" ht="12" customHeight="1">
      <c r="A16" s="14" t="s">
        <v>110</v>
      </c>
      <c r="B16" s="463" t="s">
        <v>438</v>
      </c>
      <c r="C16" s="338"/>
    </row>
    <row r="17" spans="1:3" s="461" customFormat="1" ht="12" customHeight="1">
      <c r="A17" s="14" t="s">
        <v>111</v>
      </c>
      <c r="B17" s="463" t="s">
        <v>271</v>
      </c>
      <c r="C17" s="338">
        <v>2192</v>
      </c>
    </row>
    <row r="18" spans="1:3" s="461" customFormat="1" ht="12" customHeight="1" thickBot="1">
      <c r="A18" s="16" t="s">
        <v>120</v>
      </c>
      <c r="B18" s="333" t="s">
        <v>272</v>
      </c>
      <c r="C18" s="340"/>
    </row>
    <row r="19" spans="1:3" s="461" customFormat="1" ht="12" customHeight="1" thickBot="1">
      <c r="A19" s="20" t="s">
        <v>21</v>
      </c>
      <c r="B19" s="21" t="s">
        <v>273</v>
      </c>
      <c r="C19" s="336">
        <f>+C20+C21+C22+C23+C24</f>
        <v>0</v>
      </c>
    </row>
    <row r="20" spans="1:3" s="461" customFormat="1" ht="12" customHeight="1">
      <c r="A20" s="15" t="s">
        <v>90</v>
      </c>
      <c r="B20" s="462" t="s">
        <v>274</v>
      </c>
      <c r="C20" s="339"/>
    </row>
    <row r="21" spans="1:3" s="461" customFormat="1" ht="12" customHeight="1">
      <c r="A21" s="14" t="s">
        <v>91</v>
      </c>
      <c r="B21" s="463" t="s">
        <v>275</v>
      </c>
      <c r="C21" s="338"/>
    </row>
    <row r="22" spans="1:3" s="461" customFormat="1" ht="12" customHeight="1">
      <c r="A22" s="14" t="s">
        <v>92</v>
      </c>
      <c r="B22" s="463" t="s">
        <v>439</v>
      </c>
      <c r="C22" s="338"/>
    </row>
    <row r="23" spans="1:3" s="461" customFormat="1" ht="12" customHeight="1">
      <c r="A23" s="14" t="s">
        <v>93</v>
      </c>
      <c r="B23" s="463" t="s">
        <v>440</v>
      </c>
      <c r="C23" s="338"/>
    </row>
    <row r="24" spans="1:3" s="461" customFormat="1" ht="12" customHeight="1">
      <c r="A24" s="14" t="s">
        <v>176</v>
      </c>
      <c r="B24" s="463" t="s">
        <v>276</v>
      </c>
      <c r="C24" s="338"/>
    </row>
    <row r="25" spans="1:3" s="461" customFormat="1" ht="12" customHeight="1" thickBot="1">
      <c r="A25" s="16" t="s">
        <v>177</v>
      </c>
      <c r="B25" s="464" t="s">
        <v>277</v>
      </c>
      <c r="C25" s="340"/>
    </row>
    <row r="26" spans="1:3" s="461" customFormat="1" ht="12" customHeight="1" thickBot="1">
      <c r="A26" s="20" t="s">
        <v>178</v>
      </c>
      <c r="B26" s="21" t="s">
        <v>576</v>
      </c>
      <c r="C26" s="342">
        <f>SUM(C27:C33)</f>
        <v>0</v>
      </c>
    </row>
    <row r="27" spans="1:3" s="461" customFormat="1" ht="12" customHeight="1">
      <c r="A27" s="15" t="s">
        <v>279</v>
      </c>
      <c r="B27" s="462" t="s">
        <v>570</v>
      </c>
      <c r="C27" s="339"/>
    </row>
    <row r="28" spans="1:3" s="461" customFormat="1" ht="12" customHeight="1">
      <c r="A28" s="14" t="s">
        <v>280</v>
      </c>
      <c r="B28" s="463" t="s">
        <v>571</v>
      </c>
      <c r="C28" s="338"/>
    </row>
    <row r="29" spans="1:3" s="461" customFormat="1" ht="12" customHeight="1">
      <c r="A29" s="14" t="s">
        <v>281</v>
      </c>
      <c r="B29" s="463" t="s">
        <v>572</v>
      </c>
      <c r="C29" s="338"/>
    </row>
    <row r="30" spans="1:3" s="461" customFormat="1" ht="12" customHeight="1">
      <c r="A30" s="14" t="s">
        <v>282</v>
      </c>
      <c r="B30" s="463" t="s">
        <v>573</v>
      </c>
      <c r="C30" s="338"/>
    </row>
    <row r="31" spans="1:3" s="461" customFormat="1" ht="12" customHeight="1">
      <c r="A31" s="14" t="s">
        <v>567</v>
      </c>
      <c r="B31" s="463" t="s">
        <v>283</v>
      </c>
      <c r="C31" s="338"/>
    </row>
    <row r="32" spans="1:3" s="461" customFormat="1" ht="12" customHeight="1">
      <c r="A32" s="14" t="s">
        <v>568</v>
      </c>
      <c r="B32" s="463" t="s">
        <v>284</v>
      </c>
      <c r="C32" s="338"/>
    </row>
    <row r="33" spans="1:3" s="461" customFormat="1" ht="12" customHeight="1" thickBot="1">
      <c r="A33" s="16" t="s">
        <v>569</v>
      </c>
      <c r="B33" s="570" t="s">
        <v>285</v>
      </c>
      <c r="C33" s="340"/>
    </row>
    <row r="34" spans="1:3" s="461" customFormat="1" ht="12" customHeight="1" thickBot="1">
      <c r="A34" s="20" t="s">
        <v>23</v>
      </c>
      <c r="B34" s="21" t="s">
        <v>449</v>
      </c>
      <c r="C34" s="336">
        <f>SUM(C35:C45)</f>
        <v>0</v>
      </c>
    </row>
    <row r="35" spans="1:3" s="461" customFormat="1" ht="12" customHeight="1">
      <c r="A35" s="15" t="s">
        <v>94</v>
      </c>
      <c r="B35" s="462" t="s">
        <v>288</v>
      </c>
      <c r="C35" s="339"/>
    </row>
    <row r="36" spans="1:3" s="461" customFormat="1" ht="12" customHeight="1">
      <c r="A36" s="14" t="s">
        <v>95</v>
      </c>
      <c r="B36" s="463" t="s">
        <v>289</v>
      </c>
      <c r="C36" s="338"/>
    </row>
    <row r="37" spans="1:3" s="461" customFormat="1" ht="12" customHeight="1">
      <c r="A37" s="14" t="s">
        <v>96</v>
      </c>
      <c r="B37" s="463" t="s">
        <v>290</v>
      </c>
      <c r="C37" s="338"/>
    </row>
    <row r="38" spans="1:3" s="461" customFormat="1" ht="12" customHeight="1">
      <c r="A38" s="14" t="s">
        <v>180</v>
      </c>
      <c r="B38" s="463" t="s">
        <v>291</v>
      </c>
      <c r="C38" s="338"/>
    </row>
    <row r="39" spans="1:3" s="461" customFormat="1" ht="12" customHeight="1">
      <c r="A39" s="14" t="s">
        <v>181</v>
      </c>
      <c r="B39" s="463" t="s">
        <v>292</v>
      </c>
      <c r="C39" s="338"/>
    </row>
    <row r="40" spans="1:3" s="461" customFormat="1" ht="12" customHeight="1">
      <c r="A40" s="14" t="s">
        <v>182</v>
      </c>
      <c r="B40" s="463" t="s">
        <v>293</v>
      </c>
      <c r="C40" s="338"/>
    </row>
    <row r="41" spans="1:3" s="461" customFormat="1" ht="12" customHeight="1">
      <c r="A41" s="14" t="s">
        <v>183</v>
      </c>
      <c r="B41" s="463" t="s">
        <v>294</v>
      </c>
      <c r="C41" s="338"/>
    </row>
    <row r="42" spans="1:3" s="461" customFormat="1" ht="12" customHeight="1">
      <c r="A42" s="14" t="s">
        <v>184</v>
      </c>
      <c r="B42" s="463" t="s">
        <v>575</v>
      </c>
      <c r="C42" s="338"/>
    </row>
    <row r="43" spans="1:3" s="461" customFormat="1" ht="12" customHeight="1">
      <c r="A43" s="14" t="s">
        <v>286</v>
      </c>
      <c r="B43" s="463" t="s">
        <v>296</v>
      </c>
      <c r="C43" s="341"/>
    </row>
    <row r="44" spans="1:3" s="461" customFormat="1" ht="12" customHeight="1">
      <c r="A44" s="16" t="s">
        <v>287</v>
      </c>
      <c r="B44" s="464" t="s">
        <v>451</v>
      </c>
      <c r="C44" s="449"/>
    </row>
    <row r="45" spans="1:3" s="461" customFormat="1" ht="12" customHeight="1" thickBot="1">
      <c r="A45" s="16" t="s">
        <v>450</v>
      </c>
      <c r="B45" s="333" t="s">
        <v>297</v>
      </c>
      <c r="C45" s="449"/>
    </row>
    <row r="46" spans="1:3" s="461" customFormat="1" ht="12" customHeight="1" thickBot="1">
      <c r="A46" s="20" t="s">
        <v>24</v>
      </c>
      <c r="B46" s="21" t="s">
        <v>298</v>
      </c>
      <c r="C46" s="336">
        <f>SUM(C47:C51)</f>
        <v>0</v>
      </c>
    </row>
    <row r="47" spans="1:3" s="461" customFormat="1" ht="12" customHeight="1">
      <c r="A47" s="15" t="s">
        <v>97</v>
      </c>
      <c r="B47" s="462" t="s">
        <v>302</v>
      </c>
      <c r="C47" s="507"/>
    </row>
    <row r="48" spans="1:3" s="461" customFormat="1" ht="12" customHeight="1">
      <c r="A48" s="14" t="s">
        <v>98</v>
      </c>
      <c r="B48" s="463" t="s">
        <v>303</v>
      </c>
      <c r="C48" s="341"/>
    </row>
    <row r="49" spans="1:3" s="461" customFormat="1" ht="12" customHeight="1">
      <c r="A49" s="14" t="s">
        <v>299</v>
      </c>
      <c r="B49" s="463" t="s">
        <v>304</v>
      </c>
      <c r="C49" s="341"/>
    </row>
    <row r="50" spans="1:3" s="461" customFormat="1" ht="12" customHeight="1">
      <c r="A50" s="14" t="s">
        <v>300</v>
      </c>
      <c r="B50" s="463" t="s">
        <v>305</v>
      </c>
      <c r="C50" s="341"/>
    </row>
    <row r="51" spans="1:3" s="461" customFormat="1" ht="12" customHeight="1" thickBot="1">
      <c r="A51" s="16" t="s">
        <v>301</v>
      </c>
      <c r="B51" s="333" t="s">
        <v>306</v>
      </c>
      <c r="C51" s="449"/>
    </row>
    <row r="52" spans="1:3" s="461" customFormat="1" ht="12" customHeight="1" thickBot="1">
      <c r="A52" s="20" t="s">
        <v>185</v>
      </c>
      <c r="B52" s="21" t="s">
        <v>307</v>
      </c>
      <c r="C52" s="336">
        <f>SUM(C53:C55)</f>
        <v>0</v>
      </c>
    </row>
    <row r="53" spans="1:3" s="461" customFormat="1" ht="12" customHeight="1">
      <c r="A53" s="15" t="s">
        <v>99</v>
      </c>
      <c r="B53" s="462" t="s">
        <v>308</v>
      </c>
      <c r="C53" s="339"/>
    </row>
    <row r="54" spans="1:3" s="461" customFormat="1" ht="12" customHeight="1">
      <c r="A54" s="14" t="s">
        <v>100</v>
      </c>
      <c r="B54" s="463" t="s">
        <v>441</v>
      </c>
      <c r="C54" s="338"/>
    </row>
    <row r="55" spans="1:3" s="461" customFormat="1" ht="12" customHeight="1">
      <c r="A55" s="14" t="s">
        <v>311</v>
      </c>
      <c r="B55" s="463" t="s">
        <v>309</v>
      </c>
      <c r="C55" s="338"/>
    </row>
    <row r="56" spans="1:3" s="461" customFormat="1" ht="12" customHeight="1" thickBot="1">
      <c r="A56" s="16" t="s">
        <v>312</v>
      </c>
      <c r="B56" s="333" t="s">
        <v>310</v>
      </c>
      <c r="C56" s="340"/>
    </row>
    <row r="57" spans="1:3" s="461" customFormat="1" ht="12" customHeight="1" thickBot="1">
      <c r="A57" s="20" t="s">
        <v>26</v>
      </c>
      <c r="B57" s="331" t="s">
        <v>313</v>
      </c>
      <c r="C57" s="336">
        <f>SUM(C58:C60)</f>
        <v>0</v>
      </c>
    </row>
    <row r="58" spans="1:3" s="461" customFormat="1" ht="12" customHeight="1">
      <c r="A58" s="15" t="s">
        <v>186</v>
      </c>
      <c r="B58" s="462" t="s">
        <v>315</v>
      </c>
      <c r="C58" s="341"/>
    </row>
    <row r="59" spans="1:3" s="461" customFormat="1" ht="12" customHeight="1">
      <c r="A59" s="14" t="s">
        <v>187</v>
      </c>
      <c r="B59" s="463" t="s">
        <v>442</v>
      </c>
      <c r="C59" s="341"/>
    </row>
    <row r="60" spans="1:3" s="461" customFormat="1" ht="12" customHeight="1">
      <c r="A60" s="14" t="s">
        <v>239</v>
      </c>
      <c r="B60" s="463" t="s">
        <v>316</v>
      </c>
      <c r="C60" s="341"/>
    </row>
    <row r="61" spans="1:3" s="461" customFormat="1" ht="12" customHeight="1" thickBot="1">
      <c r="A61" s="16" t="s">
        <v>314</v>
      </c>
      <c r="B61" s="333" t="s">
        <v>317</v>
      </c>
      <c r="C61" s="341"/>
    </row>
    <row r="62" spans="1:3" s="461" customFormat="1" ht="12" customHeight="1" thickBot="1">
      <c r="A62" s="542" t="s">
        <v>491</v>
      </c>
      <c r="B62" s="21" t="s">
        <v>318</v>
      </c>
      <c r="C62" s="342">
        <f>+C5+C12+C19+C26+C34+C46+C52+C57</f>
        <v>2192</v>
      </c>
    </row>
    <row r="63" spans="1:3" s="461" customFormat="1" ht="12" customHeight="1" thickBot="1">
      <c r="A63" s="510" t="s">
        <v>319</v>
      </c>
      <c r="B63" s="331" t="s">
        <v>320</v>
      </c>
      <c r="C63" s="336">
        <f>SUM(C64:C66)</f>
        <v>0</v>
      </c>
    </row>
    <row r="64" spans="1:3" s="461" customFormat="1" ht="12" customHeight="1">
      <c r="A64" s="15" t="s">
        <v>351</v>
      </c>
      <c r="B64" s="462" t="s">
        <v>321</v>
      </c>
      <c r="C64" s="341"/>
    </row>
    <row r="65" spans="1:3" s="461" customFormat="1" ht="12" customHeight="1">
      <c r="A65" s="14" t="s">
        <v>360</v>
      </c>
      <c r="B65" s="463" t="s">
        <v>322</v>
      </c>
      <c r="C65" s="341"/>
    </row>
    <row r="66" spans="1:3" s="461" customFormat="1" ht="12" customHeight="1" thickBot="1">
      <c r="A66" s="16" t="s">
        <v>361</v>
      </c>
      <c r="B66" s="536" t="s">
        <v>476</v>
      </c>
      <c r="C66" s="341"/>
    </row>
    <row r="67" spans="1:3" s="461" customFormat="1" ht="12" customHeight="1" thickBot="1">
      <c r="A67" s="510" t="s">
        <v>324</v>
      </c>
      <c r="B67" s="331" t="s">
        <v>325</v>
      </c>
      <c r="C67" s="336">
        <f>SUM(C68:C71)</f>
        <v>0</v>
      </c>
    </row>
    <row r="68" spans="1:3" s="461" customFormat="1" ht="12" customHeight="1">
      <c r="A68" s="15" t="s">
        <v>154</v>
      </c>
      <c r="B68" s="462" t="s">
        <v>326</v>
      </c>
      <c r="C68" s="341"/>
    </row>
    <row r="69" spans="1:3" s="461" customFormat="1" ht="12" customHeight="1">
      <c r="A69" s="14" t="s">
        <v>155</v>
      </c>
      <c r="B69" s="463" t="s">
        <v>327</v>
      </c>
      <c r="C69" s="341"/>
    </row>
    <row r="70" spans="1:3" s="461" customFormat="1" ht="12" customHeight="1">
      <c r="A70" s="14" t="s">
        <v>352</v>
      </c>
      <c r="B70" s="463" t="s">
        <v>328</v>
      </c>
      <c r="C70" s="341"/>
    </row>
    <row r="71" spans="1:3" s="461" customFormat="1" ht="12" customHeight="1" thickBot="1">
      <c r="A71" s="16" t="s">
        <v>353</v>
      </c>
      <c r="B71" s="333" t="s">
        <v>329</v>
      </c>
      <c r="C71" s="341"/>
    </row>
    <row r="72" spans="1:3" s="461" customFormat="1" ht="12" customHeight="1" thickBot="1">
      <c r="A72" s="510" t="s">
        <v>330</v>
      </c>
      <c r="B72" s="331" t="s">
        <v>331</v>
      </c>
      <c r="C72" s="336">
        <f>SUM(C73:C74)</f>
        <v>721</v>
      </c>
    </row>
    <row r="73" spans="1:3" s="461" customFormat="1" ht="12" customHeight="1">
      <c r="A73" s="15" t="s">
        <v>354</v>
      </c>
      <c r="B73" s="462" t="s">
        <v>332</v>
      </c>
      <c r="C73" s="341">
        <v>721</v>
      </c>
    </row>
    <row r="74" spans="1:3" s="461" customFormat="1" ht="12" customHeight="1" thickBot="1">
      <c r="A74" s="16" t="s">
        <v>355</v>
      </c>
      <c r="B74" s="333" t="s">
        <v>333</v>
      </c>
      <c r="C74" s="341"/>
    </row>
    <row r="75" spans="1:3" s="461" customFormat="1" ht="12" customHeight="1" thickBot="1">
      <c r="A75" s="510" t="s">
        <v>334</v>
      </c>
      <c r="B75" s="331" t="s">
        <v>335</v>
      </c>
      <c r="C75" s="336">
        <f>SUM(C76:C78)</f>
        <v>0</v>
      </c>
    </row>
    <row r="76" spans="1:3" s="461" customFormat="1" ht="12" customHeight="1">
      <c r="A76" s="15" t="s">
        <v>356</v>
      </c>
      <c r="B76" s="462" t="s">
        <v>336</v>
      </c>
      <c r="C76" s="341"/>
    </row>
    <row r="77" spans="1:3" s="461" customFormat="1" ht="12" customHeight="1">
      <c r="A77" s="14" t="s">
        <v>357</v>
      </c>
      <c r="B77" s="463" t="s">
        <v>337</v>
      </c>
      <c r="C77" s="341"/>
    </row>
    <row r="78" spans="1:3" s="461" customFormat="1" ht="12" customHeight="1" thickBot="1">
      <c r="A78" s="16" t="s">
        <v>358</v>
      </c>
      <c r="B78" s="333" t="s">
        <v>338</v>
      </c>
      <c r="C78" s="341"/>
    </row>
    <row r="79" spans="1:3" s="461" customFormat="1" ht="12" customHeight="1" thickBot="1">
      <c r="A79" s="510" t="s">
        <v>339</v>
      </c>
      <c r="B79" s="331" t="s">
        <v>359</v>
      </c>
      <c r="C79" s="336">
        <f>SUM(C80:C83)</f>
        <v>0</v>
      </c>
    </row>
    <row r="80" spans="1:3" s="461" customFormat="1" ht="12" customHeight="1">
      <c r="A80" s="466" t="s">
        <v>340</v>
      </c>
      <c r="B80" s="462" t="s">
        <v>341</v>
      </c>
      <c r="C80" s="341"/>
    </row>
    <row r="81" spans="1:3" s="461" customFormat="1" ht="12" customHeight="1">
      <c r="A81" s="467" t="s">
        <v>342</v>
      </c>
      <c r="B81" s="463" t="s">
        <v>343</v>
      </c>
      <c r="C81" s="341"/>
    </row>
    <row r="82" spans="1:3" s="461" customFormat="1" ht="12" customHeight="1">
      <c r="A82" s="467" t="s">
        <v>344</v>
      </c>
      <c r="B82" s="463" t="s">
        <v>345</v>
      </c>
      <c r="C82" s="341"/>
    </row>
    <row r="83" spans="1:3" s="461" customFormat="1" ht="12" customHeight="1" thickBot="1">
      <c r="A83" s="468" t="s">
        <v>346</v>
      </c>
      <c r="B83" s="333" t="s">
        <v>347</v>
      </c>
      <c r="C83" s="341"/>
    </row>
    <row r="84" spans="1:3" s="461" customFormat="1" ht="12" customHeight="1" thickBot="1">
      <c r="A84" s="510" t="s">
        <v>348</v>
      </c>
      <c r="B84" s="331" t="s">
        <v>490</v>
      </c>
      <c r="C84" s="508"/>
    </row>
    <row r="85" spans="1:3" s="461" customFormat="1" ht="13.5" customHeight="1" thickBot="1">
      <c r="A85" s="510" t="s">
        <v>350</v>
      </c>
      <c r="B85" s="331" t="s">
        <v>349</v>
      </c>
      <c r="C85" s="508"/>
    </row>
    <row r="86" spans="1:3" s="461" customFormat="1" ht="15.75" customHeight="1" thickBot="1">
      <c r="A86" s="510" t="s">
        <v>362</v>
      </c>
      <c r="B86" s="469" t="s">
        <v>493</v>
      </c>
      <c r="C86" s="342">
        <f>+C63+C67+C72+C75+C79+C85+C84</f>
        <v>721</v>
      </c>
    </row>
    <row r="87" spans="1:3" s="461" customFormat="1" ht="16.5" customHeight="1" thickBot="1">
      <c r="A87" s="511" t="s">
        <v>492</v>
      </c>
      <c r="B87" s="470" t="s">
        <v>494</v>
      </c>
      <c r="C87" s="342">
        <f>+C62+C86</f>
        <v>2913</v>
      </c>
    </row>
    <row r="88" spans="1:3" s="461" customFormat="1" ht="83.25" customHeight="1">
      <c r="A88" s="5"/>
      <c r="B88" s="6"/>
      <c r="C88" s="343"/>
    </row>
    <row r="89" spans="1:3" ht="16.5" customHeight="1">
      <c r="A89" s="619" t="s">
        <v>48</v>
      </c>
      <c r="B89" s="619"/>
      <c r="C89" s="619"/>
    </row>
    <row r="90" spans="1:3" s="471" customFormat="1" ht="16.5" customHeight="1" thickBot="1">
      <c r="A90" s="621" t="s">
        <v>158</v>
      </c>
      <c r="B90" s="621"/>
      <c r="C90" s="164" t="s">
        <v>238</v>
      </c>
    </row>
    <row r="91" spans="1:3" ht="37.5" customHeight="1" thickBot="1">
      <c r="A91" s="23" t="s">
        <v>72</v>
      </c>
      <c r="B91" s="24" t="s">
        <v>49</v>
      </c>
      <c r="C91" s="44" t="str">
        <f>+C3</f>
        <v>2016. évi előirányzat</v>
      </c>
    </row>
    <row r="92" spans="1:3" s="460" customFormat="1" ht="12" customHeight="1" thickBot="1">
      <c r="A92" s="37"/>
      <c r="B92" s="38" t="s">
        <v>508</v>
      </c>
      <c r="C92" s="39" t="s">
        <v>509</v>
      </c>
    </row>
    <row r="93" spans="1:3" ht="12" customHeight="1" thickBot="1">
      <c r="A93" s="22" t="s">
        <v>19</v>
      </c>
      <c r="B93" s="31" t="s">
        <v>452</v>
      </c>
      <c r="C93" s="335">
        <f>C94+C95+C96+C97+C98+C111</f>
        <v>2913</v>
      </c>
    </row>
    <row r="94" spans="1:3" ht="12" customHeight="1">
      <c r="A94" s="17" t="s">
        <v>101</v>
      </c>
      <c r="B94" s="10" t="s">
        <v>50</v>
      </c>
      <c r="C94" s="337"/>
    </row>
    <row r="95" spans="1:3" ht="12" customHeight="1">
      <c r="A95" s="14" t="s">
        <v>102</v>
      </c>
      <c r="B95" s="8" t="s">
        <v>188</v>
      </c>
      <c r="C95" s="338"/>
    </row>
    <row r="96" spans="1:3" ht="12" customHeight="1">
      <c r="A96" s="14" t="s">
        <v>103</v>
      </c>
      <c r="B96" s="8" t="s">
        <v>144</v>
      </c>
      <c r="C96" s="340"/>
    </row>
    <row r="97" spans="1:3" ht="12" customHeight="1">
      <c r="A97" s="14" t="s">
        <v>104</v>
      </c>
      <c r="B97" s="11" t="s">
        <v>189</v>
      </c>
      <c r="C97" s="340">
        <v>2913</v>
      </c>
    </row>
    <row r="98" spans="1:3" ht="12" customHeight="1">
      <c r="A98" s="14" t="s">
        <v>115</v>
      </c>
      <c r="B98" s="19" t="s">
        <v>190</v>
      </c>
      <c r="C98" s="340"/>
    </row>
    <row r="99" spans="1:3" ht="12" customHeight="1">
      <c r="A99" s="14" t="s">
        <v>105</v>
      </c>
      <c r="B99" s="8" t="s">
        <v>457</v>
      </c>
      <c r="C99" s="340"/>
    </row>
    <row r="100" spans="1:3" ht="12" customHeight="1">
      <c r="A100" s="14" t="s">
        <v>106</v>
      </c>
      <c r="B100" s="169" t="s">
        <v>456</v>
      </c>
      <c r="C100" s="340"/>
    </row>
    <row r="101" spans="1:3" ht="12" customHeight="1">
      <c r="A101" s="14" t="s">
        <v>116</v>
      </c>
      <c r="B101" s="169" t="s">
        <v>455</v>
      </c>
      <c r="C101" s="340"/>
    </row>
    <row r="102" spans="1:3" ht="12" customHeight="1">
      <c r="A102" s="14" t="s">
        <v>117</v>
      </c>
      <c r="B102" s="167" t="s">
        <v>365</v>
      </c>
      <c r="C102" s="340"/>
    </row>
    <row r="103" spans="1:3" ht="12" customHeight="1">
      <c r="A103" s="14" t="s">
        <v>118</v>
      </c>
      <c r="B103" s="168" t="s">
        <v>366</v>
      </c>
      <c r="C103" s="340"/>
    </row>
    <row r="104" spans="1:3" ht="12" customHeight="1">
      <c r="A104" s="14" t="s">
        <v>119</v>
      </c>
      <c r="B104" s="168" t="s">
        <v>367</v>
      </c>
      <c r="C104" s="340"/>
    </row>
    <row r="105" spans="1:3" ht="12" customHeight="1">
      <c r="A105" s="14" t="s">
        <v>121</v>
      </c>
      <c r="B105" s="167" t="s">
        <v>368</v>
      </c>
      <c r="C105" s="340"/>
    </row>
    <row r="106" spans="1:3" ht="12" customHeight="1">
      <c r="A106" s="14" t="s">
        <v>191</v>
      </c>
      <c r="B106" s="167" t="s">
        <v>369</v>
      </c>
      <c r="C106" s="340"/>
    </row>
    <row r="107" spans="1:3" ht="12" customHeight="1">
      <c r="A107" s="14" t="s">
        <v>363</v>
      </c>
      <c r="B107" s="168" t="s">
        <v>370</v>
      </c>
      <c r="C107" s="340"/>
    </row>
    <row r="108" spans="1:3" ht="12" customHeight="1">
      <c r="A108" s="13" t="s">
        <v>364</v>
      </c>
      <c r="B108" s="169" t="s">
        <v>371</v>
      </c>
      <c r="C108" s="340"/>
    </row>
    <row r="109" spans="1:3" ht="12" customHeight="1">
      <c r="A109" s="14" t="s">
        <v>453</v>
      </c>
      <c r="B109" s="169" t="s">
        <v>372</v>
      </c>
      <c r="C109" s="340"/>
    </row>
    <row r="110" spans="1:3" ht="12" customHeight="1">
      <c r="A110" s="16" t="s">
        <v>454</v>
      </c>
      <c r="B110" s="169" t="s">
        <v>373</v>
      </c>
      <c r="C110" s="340"/>
    </row>
    <row r="111" spans="1:3" ht="12" customHeight="1">
      <c r="A111" s="14" t="s">
        <v>458</v>
      </c>
      <c r="B111" s="11" t="s">
        <v>51</v>
      </c>
      <c r="C111" s="338"/>
    </row>
    <row r="112" spans="1:3" ht="12" customHeight="1">
      <c r="A112" s="14" t="s">
        <v>459</v>
      </c>
      <c r="B112" s="8" t="s">
        <v>461</v>
      </c>
      <c r="C112" s="338"/>
    </row>
    <row r="113" spans="1:3" ht="12" customHeight="1" thickBot="1">
      <c r="A113" s="18" t="s">
        <v>460</v>
      </c>
      <c r="B113" s="540" t="s">
        <v>462</v>
      </c>
      <c r="C113" s="344"/>
    </row>
    <row r="114" spans="1:3" ht="12" customHeight="1" thickBot="1">
      <c r="A114" s="537" t="s">
        <v>20</v>
      </c>
      <c r="B114" s="538" t="s">
        <v>374</v>
      </c>
      <c r="C114" s="539">
        <f>+C115+C117+C119</f>
        <v>0</v>
      </c>
    </row>
    <row r="115" spans="1:3" ht="12" customHeight="1">
      <c r="A115" s="15" t="s">
        <v>107</v>
      </c>
      <c r="B115" s="8" t="s">
        <v>237</v>
      </c>
      <c r="C115" s="339"/>
    </row>
    <row r="116" spans="1:3" ht="12" customHeight="1">
      <c r="A116" s="15" t="s">
        <v>108</v>
      </c>
      <c r="B116" s="12" t="s">
        <v>378</v>
      </c>
      <c r="C116" s="339"/>
    </row>
    <row r="117" spans="1:3" ht="12" customHeight="1">
      <c r="A117" s="15" t="s">
        <v>109</v>
      </c>
      <c r="B117" s="12" t="s">
        <v>192</v>
      </c>
      <c r="C117" s="338"/>
    </row>
    <row r="118" spans="1:3" ht="12" customHeight="1">
      <c r="A118" s="15" t="s">
        <v>110</v>
      </c>
      <c r="B118" s="12" t="s">
        <v>379</v>
      </c>
      <c r="C118" s="304"/>
    </row>
    <row r="119" spans="1:3" ht="12" customHeight="1">
      <c r="A119" s="15" t="s">
        <v>111</v>
      </c>
      <c r="B119" s="333" t="s">
        <v>240</v>
      </c>
      <c r="C119" s="304"/>
    </row>
    <row r="120" spans="1:3" ht="12" customHeight="1">
      <c r="A120" s="15" t="s">
        <v>120</v>
      </c>
      <c r="B120" s="332" t="s">
        <v>443</v>
      </c>
      <c r="C120" s="304"/>
    </row>
    <row r="121" spans="1:3" ht="12" customHeight="1">
      <c r="A121" s="15" t="s">
        <v>122</v>
      </c>
      <c r="B121" s="458" t="s">
        <v>384</v>
      </c>
      <c r="C121" s="304"/>
    </row>
    <row r="122" spans="1:3" ht="15.75">
      <c r="A122" s="15" t="s">
        <v>193</v>
      </c>
      <c r="B122" s="168" t="s">
        <v>367</v>
      </c>
      <c r="C122" s="304"/>
    </row>
    <row r="123" spans="1:3" ht="12" customHeight="1">
      <c r="A123" s="15" t="s">
        <v>194</v>
      </c>
      <c r="B123" s="168" t="s">
        <v>383</v>
      </c>
      <c r="C123" s="304"/>
    </row>
    <row r="124" spans="1:3" ht="12" customHeight="1">
      <c r="A124" s="15" t="s">
        <v>195</v>
      </c>
      <c r="B124" s="168" t="s">
        <v>382</v>
      </c>
      <c r="C124" s="304"/>
    </row>
    <row r="125" spans="1:3" ht="12" customHeight="1">
      <c r="A125" s="15" t="s">
        <v>375</v>
      </c>
      <c r="B125" s="168" t="s">
        <v>370</v>
      </c>
      <c r="C125" s="304"/>
    </row>
    <row r="126" spans="1:3" ht="12" customHeight="1">
      <c r="A126" s="15" t="s">
        <v>376</v>
      </c>
      <c r="B126" s="168" t="s">
        <v>381</v>
      </c>
      <c r="C126" s="304"/>
    </row>
    <row r="127" spans="1:3" ht="16.5" thickBot="1">
      <c r="A127" s="13" t="s">
        <v>377</v>
      </c>
      <c r="B127" s="168" t="s">
        <v>380</v>
      </c>
      <c r="C127" s="306"/>
    </row>
    <row r="128" spans="1:3" ht="12" customHeight="1" thickBot="1">
      <c r="A128" s="20" t="s">
        <v>21</v>
      </c>
      <c r="B128" s="148" t="s">
        <v>463</v>
      </c>
      <c r="C128" s="336">
        <f>+C93+C114</f>
        <v>2913</v>
      </c>
    </row>
    <row r="129" spans="1:3" ht="12" customHeight="1" thickBot="1">
      <c r="A129" s="20" t="s">
        <v>22</v>
      </c>
      <c r="B129" s="148" t="s">
        <v>464</v>
      </c>
      <c r="C129" s="336">
        <f>+C130+C131+C132</f>
        <v>0</v>
      </c>
    </row>
    <row r="130" spans="1:3" ht="12" customHeight="1">
      <c r="A130" s="15" t="s">
        <v>279</v>
      </c>
      <c r="B130" s="12" t="s">
        <v>471</v>
      </c>
      <c r="C130" s="304"/>
    </row>
    <row r="131" spans="1:3" ht="12" customHeight="1">
      <c r="A131" s="15" t="s">
        <v>280</v>
      </c>
      <c r="B131" s="12" t="s">
        <v>472</v>
      </c>
      <c r="C131" s="304"/>
    </row>
    <row r="132" spans="1:3" ht="12" customHeight="1" thickBot="1">
      <c r="A132" s="13" t="s">
        <v>281</v>
      </c>
      <c r="B132" s="12" t="s">
        <v>473</v>
      </c>
      <c r="C132" s="304"/>
    </row>
    <row r="133" spans="1:3" ht="12" customHeight="1" thickBot="1">
      <c r="A133" s="20" t="s">
        <v>23</v>
      </c>
      <c r="B133" s="148" t="s">
        <v>465</v>
      </c>
      <c r="C133" s="336">
        <f>SUM(C134:C139)</f>
        <v>0</v>
      </c>
    </row>
    <row r="134" spans="1:3" ht="12" customHeight="1">
      <c r="A134" s="15" t="s">
        <v>94</v>
      </c>
      <c r="B134" s="9" t="s">
        <v>474</v>
      </c>
      <c r="C134" s="304"/>
    </row>
    <row r="135" spans="1:3" ht="12" customHeight="1">
      <c r="A135" s="15" t="s">
        <v>95</v>
      </c>
      <c r="B135" s="9" t="s">
        <v>466</v>
      </c>
      <c r="C135" s="304"/>
    </row>
    <row r="136" spans="1:3" ht="12" customHeight="1">
      <c r="A136" s="15" t="s">
        <v>96</v>
      </c>
      <c r="B136" s="9" t="s">
        <v>467</v>
      </c>
      <c r="C136" s="304"/>
    </row>
    <row r="137" spans="1:3" ht="12" customHeight="1">
      <c r="A137" s="15" t="s">
        <v>180</v>
      </c>
      <c r="B137" s="9" t="s">
        <v>468</v>
      </c>
      <c r="C137" s="304"/>
    </row>
    <row r="138" spans="1:3" ht="12" customHeight="1">
      <c r="A138" s="15" t="s">
        <v>181</v>
      </c>
      <c r="B138" s="9" t="s">
        <v>469</v>
      </c>
      <c r="C138" s="304"/>
    </row>
    <row r="139" spans="1:3" ht="12" customHeight="1" thickBot="1">
      <c r="A139" s="13" t="s">
        <v>182</v>
      </c>
      <c r="B139" s="9" t="s">
        <v>470</v>
      </c>
      <c r="C139" s="304"/>
    </row>
    <row r="140" spans="1:3" ht="12" customHeight="1" thickBot="1">
      <c r="A140" s="20" t="s">
        <v>24</v>
      </c>
      <c r="B140" s="148" t="s">
        <v>478</v>
      </c>
      <c r="C140" s="342">
        <f>+C141+C142+C143+C144</f>
        <v>0</v>
      </c>
    </row>
    <row r="141" spans="1:3" ht="12" customHeight="1">
      <c r="A141" s="15" t="s">
        <v>97</v>
      </c>
      <c r="B141" s="9" t="s">
        <v>385</v>
      </c>
      <c r="C141" s="304"/>
    </row>
    <row r="142" spans="1:3" ht="12" customHeight="1">
      <c r="A142" s="15" t="s">
        <v>98</v>
      </c>
      <c r="B142" s="9" t="s">
        <v>386</v>
      </c>
      <c r="C142" s="304"/>
    </row>
    <row r="143" spans="1:3" ht="12" customHeight="1">
      <c r="A143" s="15" t="s">
        <v>299</v>
      </c>
      <c r="B143" s="9" t="s">
        <v>479</v>
      </c>
      <c r="C143" s="304"/>
    </row>
    <row r="144" spans="1:3" ht="12" customHeight="1" thickBot="1">
      <c r="A144" s="13" t="s">
        <v>300</v>
      </c>
      <c r="B144" s="7" t="s">
        <v>405</v>
      </c>
      <c r="C144" s="304"/>
    </row>
    <row r="145" spans="1:3" ht="12" customHeight="1" thickBot="1">
      <c r="A145" s="20" t="s">
        <v>25</v>
      </c>
      <c r="B145" s="148" t="s">
        <v>480</v>
      </c>
      <c r="C145" s="345">
        <f>SUM(C146:C150)</f>
        <v>0</v>
      </c>
    </row>
    <row r="146" spans="1:3" ht="12" customHeight="1">
      <c r="A146" s="15" t="s">
        <v>99</v>
      </c>
      <c r="B146" s="9" t="s">
        <v>475</v>
      </c>
      <c r="C146" s="304"/>
    </row>
    <row r="147" spans="1:3" ht="12" customHeight="1">
      <c r="A147" s="15" t="s">
        <v>100</v>
      </c>
      <c r="B147" s="9" t="s">
        <v>482</v>
      </c>
      <c r="C147" s="304"/>
    </row>
    <row r="148" spans="1:3" ht="12" customHeight="1">
      <c r="A148" s="15" t="s">
        <v>311</v>
      </c>
      <c r="B148" s="9" t="s">
        <v>477</v>
      </c>
      <c r="C148" s="304"/>
    </row>
    <row r="149" spans="1:3" ht="12" customHeight="1">
      <c r="A149" s="15" t="s">
        <v>312</v>
      </c>
      <c r="B149" s="9" t="s">
        <v>483</v>
      </c>
      <c r="C149" s="304"/>
    </row>
    <row r="150" spans="1:3" ht="12" customHeight="1" thickBot="1">
      <c r="A150" s="15" t="s">
        <v>481</v>
      </c>
      <c r="B150" s="9" t="s">
        <v>484</v>
      </c>
      <c r="C150" s="304"/>
    </row>
    <row r="151" spans="1:3" ht="12" customHeight="1" thickBot="1">
      <c r="A151" s="20" t="s">
        <v>26</v>
      </c>
      <c r="B151" s="148" t="s">
        <v>485</v>
      </c>
      <c r="C151" s="541"/>
    </row>
    <row r="152" spans="1:3" ht="12" customHeight="1" thickBot="1">
      <c r="A152" s="20" t="s">
        <v>27</v>
      </c>
      <c r="B152" s="148" t="s">
        <v>486</v>
      </c>
      <c r="C152" s="541"/>
    </row>
    <row r="153" spans="1:9" ht="15" customHeight="1" thickBot="1">
      <c r="A153" s="20" t="s">
        <v>28</v>
      </c>
      <c r="B153" s="148" t="s">
        <v>488</v>
      </c>
      <c r="C153" s="472">
        <f>+C129+C133+C140+C145+C151+C152</f>
        <v>0</v>
      </c>
      <c r="F153" s="473"/>
      <c r="G153" s="474"/>
      <c r="H153" s="474"/>
      <c r="I153" s="474"/>
    </row>
    <row r="154" spans="1:3" s="461" customFormat="1" ht="12.75" customHeight="1" thickBot="1">
      <c r="A154" s="334" t="s">
        <v>29</v>
      </c>
      <c r="B154" s="425" t="s">
        <v>487</v>
      </c>
      <c r="C154" s="472">
        <f>+C128+C153</f>
        <v>2913</v>
      </c>
    </row>
    <row r="155" ht="7.5" customHeight="1"/>
    <row r="156" spans="1:3" ht="15.75">
      <c r="A156" s="622" t="s">
        <v>387</v>
      </c>
      <c r="B156" s="622"/>
      <c r="C156" s="622"/>
    </row>
    <row r="157" spans="1:3" ht="15" customHeight="1" thickBot="1">
      <c r="A157" s="620" t="s">
        <v>159</v>
      </c>
      <c r="B157" s="620"/>
      <c r="C157" s="346" t="s">
        <v>238</v>
      </c>
    </row>
    <row r="158" spans="1:4" ht="13.5" customHeight="1" thickBot="1">
      <c r="A158" s="20">
        <v>1</v>
      </c>
      <c r="B158" s="30" t="s">
        <v>489</v>
      </c>
      <c r="C158" s="336">
        <f>+C62-C128</f>
        <v>-721</v>
      </c>
      <c r="D158" s="475"/>
    </row>
    <row r="159" spans="1:3" ht="27.75" customHeight="1" thickBot="1">
      <c r="A159" s="20" t="s">
        <v>20</v>
      </c>
      <c r="B159" s="30" t="s">
        <v>495</v>
      </c>
      <c r="C159" s="336">
        <f>+C86-C153</f>
        <v>721</v>
      </c>
    </row>
  </sheetData>
  <sheetProtection sheet="1" objects="1" scenarios="1"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0" r:id="rId1"/>
  <headerFooter alignWithMargins="0">
    <oddHeader>&amp;C&amp;"Times New Roman CE,Félkövér"&amp;12
Győrtelek Község Önkormányzat 
2016. ÉVI KÖLTSÉGVETÉS
ÁLLAMIGAZGATÁSI FELADATAINAK MÉRLEGE
&amp;R&amp;"Times New Roman CE,Félkövér dőlt"&amp;11 1.4. számú melléklet a ../2016. (XII....) önkormányzati rendelethez</oddHeader>
  </headerFooter>
  <rowBreaks count="1" manualBreakCount="1">
    <brk id="88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15" zoomScaleNormal="115" zoomScaleSheetLayoutView="100" workbookViewId="0" topLeftCell="A1">
      <selection activeCell="D1" sqref="D1"/>
    </sheetView>
  </sheetViews>
  <sheetFormatPr defaultColWidth="9.00390625" defaultRowHeight="12.75"/>
  <cols>
    <col min="1" max="1" width="6.875" style="60" customWidth="1"/>
    <col min="2" max="2" width="55.125" style="219" customWidth="1"/>
    <col min="3" max="3" width="16.375" style="60" customWidth="1"/>
    <col min="4" max="4" width="55.125" style="60" customWidth="1"/>
    <col min="5" max="5" width="16.375" style="60" customWidth="1"/>
    <col min="6" max="6" width="4.875" style="60" customWidth="1"/>
    <col min="7" max="16384" width="9.375" style="60" customWidth="1"/>
  </cols>
  <sheetData>
    <row r="1" spans="2:6" ht="39.75" customHeight="1">
      <c r="B1" s="358" t="s">
        <v>163</v>
      </c>
      <c r="C1" s="359"/>
      <c r="D1" s="359"/>
      <c r="E1" s="359"/>
      <c r="F1" s="625" t="s">
        <v>659</v>
      </c>
    </row>
    <row r="2" spans="5:6" ht="14.25" thickBot="1">
      <c r="E2" s="360" t="s">
        <v>63</v>
      </c>
      <c r="F2" s="625"/>
    </row>
    <row r="3" spans="1:6" ht="18" customHeight="1" thickBot="1">
      <c r="A3" s="623" t="s">
        <v>72</v>
      </c>
      <c r="B3" s="361" t="s">
        <v>58</v>
      </c>
      <c r="C3" s="362"/>
      <c r="D3" s="361" t="s">
        <v>59</v>
      </c>
      <c r="E3" s="363"/>
      <c r="F3" s="625"/>
    </row>
    <row r="4" spans="1:6" s="364" customFormat="1" ht="35.25" customHeight="1" thickBot="1">
      <c r="A4" s="624"/>
      <c r="B4" s="220" t="s">
        <v>64</v>
      </c>
      <c r="C4" s="221" t="str">
        <f>+'1.1.sz.mell.'!C3</f>
        <v>2016. évi előirányzat</v>
      </c>
      <c r="D4" s="220" t="s">
        <v>64</v>
      </c>
      <c r="E4" s="57" t="str">
        <f>+C4</f>
        <v>2016. évi előirányzat</v>
      </c>
      <c r="F4" s="625"/>
    </row>
    <row r="5" spans="1:6" s="369" customFormat="1" ht="12" customHeight="1" thickBot="1">
      <c r="A5" s="365"/>
      <c r="B5" s="366" t="s">
        <v>508</v>
      </c>
      <c r="C5" s="367" t="s">
        <v>509</v>
      </c>
      <c r="D5" s="366" t="s">
        <v>510</v>
      </c>
      <c r="E5" s="368" t="s">
        <v>512</v>
      </c>
      <c r="F5" s="625"/>
    </row>
    <row r="6" spans="1:6" ht="12.75" customHeight="1">
      <c r="A6" s="370" t="s">
        <v>19</v>
      </c>
      <c r="B6" s="371" t="s">
        <v>388</v>
      </c>
      <c r="C6" s="347">
        <v>164839</v>
      </c>
      <c r="D6" s="371" t="s">
        <v>65</v>
      </c>
      <c r="E6" s="353">
        <v>237575</v>
      </c>
      <c r="F6" s="625"/>
    </row>
    <row r="7" spans="1:6" ht="12.75" customHeight="1">
      <c r="A7" s="372" t="s">
        <v>20</v>
      </c>
      <c r="B7" s="373" t="s">
        <v>389</v>
      </c>
      <c r="C7" s="348">
        <v>177174</v>
      </c>
      <c r="D7" s="373" t="s">
        <v>188</v>
      </c>
      <c r="E7" s="354">
        <v>43774</v>
      </c>
      <c r="F7" s="625"/>
    </row>
    <row r="8" spans="1:6" ht="12.75" customHeight="1">
      <c r="A8" s="372" t="s">
        <v>21</v>
      </c>
      <c r="B8" s="373" t="s">
        <v>410</v>
      </c>
      <c r="C8" s="348"/>
      <c r="D8" s="373" t="s">
        <v>243</v>
      </c>
      <c r="E8" s="354">
        <v>65836</v>
      </c>
      <c r="F8" s="625"/>
    </row>
    <row r="9" spans="1:6" ht="12.75" customHeight="1">
      <c r="A9" s="372" t="s">
        <v>22</v>
      </c>
      <c r="B9" s="373" t="s">
        <v>179</v>
      </c>
      <c r="C9" s="348">
        <v>11800</v>
      </c>
      <c r="D9" s="373" t="s">
        <v>189</v>
      </c>
      <c r="E9" s="354">
        <v>13212</v>
      </c>
      <c r="F9" s="625"/>
    </row>
    <row r="10" spans="1:6" ht="12.75" customHeight="1">
      <c r="A10" s="372" t="s">
        <v>23</v>
      </c>
      <c r="B10" s="374" t="s">
        <v>436</v>
      </c>
      <c r="C10" s="348">
        <v>15892</v>
      </c>
      <c r="D10" s="373" t="s">
        <v>190</v>
      </c>
      <c r="E10" s="354">
        <v>35620</v>
      </c>
      <c r="F10" s="625"/>
    </row>
    <row r="11" spans="1:6" ht="12.75" customHeight="1">
      <c r="A11" s="372" t="s">
        <v>24</v>
      </c>
      <c r="B11" s="373" t="s">
        <v>390</v>
      </c>
      <c r="C11" s="349">
        <v>30</v>
      </c>
      <c r="D11" s="373" t="s">
        <v>51</v>
      </c>
      <c r="E11" s="354">
        <v>2000</v>
      </c>
      <c r="F11" s="625"/>
    </row>
    <row r="12" spans="1:6" ht="12.75" customHeight="1">
      <c r="A12" s="372" t="s">
        <v>25</v>
      </c>
      <c r="B12" s="373" t="s">
        <v>496</v>
      </c>
      <c r="C12" s="348"/>
      <c r="D12" s="51"/>
      <c r="E12" s="354"/>
      <c r="F12" s="625"/>
    </row>
    <row r="13" spans="1:6" ht="12.75" customHeight="1">
      <c r="A13" s="372" t="s">
        <v>26</v>
      </c>
      <c r="B13" s="51"/>
      <c r="C13" s="348"/>
      <c r="D13" s="51"/>
      <c r="E13" s="354"/>
      <c r="F13" s="625"/>
    </row>
    <row r="14" spans="1:6" ht="12.75" customHeight="1">
      <c r="A14" s="372" t="s">
        <v>27</v>
      </c>
      <c r="B14" s="476"/>
      <c r="C14" s="349"/>
      <c r="D14" s="51"/>
      <c r="E14" s="354"/>
      <c r="F14" s="625"/>
    </row>
    <row r="15" spans="1:6" ht="12.75" customHeight="1">
      <c r="A15" s="372" t="s">
        <v>28</v>
      </c>
      <c r="B15" s="51"/>
      <c r="C15" s="348"/>
      <c r="D15" s="51"/>
      <c r="E15" s="354"/>
      <c r="F15" s="625"/>
    </row>
    <row r="16" spans="1:6" ht="12.75" customHeight="1">
      <c r="A16" s="372" t="s">
        <v>29</v>
      </c>
      <c r="B16" s="51"/>
      <c r="C16" s="348"/>
      <c r="D16" s="51"/>
      <c r="E16" s="354"/>
      <c r="F16" s="625"/>
    </row>
    <row r="17" spans="1:6" ht="12.75" customHeight="1" thickBot="1">
      <c r="A17" s="372" t="s">
        <v>30</v>
      </c>
      <c r="B17" s="62"/>
      <c r="C17" s="350"/>
      <c r="D17" s="51"/>
      <c r="E17" s="355"/>
      <c r="F17" s="625"/>
    </row>
    <row r="18" spans="1:6" ht="15.75" customHeight="1" thickBot="1">
      <c r="A18" s="375" t="s">
        <v>31</v>
      </c>
      <c r="B18" s="150" t="s">
        <v>497</v>
      </c>
      <c r="C18" s="351">
        <f>SUM(C6:C17)</f>
        <v>369735</v>
      </c>
      <c r="D18" s="150" t="s">
        <v>396</v>
      </c>
      <c r="E18" s="356">
        <f>SUM(E6:E17)</f>
        <v>398017</v>
      </c>
      <c r="F18" s="625"/>
    </row>
    <row r="19" spans="1:6" ht="12.75" customHeight="1">
      <c r="A19" s="376" t="s">
        <v>32</v>
      </c>
      <c r="B19" s="377" t="s">
        <v>393</v>
      </c>
      <c r="C19" s="543">
        <f>+C20+C21+C22+C23</f>
        <v>33561</v>
      </c>
      <c r="D19" s="378" t="s">
        <v>196</v>
      </c>
      <c r="E19" s="357"/>
      <c r="F19" s="625"/>
    </row>
    <row r="20" spans="1:6" ht="12.75" customHeight="1">
      <c r="A20" s="379" t="s">
        <v>33</v>
      </c>
      <c r="B20" s="378" t="s">
        <v>235</v>
      </c>
      <c r="C20" s="95">
        <v>33561</v>
      </c>
      <c r="D20" s="378" t="s">
        <v>395</v>
      </c>
      <c r="E20" s="96"/>
      <c r="F20" s="625"/>
    </row>
    <row r="21" spans="1:6" ht="12.75" customHeight="1">
      <c r="A21" s="379" t="s">
        <v>34</v>
      </c>
      <c r="B21" s="378" t="s">
        <v>236</v>
      </c>
      <c r="C21" s="95"/>
      <c r="D21" s="378" t="s">
        <v>161</v>
      </c>
      <c r="E21" s="96"/>
      <c r="F21" s="625"/>
    </row>
    <row r="22" spans="1:6" ht="12.75" customHeight="1">
      <c r="A22" s="379" t="s">
        <v>35</v>
      </c>
      <c r="B22" s="378" t="s">
        <v>241</v>
      </c>
      <c r="C22" s="95"/>
      <c r="D22" s="378" t="s">
        <v>162</v>
      </c>
      <c r="E22" s="96"/>
      <c r="F22" s="625"/>
    </row>
    <row r="23" spans="1:6" ht="12.75" customHeight="1">
      <c r="A23" s="379" t="s">
        <v>36</v>
      </c>
      <c r="B23" s="378" t="s">
        <v>242</v>
      </c>
      <c r="C23" s="95"/>
      <c r="D23" s="377" t="s">
        <v>244</v>
      </c>
      <c r="E23" s="96"/>
      <c r="F23" s="625"/>
    </row>
    <row r="24" spans="1:6" ht="12.75" customHeight="1">
      <c r="A24" s="379" t="s">
        <v>37</v>
      </c>
      <c r="B24" s="378" t="s">
        <v>394</v>
      </c>
      <c r="C24" s="380">
        <f>+C25+C26</f>
        <v>0</v>
      </c>
      <c r="D24" s="378" t="s">
        <v>197</v>
      </c>
      <c r="E24" s="96"/>
      <c r="F24" s="625"/>
    </row>
    <row r="25" spans="1:6" ht="12.75" customHeight="1">
      <c r="A25" s="376" t="s">
        <v>38</v>
      </c>
      <c r="B25" s="377" t="s">
        <v>391</v>
      </c>
      <c r="C25" s="352"/>
      <c r="D25" s="371" t="s">
        <v>479</v>
      </c>
      <c r="E25" s="357"/>
      <c r="F25" s="625"/>
    </row>
    <row r="26" spans="1:6" ht="12.75" customHeight="1">
      <c r="A26" s="379" t="s">
        <v>39</v>
      </c>
      <c r="B26" s="378" t="s">
        <v>392</v>
      </c>
      <c r="C26" s="95"/>
      <c r="D26" s="373" t="s">
        <v>485</v>
      </c>
      <c r="E26" s="96"/>
      <c r="F26" s="625"/>
    </row>
    <row r="27" spans="1:6" ht="12.75" customHeight="1">
      <c r="A27" s="372" t="s">
        <v>40</v>
      </c>
      <c r="B27" s="378" t="s">
        <v>490</v>
      </c>
      <c r="C27" s="95"/>
      <c r="D27" s="373" t="s">
        <v>486</v>
      </c>
      <c r="E27" s="96"/>
      <c r="F27" s="625"/>
    </row>
    <row r="28" spans="1:6" ht="12.75" customHeight="1" thickBot="1">
      <c r="A28" s="439" t="s">
        <v>41</v>
      </c>
      <c r="B28" s="377" t="s">
        <v>349</v>
      </c>
      <c r="C28" s="352"/>
      <c r="D28" s="478" t="s">
        <v>587</v>
      </c>
      <c r="E28" s="357">
        <v>5279</v>
      </c>
      <c r="F28" s="625"/>
    </row>
    <row r="29" spans="1:6" ht="15.75" customHeight="1" thickBot="1">
      <c r="A29" s="375" t="s">
        <v>42</v>
      </c>
      <c r="B29" s="150" t="s">
        <v>498</v>
      </c>
      <c r="C29" s="351">
        <f>+C19+C24+C27+C28</f>
        <v>33561</v>
      </c>
      <c r="D29" s="150" t="s">
        <v>500</v>
      </c>
      <c r="E29" s="356">
        <f>SUM(E19:E28)</f>
        <v>5279</v>
      </c>
      <c r="F29" s="625"/>
    </row>
    <row r="30" spans="1:6" ht="13.5" thickBot="1">
      <c r="A30" s="375" t="s">
        <v>43</v>
      </c>
      <c r="B30" s="381" t="s">
        <v>499</v>
      </c>
      <c r="C30" s="382">
        <f>+C18+C29</f>
        <v>403296</v>
      </c>
      <c r="D30" s="381" t="s">
        <v>501</v>
      </c>
      <c r="E30" s="382">
        <f>+E18+E29</f>
        <v>403296</v>
      </c>
      <c r="F30" s="625"/>
    </row>
    <row r="31" spans="1:6" ht="13.5" thickBot="1">
      <c r="A31" s="375" t="s">
        <v>44</v>
      </c>
      <c r="B31" s="381" t="s">
        <v>174</v>
      </c>
      <c r="C31" s="382">
        <f>IF(C18-E18&lt;0,E18-C18,"-")</f>
        <v>28282</v>
      </c>
      <c r="D31" s="381" t="s">
        <v>175</v>
      </c>
      <c r="E31" s="382" t="str">
        <f>IF(C18-E18&gt;0,C18-E18,"-")</f>
        <v>-</v>
      </c>
      <c r="F31" s="625"/>
    </row>
    <row r="32" spans="1:6" ht="13.5" thickBot="1">
      <c r="A32" s="375" t="s">
        <v>45</v>
      </c>
      <c r="B32" s="381" t="s">
        <v>245</v>
      </c>
      <c r="C32" s="382" t="str">
        <f>IF(C18+C29-E30&lt;0,E30-(C18+C29),"-")</f>
        <v>-</v>
      </c>
      <c r="D32" s="381" t="s">
        <v>246</v>
      </c>
      <c r="E32" s="382" t="str">
        <f>IF(C18+C29-E30&gt;0,C18+C29-E30,"-")</f>
        <v>-</v>
      </c>
      <c r="F32" s="625"/>
    </row>
    <row r="33" spans="2:4" ht="18.75">
      <c r="B33" s="626"/>
      <c r="C33" s="626"/>
      <c r="D33" s="626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F1" sqref="F1:F33"/>
    </sheetView>
  </sheetViews>
  <sheetFormatPr defaultColWidth="9.00390625" defaultRowHeight="12.75"/>
  <cols>
    <col min="1" max="1" width="6.875" style="60" customWidth="1"/>
    <col min="2" max="2" width="55.125" style="219" customWidth="1"/>
    <col min="3" max="3" width="16.375" style="60" customWidth="1"/>
    <col min="4" max="4" width="55.125" style="60" customWidth="1"/>
    <col min="5" max="5" width="16.375" style="60" customWidth="1"/>
    <col min="6" max="6" width="4.875" style="60" customWidth="1"/>
    <col min="7" max="16384" width="9.375" style="60" customWidth="1"/>
  </cols>
  <sheetData>
    <row r="1" spans="2:6" ht="31.5">
      <c r="B1" s="358" t="s">
        <v>164</v>
      </c>
      <c r="C1" s="359"/>
      <c r="D1" s="359"/>
      <c r="E1" s="359"/>
      <c r="F1" s="625" t="s">
        <v>660</v>
      </c>
    </row>
    <row r="2" spans="5:6" ht="14.25" thickBot="1">
      <c r="E2" s="360" t="s">
        <v>63</v>
      </c>
      <c r="F2" s="625"/>
    </row>
    <row r="3" spans="1:6" ht="13.5" thickBot="1">
      <c r="A3" s="627" t="s">
        <v>72</v>
      </c>
      <c r="B3" s="361" t="s">
        <v>58</v>
      </c>
      <c r="C3" s="362"/>
      <c r="D3" s="361" t="s">
        <v>59</v>
      </c>
      <c r="E3" s="363"/>
      <c r="F3" s="625"/>
    </row>
    <row r="4" spans="1:6" s="364" customFormat="1" ht="24.75" thickBot="1">
      <c r="A4" s="628"/>
      <c r="B4" s="220" t="s">
        <v>64</v>
      </c>
      <c r="C4" s="221" t="str">
        <f>+'2.1.sz.mell  '!C4</f>
        <v>2016. évi előirányzat</v>
      </c>
      <c r="D4" s="220" t="s">
        <v>64</v>
      </c>
      <c r="E4" s="221" t="str">
        <f>+'2.1.sz.mell  '!C4</f>
        <v>2016. évi előirányzat</v>
      </c>
      <c r="F4" s="625"/>
    </row>
    <row r="5" spans="1:6" s="364" customFormat="1" ht="13.5" thickBot="1">
      <c r="A5" s="365"/>
      <c r="B5" s="366" t="s">
        <v>508</v>
      </c>
      <c r="C5" s="367" t="s">
        <v>509</v>
      </c>
      <c r="D5" s="366" t="s">
        <v>510</v>
      </c>
      <c r="E5" s="368" t="s">
        <v>512</v>
      </c>
      <c r="F5" s="625"/>
    </row>
    <row r="6" spans="1:6" ht="12.75" customHeight="1">
      <c r="A6" s="370" t="s">
        <v>19</v>
      </c>
      <c r="B6" s="371" t="s">
        <v>397</v>
      </c>
      <c r="C6" s="347">
        <v>3810</v>
      </c>
      <c r="D6" s="371" t="s">
        <v>237</v>
      </c>
      <c r="E6" s="353">
        <v>9942</v>
      </c>
      <c r="F6" s="625"/>
    </row>
    <row r="7" spans="1:6" ht="12.75">
      <c r="A7" s="372" t="s">
        <v>20</v>
      </c>
      <c r="B7" s="373" t="s">
        <v>398</v>
      </c>
      <c r="C7" s="348"/>
      <c r="D7" s="373" t="s">
        <v>403</v>
      </c>
      <c r="E7" s="354"/>
      <c r="F7" s="625"/>
    </row>
    <row r="8" spans="1:6" ht="12.75" customHeight="1">
      <c r="A8" s="372" t="s">
        <v>21</v>
      </c>
      <c r="B8" s="373" t="s">
        <v>10</v>
      </c>
      <c r="C8" s="348"/>
      <c r="D8" s="373" t="s">
        <v>192</v>
      </c>
      <c r="E8" s="354"/>
      <c r="F8" s="625"/>
    </row>
    <row r="9" spans="1:6" ht="12.75" customHeight="1">
      <c r="A9" s="372" t="s">
        <v>22</v>
      </c>
      <c r="B9" s="373" t="s">
        <v>399</v>
      </c>
      <c r="C9" s="348"/>
      <c r="D9" s="373" t="s">
        <v>404</v>
      </c>
      <c r="E9" s="354"/>
      <c r="F9" s="625"/>
    </row>
    <row r="10" spans="1:6" ht="12.75" customHeight="1">
      <c r="A10" s="372" t="s">
        <v>23</v>
      </c>
      <c r="B10" s="373" t="s">
        <v>400</v>
      </c>
      <c r="C10" s="348"/>
      <c r="D10" s="373" t="s">
        <v>240</v>
      </c>
      <c r="E10" s="354"/>
      <c r="F10" s="625"/>
    </row>
    <row r="11" spans="1:6" ht="12.75" customHeight="1">
      <c r="A11" s="372" t="s">
        <v>24</v>
      </c>
      <c r="B11" s="373" t="s">
        <v>401</v>
      </c>
      <c r="C11" s="349"/>
      <c r="D11" s="479"/>
      <c r="E11" s="354"/>
      <c r="F11" s="625"/>
    </row>
    <row r="12" spans="1:6" ht="12.75" customHeight="1">
      <c r="A12" s="372" t="s">
        <v>25</v>
      </c>
      <c r="B12" s="51"/>
      <c r="C12" s="348"/>
      <c r="D12" s="479"/>
      <c r="E12" s="354"/>
      <c r="F12" s="625"/>
    </row>
    <row r="13" spans="1:6" ht="12.75" customHeight="1">
      <c r="A13" s="372" t="s">
        <v>26</v>
      </c>
      <c r="B13" s="51"/>
      <c r="C13" s="348"/>
      <c r="D13" s="480"/>
      <c r="E13" s="354"/>
      <c r="F13" s="625"/>
    </row>
    <row r="14" spans="1:6" ht="12.75" customHeight="1">
      <c r="A14" s="372" t="s">
        <v>27</v>
      </c>
      <c r="B14" s="477"/>
      <c r="C14" s="349"/>
      <c r="D14" s="479"/>
      <c r="E14" s="354"/>
      <c r="F14" s="625"/>
    </row>
    <row r="15" spans="1:6" ht="12.75">
      <c r="A15" s="372" t="s">
        <v>28</v>
      </c>
      <c r="B15" s="51"/>
      <c r="C15" s="349"/>
      <c r="D15" s="479"/>
      <c r="E15" s="354"/>
      <c r="F15" s="625"/>
    </row>
    <row r="16" spans="1:6" ht="12.75" customHeight="1" thickBot="1">
      <c r="A16" s="439" t="s">
        <v>29</v>
      </c>
      <c r="B16" s="478"/>
      <c r="C16" s="441"/>
      <c r="D16" s="440" t="s">
        <v>51</v>
      </c>
      <c r="E16" s="403"/>
      <c r="F16" s="625"/>
    </row>
    <row r="17" spans="1:6" ht="15.75" customHeight="1" thickBot="1">
      <c r="A17" s="375" t="s">
        <v>30</v>
      </c>
      <c r="B17" s="150" t="s">
        <v>411</v>
      </c>
      <c r="C17" s="351">
        <f>+C6+C8+C9+C11+C12+C13+C14+C15+C16</f>
        <v>3810</v>
      </c>
      <c r="D17" s="150" t="s">
        <v>412</v>
      </c>
      <c r="E17" s="356">
        <f>+E6+E8+E10+E11+E12+E13+E14+E15+E16</f>
        <v>9942</v>
      </c>
      <c r="F17" s="625"/>
    </row>
    <row r="18" spans="1:6" ht="12.75" customHeight="1">
      <c r="A18" s="370" t="s">
        <v>31</v>
      </c>
      <c r="B18" s="385" t="s">
        <v>258</v>
      </c>
      <c r="C18" s="392">
        <f>+C19+C20+C21+C22+C23</f>
        <v>6132</v>
      </c>
      <c r="D18" s="378" t="s">
        <v>196</v>
      </c>
      <c r="E18" s="93"/>
      <c r="F18" s="625"/>
    </row>
    <row r="19" spans="1:6" ht="12.75" customHeight="1">
      <c r="A19" s="372" t="s">
        <v>32</v>
      </c>
      <c r="B19" s="386" t="s">
        <v>247</v>
      </c>
      <c r="C19" s="95">
        <v>6132</v>
      </c>
      <c r="D19" s="378" t="s">
        <v>199</v>
      </c>
      <c r="E19" s="96"/>
      <c r="F19" s="625"/>
    </row>
    <row r="20" spans="1:6" ht="12.75" customHeight="1">
      <c r="A20" s="370" t="s">
        <v>33</v>
      </c>
      <c r="B20" s="386" t="s">
        <v>248</v>
      </c>
      <c r="C20" s="95"/>
      <c r="D20" s="378" t="s">
        <v>161</v>
      </c>
      <c r="E20" s="96"/>
      <c r="F20" s="625"/>
    </row>
    <row r="21" spans="1:6" ht="12.75" customHeight="1">
      <c r="A21" s="372" t="s">
        <v>34</v>
      </c>
      <c r="B21" s="386" t="s">
        <v>249</v>
      </c>
      <c r="C21" s="95"/>
      <c r="D21" s="378" t="s">
        <v>162</v>
      </c>
      <c r="E21" s="96"/>
      <c r="F21" s="625"/>
    </row>
    <row r="22" spans="1:6" ht="12.75" customHeight="1">
      <c r="A22" s="370" t="s">
        <v>35</v>
      </c>
      <c r="B22" s="386" t="s">
        <v>250</v>
      </c>
      <c r="C22" s="95"/>
      <c r="D22" s="377" t="s">
        <v>244</v>
      </c>
      <c r="E22" s="96"/>
      <c r="F22" s="625"/>
    </row>
    <row r="23" spans="1:6" ht="12.75" customHeight="1">
      <c r="A23" s="372" t="s">
        <v>36</v>
      </c>
      <c r="B23" s="387" t="s">
        <v>251</v>
      </c>
      <c r="C23" s="95"/>
      <c r="D23" s="378" t="s">
        <v>200</v>
      </c>
      <c r="E23" s="96"/>
      <c r="F23" s="625"/>
    </row>
    <row r="24" spans="1:6" ht="12.75" customHeight="1">
      <c r="A24" s="370" t="s">
        <v>37</v>
      </c>
      <c r="B24" s="388" t="s">
        <v>252</v>
      </c>
      <c r="C24" s="380">
        <f>+C25+C26+C27+C28+C29</f>
        <v>0</v>
      </c>
      <c r="D24" s="389" t="s">
        <v>198</v>
      </c>
      <c r="E24" s="96"/>
      <c r="F24" s="625"/>
    </row>
    <row r="25" spans="1:6" ht="12.75" customHeight="1">
      <c r="A25" s="372" t="s">
        <v>38</v>
      </c>
      <c r="B25" s="387" t="s">
        <v>253</v>
      </c>
      <c r="C25" s="95"/>
      <c r="D25" s="389" t="s">
        <v>405</v>
      </c>
      <c r="E25" s="96"/>
      <c r="F25" s="625"/>
    </row>
    <row r="26" spans="1:6" ht="12.75" customHeight="1">
      <c r="A26" s="370" t="s">
        <v>39</v>
      </c>
      <c r="B26" s="387" t="s">
        <v>254</v>
      </c>
      <c r="C26" s="95"/>
      <c r="D26" s="384"/>
      <c r="E26" s="96"/>
      <c r="F26" s="625"/>
    </row>
    <row r="27" spans="1:6" ht="12.75" customHeight="1">
      <c r="A27" s="372" t="s">
        <v>40</v>
      </c>
      <c r="B27" s="386" t="s">
        <v>255</v>
      </c>
      <c r="C27" s="95"/>
      <c r="D27" s="146"/>
      <c r="E27" s="96"/>
      <c r="F27" s="625"/>
    </row>
    <row r="28" spans="1:6" ht="12.75" customHeight="1">
      <c r="A28" s="370" t="s">
        <v>41</v>
      </c>
      <c r="B28" s="390" t="s">
        <v>256</v>
      </c>
      <c r="C28" s="95"/>
      <c r="D28" s="51"/>
      <c r="E28" s="96"/>
      <c r="F28" s="625"/>
    </row>
    <row r="29" spans="1:6" ht="12.75" customHeight="1" thickBot="1">
      <c r="A29" s="372" t="s">
        <v>42</v>
      </c>
      <c r="B29" s="391" t="s">
        <v>257</v>
      </c>
      <c r="C29" s="95"/>
      <c r="D29" s="146"/>
      <c r="E29" s="96"/>
      <c r="F29" s="625"/>
    </row>
    <row r="30" spans="1:6" ht="21.75" customHeight="1" thickBot="1">
      <c r="A30" s="375" t="s">
        <v>43</v>
      </c>
      <c r="B30" s="150" t="s">
        <v>402</v>
      </c>
      <c r="C30" s="351">
        <f>+C18+C24</f>
        <v>6132</v>
      </c>
      <c r="D30" s="150" t="s">
        <v>406</v>
      </c>
      <c r="E30" s="356">
        <f>SUM(E18:E29)</f>
        <v>0</v>
      </c>
      <c r="F30" s="625"/>
    </row>
    <row r="31" spans="1:6" ht="13.5" thickBot="1">
      <c r="A31" s="375" t="s">
        <v>44</v>
      </c>
      <c r="B31" s="381" t="s">
        <v>407</v>
      </c>
      <c r="C31" s="382">
        <f>+C17+C30</f>
        <v>9942</v>
      </c>
      <c r="D31" s="381" t="s">
        <v>408</v>
      </c>
      <c r="E31" s="382">
        <f>+E17+E30</f>
        <v>9942</v>
      </c>
      <c r="F31" s="625"/>
    </row>
    <row r="32" spans="1:6" ht="13.5" thickBot="1">
      <c r="A32" s="375" t="s">
        <v>45</v>
      </c>
      <c r="B32" s="381" t="s">
        <v>174</v>
      </c>
      <c r="C32" s="382">
        <f>IF(C17-E17&lt;0,E17-C17,"-")</f>
        <v>6132</v>
      </c>
      <c r="D32" s="381" t="s">
        <v>175</v>
      </c>
      <c r="E32" s="382" t="str">
        <f>IF(C17-E17&gt;0,C17-E17,"-")</f>
        <v>-</v>
      </c>
      <c r="F32" s="625"/>
    </row>
    <row r="33" spans="1:6" ht="13.5" thickBot="1">
      <c r="A33" s="375" t="s">
        <v>46</v>
      </c>
      <c r="B33" s="381" t="s">
        <v>245</v>
      </c>
      <c r="C33" s="382" t="str">
        <f>IF(C17+C30-E26&lt;0,E26-(C17+C30),"-")</f>
        <v>-</v>
      </c>
      <c r="D33" s="381" t="s">
        <v>246</v>
      </c>
      <c r="E33" s="382">
        <f>IF(C17+C30-E26&gt;0,C17+C30-E26,"-")</f>
        <v>9942</v>
      </c>
      <c r="F33" s="625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51" t="s">
        <v>156</v>
      </c>
      <c r="E1" s="154" t="s">
        <v>160</v>
      </c>
    </row>
    <row r="3" spans="1:5" ht="12.75">
      <c r="A3" s="160"/>
      <c r="B3" s="161"/>
      <c r="C3" s="160"/>
      <c r="D3" s="163"/>
      <c r="E3" s="161"/>
    </row>
    <row r="4" spans="1:5" ht="15.75">
      <c r="A4" s="105" t="str">
        <f>+ÖSSZEFÜGGÉSEK!A5</f>
        <v>2016. évi előirányzat BEVÉTELEK</v>
      </c>
      <c r="B4" s="162"/>
      <c r="C4" s="171"/>
      <c r="D4" s="163"/>
      <c r="E4" s="161"/>
    </row>
    <row r="5" spans="1:5" ht="12.75">
      <c r="A5" s="160"/>
      <c r="B5" s="161"/>
      <c r="C5" s="160"/>
      <c r="D5" s="163"/>
      <c r="E5" s="161"/>
    </row>
    <row r="6" spans="1:5" ht="12.75">
      <c r="A6" s="160" t="s">
        <v>559</v>
      </c>
      <c r="B6" s="161">
        <f>+'1.1.sz.mell.'!C62</f>
        <v>373545</v>
      </c>
      <c r="C6" s="160" t="s">
        <v>502</v>
      </c>
      <c r="D6" s="163">
        <f>+'2.1.sz.mell  '!C18+'2.2.sz.mell  '!C17</f>
        <v>373545</v>
      </c>
      <c r="E6" s="161">
        <f aca="true" t="shared" si="0" ref="E6:E15">+B6-D6</f>
        <v>0</v>
      </c>
    </row>
    <row r="7" spans="1:5" ht="12.75">
      <c r="A7" s="160" t="s">
        <v>560</v>
      </c>
      <c r="B7" s="161">
        <f>+'1.1.sz.mell.'!C86</f>
        <v>39693</v>
      </c>
      <c r="C7" s="160" t="s">
        <v>503</v>
      </c>
      <c r="D7" s="163">
        <f>+'2.1.sz.mell  '!C29+'2.2.sz.mell  '!C30</f>
        <v>39693</v>
      </c>
      <c r="E7" s="161">
        <f t="shared" si="0"/>
        <v>0</v>
      </c>
    </row>
    <row r="8" spans="1:5" ht="12.75">
      <c r="A8" s="160" t="s">
        <v>561</v>
      </c>
      <c r="B8" s="161">
        <f>+'1.1.sz.mell.'!C87</f>
        <v>413238</v>
      </c>
      <c r="C8" s="160" t="s">
        <v>504</v>
      </c>
      <c r="D8" s="163">
        <f>+'2.1.sz.mell  '!C30+'2.2.sz.mell  '!C31</f>
        <v>413238</v>
      </c>
      <c r="E8" s="161">
        <f t="shared" si="0"/>
        <v>0</v>
      </c>
    </row>
    <row r="9" spans="1:5" ht="12.75">
      <c r="A9" s="160"/>
      <c r="B9" s="161"/>
      <c r="C9" s="160"/>
      <c r="D9" s="163"/>
      <c r="E9" s="161"/>
    </row>
    <row r="10" spans="1:5" ht="12.75">
      <c r="A10" s="160"/>
      <c r="B10" s="161"/>
      <c r="C10" s="160"/>
      <c r="D10" s="163"/>
      <c r="E10" s="161"/>
    </row>
    <row r="11" spans="1:5" ht="15.75">
      <c r="A11" s="105" t="str">
        <f>+ÖSSZEFÜGGÉSEK!A12</f>
        <v>2016. évi előirányzat KIADÁSOK</v>
      </c>
      <c r="B11" s="162"/>
      <c r="C11" s="171"/>
      <c r="D11" s="163"/>
      <c r="E11" s="161"/>
    </row>
    <row r="12" spans="1:5" ht="12.75">
      <c r="A12" s="160"/>
      <c r="B12" s="161"/>
      <c r="C12" s="160"/>
      <c r="D12" s="163"/>
      <c r="E12" s="161"/>
    </row>
    <row r="13" spans="1:5" ht="12.75">
      <c r="A13" s="160" t="s">
        <v>562</v>
      </c>
      <c r="B13" s="161">
        <f>+'1.1.sz.mell.'!C128</f>
        <v>407959</v>
      </c>
      <c r="C13" s="160" t="s">
        <v>505</v>
      </c>
      <c r="D13" s="163">
        <f>+'2.1.sz.mell  '!E18+'2.2.sz.mell  '!E17</f>
        <v>407959</v>
      </c>
      <c r="E13" s="161">
        <f t="shared" si="0"/>
        <v>0</v>
      </c>
    </row>
    <row r="14" spans="1:5" ht="12.75">
      <c r="A14" s="160" t="s">
        <v>563</v>
      </c>
      <c r="B14" s="161">
        <f>+'1.1.sz.mell.'!C153</f>
        <v>5279</v>
      </c>
      <c r="C14" s="160" t="s">
        <v>506</v>
      </c>
      <c r="D14" s="163">
        <f>+'2.1.sz.mell  '!E29+'2.2.sz.mell  '!E30</f>
        <v>5279</v>
      </c>
      <c r="E14" s="161">
        <f t="shared" si="0"/>
        <v>0</v>
      </c>
    </row>
    <row r="15" spans="1:5" ht="12.75">
      <c r="A15" s="160" t="s">
        <v>564</v>
      </c>
      <c r="B15" s="161">
        <f>+'1.1.sz.mell.'!C154</f>
        <v>413238</v>
      </c>
      <c r="C15" s="160" t="s">
        <v>507</v>
      </c>
      <c r="D15" s="163">
        <f>+'2.1.sz.mell  '!E30+'2.2.sz.mell  '!E31</f>
        <v>413238</v>
      </c>
      <c r="E15" s="161">
        <f t="shared" si="0"/>
        <v>0</v>
      </c>
    </row>
    <row r="16" spans="1:5" ht="12.75">
      <c r="A16" s="152"/>
      <c r="B16" s="152"/>
      <c r="C16" s="160"/>
      <c r="D16" s="163"/>
      <c r="E16" s="153"/>
    </row>
    <row r="17" spans="1:5" ht="12.75">
      <c r="A17" s="152"/>
      <c r="B17" s="152"/>
      <c r="C17" s="152"/>
      <c r="D17" s="152"/>
      <c r="E17" s="152"/>
    </row>
    <row r="18" spans="1:5" ht="12.75">
      <c r="A18" s="152"/>
      <c r="B18" s="152"/>
      <c r="C18" s="152"/>
      <c r="D18" s="152"/>
      <c r="E18" s="152"/>
    </row>
    <row r="19" spans="1:5" ht="12.75">
      <c r="A19" s="152"/>
      <c r="B19" s="152"/>
      <c r="C19" s="152"/>
      <c r="D19" s="152"/>
      <c r="E19" s="152"/>
    </row>
  </sheetData>
  <sheetProtection sheet="1"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workbookViewId="0" topLeftCell="A1">
      <selection activeCell="F12" sqref="A1:F12"/>
    </sheetView>
  </sheetViews>
  <sheetFormatPr defaultColWidth="9.00390625" defaultRowHeight="12.75"/>
  <cols>
    <col min="1" max="1" width="5.625" style="174" customWidth="1"/>
    <col min="2" max="2" width="35.625" style="174" customWidth="1"/>
    <col min="3" max="6" width="14.00390625" style="174" customWidth="1"/>
    <col min="7" max="16384" width="9.375" style="174" customWidth="1"/>
  </cols>
  <sheetData>
    <row r="1" spans="1:6" ht="33" customHeight="1">
      <c r="A1" s="629" t="s">
        <v>588</v>
      </c>
      <c r="B1" s="629"/>
      <c r="C1" s="629"/>
      <c r="D1" s="629"/>
      <c r="E1" s="629"/>
      <c r="F1" s="629"/>
    </row>
    <row r="2" spans="1:7" ht="15.75" customHeight="1" thickBot="1">
      <c r="A2" s="175"/>
      <c r="B2" s="175"/>
      <c r="C2" s="630"/>
      <c r="D2" s="630"/>
      <c r="E2" s="637" t="s">
        <v>56</v>
      </c>
      <c r="F2" s="637"/>
      <c r="G2" s="181"/>
    </row>
    <row r="3" spans="1:6" ht="63" customHeight="1">
      <c r="A3" s="633" t="s">
        <v>17</v>
      </c>
      <c r="B3" s="635" t="s">
        <v>202</v>
      </c>
      <c r="C3" s="635" t="s">
        <v>262</v>
      </c>
      <c r="D3" s="635"/>
      <c r="E3" s="635"/>
      <c r="F3" s="631" t="s">
        <v>517</v>
      </c>
    </row>
    <row r="4" spans="1:6" ht="15.75" thickBot="1">
      <c r="A4" s="634"/>
      <c r="B4" s="636"/>
      <c r="C4" s="535">
        <f>+LEFT(ÖSSZEFÜGGÉSEK!A5,4)+1</f>
        <v>2017</v>
      </c>
      <c r="D4" s="535">
        <f>+C4+1</f>
        <v>2018</v>
      </c>
      <c r="E4" s="535">
        <f>+D4+1</f>
        <v>2019</v>
      </c>
      <c r="F4" s="632"/>
    </row>
    <row r="5" spans="1:6" ht="15.75" thickBot="1">
      <c r="A5" s="178"/>
      <c r="B5" s="179" t="s">
        <v>508</v>
      </c>
      <c r="C5" s="179" t="s">
        <v>509</v>
      </c>
      <c r="D5" s="179" t="s">
        <v>510</v>
      </c>
      <c r="E5" s="179" t="s">
        <v>512</v>
      </c>
      <c r="F5" s="180" t="s">
        <v>511</v>
      </c>
    </row>
    <row r="6" spans="1:6" ht="15">
      <c r="A6" s="177" t="s">
        <v>19</v>
      </c>
      <c r="B6" s="199"/>
      <c r="C6" s="200"/>
      <c r="D6" s="200"/>
      <c r="E6" s="200"/>
      <c r="F6" s="184">
        <f>SUM(C6:E6)</f>
        <v>0</v>
      </c>
    </row>
    <row r="7" spans="1:6" ht="15">
      <c r="A7" s="176" t="s">
        <v>20</v>
      </c>
      <c r="B7" s="201"/>
      <c r="C7" s="202"/>
      <c r="D7" s="202"/>
      <c r="E7" s="202"/>
      <c r="F7" s="185">
        <f>SUM(C7:E7)</f>
        <v>0</v>
      </c>
    </row>
    <row r="8" spans="1:6" ht="15">
      <c r="A8" s="176" t="s">
        <v>21</v>
      </c>
      <c r="B8" s="201"/>
      <c r="C8" s="202"/>
      <c r="D8" s="202"/>
      <c r="E8" s="202"/>
      <c r="F8" s="185">
        <f>SUM(C8:E8)</f>
        <v>0</v>
      </c>
    </row>
    <row r="9" spans="1:6" ht="15">
      <c r="A9" s="176" t="s">
        <v>22</v>
      </c>
      <c r="B9" s="201"/>
      <c r="C9" s="202"/>
      <c r="D9" s="202"/>
      <c r="E9" s="202"/>
      <c r="F9" s="185">
        <f>SUM(C9:E9)</f>
        <v>0</v>
      </c>
    </row>
    <row r="10" spans="1:6" ht="15.75" thickBot="1">
      <c r="A10" s="182" t="s">
        <v>23</v>
      </c>
      <c r="B10" s="203"/>
      <c r="C10" s="204"/>
      <c r="D10" s="204"/>
      <c r="E10" s="204"/>
      <c r="F10" s="185">
        <f>SUM(C10:E10)</f>
        <v>0</v>
      </c>
    </row>
    <row r="11" spans="1:6" s="517" customFormat="1" ht="15" thickBot="1">
      <c r="A11" s="514" t="s">
        <v>24</v>
      </c>
      <c r="B11" s="183" t="s">
        <v>203</v>
      </c>
      <c r="C11" s="515">
        <f>SUM(C6:C10)</f>
        <v>0</v>
      </c>
      <c r="D11" s="515">
        <f>SUM(D6:D10)</f>
        <v>0</v>
      </c>
      <c r="E11" s="515">
        <f>SUM(E6:E10)</f>
        <v>0</v>
      </c>
      <c r="F11" s="516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számú melléklet a ../2016. (XII....)önkormányzati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iroda1</cp:lastModifiedBy>
  <cp:lastPrinted>2016-12-07T07:25:57Z</cp:lastPrinted>
  <dcterms:created xsi:type="dcterms:W3CDTF">1999-10-30T10:30:45Z</dcterms:created>
  <dcterms:modified xsi:type="dcterms:W3CDTF">2016-12-07T07:26:44Z</dcterms:modified>
  <cp:category/>
  <cp:version/>
  <cp:contentType/>
  <cp:contentStatus/>
</cp:coreProperties>
</file>