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24519"/>
</workbook>
</file>

<file path=xl/calcChain.xml><?xml version="1.0" encoding="utf-8"?>
<calcChain xmlns="http://schemas.openxmlformats.org/spreadsheetml/2006/main">
  <c r="H154" i="1"/>
  <c r="H153"/>
  <c r="H152"/>
  <c r="C152"/>
  <c r="I152" s="1"/>
  <c r="H151"/>
  <c r="C151"/>
  <c r="I151" s="1"/>
  <c r="H150"/>
  <c r="C150"/>
  <c r="I150" s="1"/>
  <c r="H149"/>
  <c r="C149"/>
  <c r="I149" s="1"/>
  <c r="H148"/>
  <c r="C148"/>
  <c r="I148" s="1"/>
  <c r="H147"/>
  <c r="C147"/>
  <c r="I147" s="1"/>
  <c r="H146"/>
  <c r="C146"/>
  <c r="I146" s="1"/>
  <c r="H145"/>
  <c r="F145"/>
  <c r="E145"/>
  <c r="D145"/>
  <c r="C145" s="1"/>
  <c r="I145" s="1"/>
  <c r="H144"/>
  <c r="C144"/>
  <c r="I144" s="1"/>
  <c r="H143"/>
  <c r="C143"/>
  <c r="I143" s="1"/>
  <c r="H142"/>
  <c r="C142"/>
  <c r="I142" s="1"/>
  <c r="H141"/>
  <c r="C141"/>
  <c r="I141" s="1"/>
  <c r="H140"/>
  <c r="F140"/>
  <c r="E140"/>
  <c r="D140"/>
  <c r="C140" s="1"/>
  <c r="I140" s="1"/>
  <c r="H139"/>
  <c r="C139"/>
  <c r="I139" s="1"/>
  <c r="H138"/>
  <c r="C138"/>
  <c r="I138" s="1"/>
  <c r="H137"/>
  <c r="C137"/>
  <c r="I137" s="1"/>
  <c r="H136"/>
  <c r="C136"/>
  <c r="I136" s="1"/>
  <c r="H135"/>
  <c r="C135"/>
  <c r="I135" s="1"/>
  <c r="H134"/>
  <c r="C134"/>
  <c r="I134" s="1"/>
  <c r="H133"/>
  <c r="F133"/>
  <c r="E133"/>
  <c r="D133"/>
  <c r="C133" s="1"/>
  <c r="I133" s="1"/>
  <c r="H132"/>
  <c r="C132"/>
  <c r="I132" s="1"/>
  <c r="H131"/>
  <c r="C131"/>
  <c r="I131" s="1"/>
  <c r="H130"/>
  <c r="D130"/>
  <c r="C130" s="1"/>
  <c r="I130" s="1"/>
  <c r="H129"/>
  <c r="F129"/>
  <c r="F153" s="1"/>
  <c r="E129"/>
  <c r="E153" s="1"/>
  <c r="D129"/>
  <c r="D153" s="1"/>
  <c r="C153" s="1"/>
  <c r="I153" s="1"/>
  <c r="H128"/>
  <c r="H127"/>
  <c r="D127"/>
  <c r="C127" s="1"/>
  <c r="I127" s="1"/>
  <c r="H126"/>
  <c r="C126"/>
  <c r="I126" s="1"/>
  <c r="H125"/>
  <c r="C125"/>
  <c r="I125" s="1"/>
  <c r="H124"/>
  <c r="C124"/>
  <c r="I124" s="1"/>
  <c r="H123"/>
  <c r="C123"/>
  <c r="I123" s="1"/>
  <c r="H122"/>
  <c r="C122"/>
  <c r="I122" s="1"/>
  <c r="H121"/>
  <c r="C121"/>
  <c r="I121" s="1"/>
  <c r="H120"/>
  <c r="C120"/>
  <c r="I120" s="1"/>
  <c r="H119"/>
  <c r="D119"/>
  <c r="C119"/>
  <c r="I119" s="1"/>
  <c r="H118"/>
  <c r="D118"/>
  <c r="C118"/>
  <c r="I118" s="1"/>
  <c r="H117"/>
  <c r="D117"/>
  <c r="C117"/>
  <c r="I117" s="1"/>
  <c r="H116"/>
  <c r="D116"/>
  <c r="C116"/>
  <c r="I116" s="1"/>
  <c r="H115"/>
  <c r="F115"/>
  <c r="D115"/>
  <c r="C115" s="1"/>
  <c r="I115" s="1"/>
  <c r="H114"/>
  <c r="F114"/>
  <c r="E114"/>
  <c r="D114"/>
  <c r="C114" s="1"/>
  <c r="I114" s="1"/>
  <c r="H113"/>
  <c r="D113"/>
  <c r="C113" s="1"/>
  <c r="I113" s="1"/>
  <c r="H112"/>
  <c r="D112"/>
  <c r="C112" s="1"/>
  <c r="I112" s="1"/>
  <c r="H111"/>
  <c r="F111"/>
  <c r="H110"/>
  <c r="D110"/>
  <c r="C110"/>
  <c r="I110" s="1"/>
  <c r="H109"/>
  <c r="C109"/>
  <c r="I109" s="1"/>
  <c r="H108"/>
  <c r="C108"/>
  <c r="I108" s="1"/>
  <c r="H107"/>
  <c r="C107"/>
  <c r="I107" s="1"/>
  <c r="H106"/>
  <c r="C106"/>
  <c r="I106" s="1"/>
  <c r="H105"/>
  <c r="C105"/>
  <c r="I105" s="1"/>
  <c r="H104"/>
  <c r="C104"/>
  <c r="I104" s="1"/>
  <c r="H103"/>
  <c r="C103"/>
  <c r="I103" s="1"/>
  <c r="H102"/>
  <c r="C102"/>
  <c r="I102" s="1"/>
  <c r="H101"/>
  <c r="C101"/>
  <c r="I101" s="1"/>
  <c r="H100"/>
  <c r="C100"/>
  <c r="I100" s="1"/>
  <c r="H99"/>
  <c r="D99"/>
  <c r="C99"/>
  <c r="I99" s="1"/>
  <c r="H98"/>
  <c r="D98"/>
  <c r="C98"/>
  <c r="I98" s="1"/>
  <c r="H97"/>
  <c r="D97"/>
  <c r="C97"/>
  <c r="I97" s="1"/>
  <c r="H96"/>
  <c r="F96"/>
  <c r="E96"/>
  <c r="D96"/>
  <c r="C96"/>
  <c r="I96" s="1"/>
  <c r="H95"/>
  <c r="F95"/>
  <c r="E95"/>
  <c r="D95"/>
  <c r="C95"/>
  <c r="I95" s="1"/>
  <c r="H94"/>
  <c r="F94"/>
  <c r="E94"/>
  <c r="D94"/>
  <c r="C94"/>
  <c r="I94" s="1"/>
  <c r="H93"/>
  <c r="F93"/>
  <c r="F128" s="1"/>
  <c r="F154" s="1"/>
  <c r="E93"/>
  <c r="E128" s="1"/>
  <c r="E154" s="1"/>
  <c r="H92"/>
  <c r="H91"/>
  <c r="C91"/>
  <c r="H90"/>
  <c r="H89"/>
  <c r="H88"/>
  <c r="H87"/>
  <c r="H86"/>
  <c r="H85"/>
  <c r="C85"/>
  <c r="I85" s="1"/>
  <c r="H84"/>
  <c r="C84"/>
  <c r="I84" s="1"/>
  <c r="H83"/>
  <c r="C83"/>
  <c r="I83" s="1"/>
  <c r="H82"/>
  <c r="C82"/>
  <c r="I82" s="1"/>
  <c r="H81"/>
  <c r="C81"/>
  <c r="I81" s="1"/>
  <c r="H80"/>
  <c r="C80"/>
  <c r="I80" s="1"/>
  <c r="H79"/>
  <c r="F79"/>
  <c r="E79"/>
  <c r="D79"/>
  <c r="C79" s="1"/>
  <c r="I79" s="1"/>
  <c r="H78"/>
  <c r="C78"/>
  <c r="I78" s="1"/>
  <c r="H77"/>
  <c r="C77"/>
  <c r="I77" s="1"/>
  <c r="H76"/>
  <c r="C76"/>
  <c r="I76" s="1"/>
  <c r="H75"/>
  <c r="F75"/>
  <c r="E75"/>
  <c r="D75"/>
  <c r="C75"/>
  <c r="I75" s="1"/>
  <c r="H74"/>
  <c r="C74"/>
  <c r="I74" s="1"/>
  <c r="H73"/>
  <c r="F73"/>
  <c r="E73"/>
  <c r="D73"/>
  <c r="C73" s="1"/>
  <c r="I73" s="1"/>
  <c r="H72"/>
  <c r="F72"/>
  <c r="E72"/>
  <c r="D72"/>
  <c r="C72" s="1"/>
  <c r="I72" s="1"/>
  <c r="H71"/>
  <c r="C71"/>
  <c r="I71" s="1"/>
  <c r="H70"/>
  <c r="C70"/>
  <c r="I70" s="1"/>
  <c r="H69"/>
  <c r="C69"/>
  <c r="I69" s="1"/>
  <c r="H68"/>
  <c r="C68"/>
  <c r="I68" s="1"/>
  <c r="H67"/>
  <c r="F67"/>
  <c r="E67"/>
  <c r="D67"/>
  <c r="C67" s="1"/>
  <c r="I67" s="1"/>
  <c r="H66"/>
  <c r="C66"/>
  <c r="I66" s="1"/>
  <c r="H65"/>
  <c r="C65"/>
  <c r="I65" s="1"/>
  <c r="H64"/>
  <c r="D64"/>
  <c r="C64" s="1"/>
  <c r="I64" s="1"/>
  <c r="H63"/>
  <c r="F63"/>
  <c r="F86" s="1"/>
  <c r="E63"/>
  <c r="E86" s="1"/>
  <c r="D63"/>
  <c r="C63" s="1"/>
  <c r="I63" s="1"/>
  <c r="H62"/>
  <c r="H61"/>
  <c r="C61"/>
  <c r="I61" s="1"/>
  <c r="H60"/>
  <c r="C60"/>
  <c r="I60" s="1"/>
  <c r="H59"/>
  <c r="C59"/>
  <c r="I59" s="1"/>
  <c r="H58"/>
  <c r="C58"/>
  <c r="I58" s="1"/>
  <c r="H57"/>
  <c r="F57"/>
  <c r="E57"/>
  <c r="D57"/>
  <c r="C57" s="1"/>
  <c r="I57" s="1"/>
  <c r="H56"/>
  <c r="C56"/>
  <c r="I56" s="1"/>
  <c r="H55"/>
  <c r="D55"/>
  <c r="C55"/>
  <c r="I55" s="1"/>
  <c r="H54"/>
  <c r="D54"/>
  <c r="C54"/>
  <c r="I54" s="1"/>
  <c r="H53"/>
  <c r="C53"/>
  <c r="I53" s="1"/>
  <c r="H52"/>
  <c r="F52"/>
  <c r="F62" s="1"/>
  <c r="F87" s="1"/>
  <c r="E52"/>
  <c r="D52"/>
  <c r="C52" s="1"/>
  <c r="I52" s="1"/>
  <c r="H51"/>
  <c r="C51"/>
  <c r="I51" s="1"/>
  <c r="H50"/>
  <c r="C50"/>
  <c r="I50" s="1"/>
  <c r="H49"/>
  <c r="C49"/>
  <c r="I49" s="1"/>
  <c r="H48"/>
  <c r="C48"/>
  <c r="I48" s="1"/>
  <c r="H47"/>
  <c r="C47"/>
  <c r="I47" s="1"/>
  <c r="H46"/>
  <c r="F46"/>
  <c r="E46"/>
  <c r="D46"/>
  <c r="C46"/>
  <c r="I46" s="1"/>
  <c r="H45"/>
  <c r="D45"/>
  <c r="C45"/>
  <c r="I45" s="1"/>
  <c r="H44"/>
  <c r="C44"/>
  <c r="I44" s="1"/>
  <c r="H43"/>
  <c r="C43"/>
  <c r="I43" s="1"/>
  <c r="H42"/>
  <c r="C42"/>
  <c r="I42" s="1"/>
  <c r="H41"/>
  <c r="C41"/>
  <c r="I41" s="1"/>
  <c r="H40"/>
  <c r="F40"/>
  <c r="E40"/>
  <c r="D40"/>
  <c r="C40"/>
  <c r="I40" s="1"/>
  <c r="H39"/>
  <c r="C39"/>
  <c r="I39" s="1"/>
  <c r="H38"/>
  <c r="C38"/>
  <c r="I38" s="1"/>
  <c r="H37"/>
  <c r="D37"/>
  <c r="C37"/>
  <c r="I37" s="1"/>
  <c r="H36"/>
  <c r="F36"/>
  <c r="E36"/>
  <c r="D36"/>
  <c r="C36"/>
  <c r="I36" s="1"/>
  <c r="H35"/>
  <c r="D35"/>
  <c r="C35"/>
  <c r="I35" s="1"/>
  <c r="H34"/>
  <c r="F34"/>
  <c r="E34"/>
  <c r="D34"/>
  <c r="C34"/>
  <c r="I34" s="1"/>
  <c r="H33"/>
  <c r="D33"/>
  <c r="C33"/>
  <c r="I33" s="1"/>
  <c r="H32"/>
  <c r="D32"/>
  <c r="C32"/>
  <c r="I32" s="1"/>
  <c r="H31"/>
  <c r="C31"/>
  <c r="I31" s="1"/>
  <c r="H30"/>
  <c r="C30"/>
  <c r="I30" s="1"/>
  <c r="H29"/>
  <c r="D29"/>
  <c r="C29"/>
  <c r="I29" s="1"/>
  <c r="H28"/>
  <c r="D28"/>
  <c r="C28"/>
  <c r="I28" s="1"/>
  <c r="H27"/>
  <c r="D27"/>
  <c r="C27"/>
  <c r="I27" s="1"/>
  <c r="H26"/>
  <c r="F26"/>
  <c r="E26"/>
  <c r="D26"/>
  <c r="C26"/>
  <c r="I26" s="1"/>
  <c r="H25"/>
  <c r="D25"/>
  <c r="C25"/>
  <c r="I25" s="1"/>
  <c r="H24"/>
  <c r="D24"/>
  <c r="C24"/>
  <c r="I24" s="1"/>
  <c r="H23"/>
  <c r="C23"/>
  <c r="I23" s="1"/>
  <c r="H22"/>
  <c r="C22"/>
  <c r="I22" s="1"/>
  <c r="H21"/>
  <c r="C21"/>
  <c r="I21" s="1"/>
  <c r="H20"/>
  <c r="C20"/>
  <c r="I20" s="1"/>
  <c r="H19"/>
  <c r="F19"/>
  <c r="E19"/>
  <c r="D19"/>
  <c r="C19"/>
  <c r="I19" s="1"/>
  <c r="H18"/>
  <c r="C18"/>
  <c r="I18" s="1"/>
  <c r="H17"/>
  <c r="E17"/>
  <c r="D17"/>
  <c r="C17"/>
  <c r="I17" s="1"/>
  <c r="H16"/>
  <c r="C16"/>
  <c r="I16" s="1"/>
  <c r="H15"/>
  <c r="C15"/>
  <c r="I15" s="1"/>
  <c r="H14"/>
  <c r="C14"/>
  <c r="I14" s="1"/>
  <c r="H13"/>
  <c r="C13"/>
  <c r="I13" s="1"/>
  <c r="H12"/>
  <c r="F12"/>
  <c r="E12"/>
  <c r="D12"/>
  <c r="C12"/>
  <c r="I12" s="1"/>
  <c r="H11"/>
  <c r="C11"/>
  <c r="I11" s="1"/>
  <c r="H10"/>
  <c r="D10"/>
  <c r="C10" s="1"/>
  <c r="I10" s="1"/>
  <c r="H9"/>
  <c r="D9"/>
  <c r="C9" s="1"/>
  <c r="I9" s="1"/>
  <c r="H8"/>
  <c r="D8"/>
  <c r="C8" s="1"/>
  <c r="I8" s="1"/>
  <c r="H7"/>
  <c r="D7"/>
  <c r="C7" s="1"/>
  <c r="I7" s="1"/>
  <c r="H6"/>
  <c r="C6"/>
  <c r="I6" s="1"/>
  <c r="H5"/>
  <c r="F5"/>
  <c r="E5"/>
  <c r="E62" s="1"/>
  <c r="E87" s="1"/>
  <c r="D86" l="1"/>
  <c r="C86" s="1"/>
  <c r="D5"/>
  <c r="D111"/>
  <c r="C129"/>
  <c r="I129" s="1"/>
  <c r="D93" l="1"/>
  <c r="C111"/>
  <c r="I111" s="1"/>
  <c r="C159"/>
  <c r="I86"/>
  <c r="D62"/>
  <c r="C5"/>
  <c r="I5" s="1"/>
  <c r="C62" l="1"/>
  <c r="D87"/>
  <c r="C87" s="1"/>
  <c r="I87" s="1"/>
  <c r="D128"/>
  <c r="C93"/>
  <c r="I93" s="1"/>
  <c r="D154" l="1"/>
  <c r="C154" s="1"/>
  <c r="C128"/>
  <c r="I128" s="1"/>
  <c r="C158"/>
  <c r="I62"/>
  <c r="I154" l="1"/>
  <c r="H159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<sst xmlns="http://schemas.openxmlformats.org/spreadsheetml/2006/main" count="316" uniqueCount="274">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</sst>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3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13" fillId="0" borderId="35" xfId="1" applyNumberFormat="1" applyFont="1" applyFill="1" applyBorder="1" applyAlignment="1" applyProtection="1">
      <alignment horizontal="center"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7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8" xfId="1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7" fillId="0" borderId="37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9" fillId="0" borderId="0" xfId="1" applyFont="1" applyFill="1" applyAlignment="1" applyProtection="1">
      <alignment horizontal="right" vertical="center" inden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10/K&#246;lts&#233;gvet&#233;s/21_2018.(X.26.)%20rend.-2018.%20&#233;vi%20k&#246;lts&#233;gvet&#233;s%20rend.%20m&#243;d.%20mell&#233;klete-2018.okt&#243;b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5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2. sz tájékoztató t.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>
        <row r="5">
          <cell r="C5">
            <v>1123886905</v>
          </cell>
        </row>
        <row r="6">
          <cell r="C6">
            <v>227855923</v>
          </cell>
        </row>
        <row r="7">
          <cell r="C7">
            <v>225469302</v>
          </cell>
        </row>
        <row r="8">
          <cell r="C8">
            <v>454097345</v>
          </cell>
        </row>
        <row r="9">
          <cell r="C9">
            <v>22371847</v>
          </cell>
        </row>
        <row r="10">
          <cell r="C10">
            <v>194092488</v>
          </cell>
        </row>
        <row r="11">
          <cell r="C11">
            <v>0</v>
          </cell>
        </row>
        <row r="12">
          <cell r="C12">
            <v>131227420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131227420</v>
          </cell>
        </row>
        <row r="18">
          <cell r="C18">
            <v>85531256</v>
          </cell>
        </row>
        <row r="19">
          <cell r="C19">
            <v>69406116</v>
          </cell>
        </row>
        <row r="20">
          <cell r="C20">
            <v>322000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69084116</v>
          </cell>
        </row>
        <row r="25">
          <cell r="C25">
            <v>68947847</v>
          </cell>
        </row>
        <row r="26">
          <cell r="C26">
            <v>404658000</v>
          </cell>
        </row>
        <row r="27">
          <cell r="C27">
            <v>360654000</v>
          </cell>
        </row>
        <row r="28">
          <cell r="C28">
            <v>77500000</v>
          </cell>
        </row>
        <row r="29">
          <cell r="C29">
            <v>283154000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4000</v>
          </cell>
        </row>
        <row r="33">
          <cell r="C33">
            <v>16000000</v>
          </cell>
        </row>
        <row r="34">
          <cell r="C34">
            <v>212022175</v>
          </cell>
        </row>
        <row r="35">
          <cell r="C35">
            <v>20000</v>
          </cell>
        </row>
        <row r="36">
          <cell r="C36">
            <v>63994397</v>
          </cell>
        </row>
        <row r="37">
          <cell r="C37">
            <v>65888440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33795546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7986174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1974483116</v>
          </cell>
        </row>
        <row r="63">
          <cell r="C63">
            <v>218162730</v>
          </cell>
        </row>
        <row r="64">
          <cell r="C64">
            <v>118162730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602650240</v>
          </cell>
        </row>
        <row r="73">
          <cell r="C73">
            <v>602650240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820812970</v>
          </cell>
        </row>
        <row r="87">
          <cell r="C87">
            <v>2795296086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1612959606</v>
          </cell>
        </row>
        <row r="94">
          <cell r="C94">
            <v>521095850</v>
          </cell>
        </row>
        <row r="95">
          <cell r="C95">
            <v>109549629</v>
          </cell>
        </row>
        <row r="96">
          <cell r="C96">
            <v>634179026</v>
          </cell>
        </row>
        <row r="97">
          <cell r="C97">
            <v>163264000</v>
          </cell>
        </row>
        <row r="98">
          <cell r="C98">
            <v>127527403</v>
          </cell>
        </row>
        <row r="99">
          <cell r="C99">
            <v>4056319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122811084</v>
          </cell>
        </row>
        <row r="111">
          <cell r="C111">
            <v>57343698</v>
          </cell>
        </row>
        <row r="112">
          <cell r="C112">
            <v>2973811</v>
          </cell>
        </row>
        <row r="113">
          <cell r="C113">
            <v>54369887</v>
          </cell>
        </row>
        <row r="114">
          <cell r="C114">
            <v>687885982</v>
          </cell>
        </row>
        <row r="115">
          <cell r="C115">
            <v>340853737</v>
          </cell>
        </row>
        <row r="116">
          <cell r="C116">
            <v>280159423</v>
          </cell>
        </row>
        <row r="117">
          <cell r="C117">
            <v>281221524</v>
          </cell>
        </row>
        <row r="118">
          <cell r="C118">
            <v>230773273</v>
          </cell>
        </row>
        <row r="119">
          <cell r="C119">
            <v>65810721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65810721</v>
          </cell>
        </row>
        <row r="128">
          <cell r="C128">
            <v>2300845588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2443055883</v>
          </cell>
        </row>
      </sheetData>
      <sheetData sheetId="2">
        <row r="5">
          <cell r="C5">
            <v>206216143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192879057</v>
          </cell>
        </row>
        <row r="9">
          <cell r="C9">
            <v>12622000</v>
          </cell>
        </row>
        <row r="10">
          <cell r="C10">
            <v>715086</v>
          </cell>
        </row>
        <row r="11">
          <cell r="C11">
            <v>0</v>
          </cell>
        </row>
        <row r="12">
          <cell r="C12">
            <v>150076614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150076614</v>
          </cell>
        </row>
        <row r="18">
          <cell r="C18">
            <v>399535</v>
          </cell>
        </row>
        <row r="19">
          <cell r="C19">
            <v>4353475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4353475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196973106</v>
          </cell>
        </row>
        <row r="35">
          <cell r="C35">
            <v>13199220</v>
          </cell>
        </row>
        <row r="36">
          <cell r="C36">
            <v>8898775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153919035</v>
          </cell>
        </row>
        <row r="40">
          <cell r="C40">
            <v>6600826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1655250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2274000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408000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559893338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577920298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693299496</v>
          </cell>
        </row>
        <row r="94">
          <cell r="C94">
            <v>351777453</v>
          </cell>
        </row>
        <row r="95">
          <cell r="C95">
            <v>73574709</v>
          </cell>
        </row>
        <row r="96">
          <cell r="C96">
            <v>232109812</v>
          </cell>
        </row>
        <row r="97">
          <cell r="C97">
            <v>0</v>
          </cell>
        </row>
        <row r="98">
          <cell r="C98">
            <v>35837522</v>
          </cell>
        </row>
        <row r="99">
          <cell r="C99">
            <v>1202179</v>
          </cell>
        </row>
        <row r="100">
          <cell r="C100">
            <v>0</v>
          </cell>
        </row>
        <row r="101">
          <cell r="C101">
            <v>159000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34476343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31760900</v>
          </cell>
        </row>
        <row r="115">
          <cell r="C115">
            <v>30950900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810000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810000</v>
          </cell>
        </row>
        <row r="128">
          <cell r="C128">
            <v>725060396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729504396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6280164</v>
          </cell>
        </row>
        <row r="36">
          <cell r="C36">
            <v>4150000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601164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6280164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6280164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202016289</v>
          </cell>
        </row>
        <row r="94">
          <cell r="C94">
            <v>133751787</v>
          </cell>
        </row>
        <row r="95">
          <cell r="C95">
            <v>28302899</v>
          </cell>
        </row>
        <row r="96">
          <cell r="C96">
            <v>39961603</v>
          </cell>
        </row>
        <row r="114">
          <cell r="C114">
            <v>4919980</v>
          </cell>
        </row>
        <row r="115">
          <cell r="C115">
            <v>4919980</v>
          </cell>
        </row>
        <row r="128">
          <cell r="C128">
            <v>206936269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206936269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theme="6"/>
  </sheetPr>
  <dimension ref="A1:I159"/>
  <sheetViews>
    <sheetView tabSelected="1" view="pageLayout" zoomScaleSheetLayoutView="100" workbookViewId="0">
      <selection activeCell="C3" sqref="C3"/>
    </sheetView>
  </sheetViews>
  <sheetFormatPr defaultRowHeight="15.75"/>
  <cols>
    <col min="1" max="1" width="9.5" style="10" customWidth="1"/>
    <col min="2" max="2" width="91.6640625" style="10" customWidth="1"/>
    <col min="3" max="3" width="21.6640625" style="134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>
      <c r="A1" s="1" t="s">
        <v>0</v>
      </c>
      <c r="B1" s="1"/>
      <c r="C1" s="1"/>
    </row>
    <row r="2" spans="1:9" ht="15.95" customHeight="1" thickBot="1">
      <c r="A2" s="5" t="s">
        <v>1</v>
      </c>
      <c r="B2" s="5"/>
      <c r="C2" s="6" t="s">
        <v>2</v>
      </c>
    </row>
    <row r="3" spans="1:9" ht="38.1" customHeight="1" thickBot="1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>
      <c r="A5" s="15" t="s">
        <v>12</v>
      </c>
      <c r="B5" s="16" t="s">
        <v>13</v>
      </c>
      <c r="C5" s="17">
        <f t="shared" ref="C5:C36" si="0">SUM(D5:F5)</f>
        <v>1330103048</v>
      </c>
      <c r="D5" s="18">
        <f>+D6+D7+D8+D9+D10+D11</f>
        <v>1330103048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1330103048</v>
      </c>
      <c r="I5" s="20">
        <f t="shared" ref="I5:I68" si="1">C5-H5</f>
        <v>0</v>
      </c>
    </row>
    <row r="6" spans="1:9" s="19" customFormat="1" ht="12" customHeight="1" thickBot="1">
      <c r="A6" s="21" t="s">
        <v>14</v>
      </c>
      <c r="B6" s="22" t="s">
        <v>15</v>
      </c>
      <c r="C6" s="23">
        <f t="shared" si="0"/>
        <v>227855923</v>
      </c>
      <c r="D6" s="24">
        <v>227855923</v>
      </c>
      <c r="E6" s="24"/>
      <c r="F6" s="24"/>
      <c r="H6" s="20">
        <f>'[1]1.2.sz.mell. '!C6+'[1]1.3.sz.mell.'!C6+'[1]1.4.sz.mell. '!C6</f>
        <v>227855923</v>
      </c>
      <c r="I6" s="25">
        <f t="shared" si="1"/>
        <v>0</v>
      </c>
    </row>
    <row r="7" spans="1:9" s="19" customFormat="1" ht="12" customHeight="1" thickBot="1">
      <c r="A7" s="26" t="s">
        <v>16</v>
      </c>
      <c r="B7" s="27" t="s">
        <v>17</v>
      </c>
      <c r="C7" s="28">
        <f t="shared" si="0"/>
        <v>225469302</v>
      </c>
      <c r="D7" s="29">
        <f>224734134+735168</f>
        <v>225469302</v>
      </c>
      <c r="E7" s="29"/>
      <c r="F7" s="29"/>
      <c r="H7" s="20">
        <f>'[1]1.2.sz.mell. '!C7+'[1]1.3.sz.mell.'!C7+'[1]1.4.sz.mell. '!C7</f>
        <v>225469302</v>
      </c>
      <c r="I7" s="30">
        <f t="shared" si="1"/>
        <v>0</v>
      </c>
    </row>
    <row r="8" spans="1:9" s="19" customFormat="1" ht="12" customHeight="1" thickBot="1">
      <c r="A8" s="26" t="s">
        <v>18</v>
      </c>
      <c r="B8" s="27" t="s">
        <v>19</v>
      </c>
      <c r="C8" s="31">
        <f t="shared" si="0"/>
        <v>646976402</v>
      </c>
      <c r="D8" s="29">
        <f>126991000+65060600+119410000+192410145+62092600+71339813+9672244</f>
        <v>646976402</v>
      </c>
      <c r="E8" s="29"/>
      <c r="F8" s="29"/>
      <c r="H8" s="20">
        <f>'[1]1.2.sz.mell. '!C8+'[1]1.3.sz.mell.'!C8+'[1]1.4.sz.mell. '!C8</f>
        <v>646976402</v>
      </c>
      <c r="I8" s="30">
        <f t="shared" si="1"/>
        <v>0</v>
      </c>
    </row>
    <row r="9" spans="1:9" s="19" customFormat="1" ht="12" customHeight="1" thickBot="1">
      <c r="A9" s="26" t="s">
        <v>20</v>
      </c>
      <c r="B9" s="27" t="s">
        <v>21</v>
      </c>
      <c r="C9" s="31">
        <f t="shared" si="0"/>
        <v>34993847</v>
      </c>
      <c r="D9" s="29">
        <f>16122040+12622000+1398336+4545780+305691</f>
        <v>34993847</v>
      </c>
      <c r="E9" s="29"/>
      <c r="F9" s="29"/>
      <c r="H9" s="20">
        <f>'[1]1.2.sz.mell. '!C9+'[1]1.3.sz.mell.'!C9+'[1]1.4.sz.mell. '!C9</f>
        <v>34993847</v>
      </c>
      <c r="I9" s="30">
        <f t="shared" si="1"/>
        <v>0</v>
      </c>
    </row>
    <row r="10" spans="1:9" s="19" customFormat="1" ht="12" customHeight="1" thickBot="1">
      <c r="A10" s="26" t="s">
        <v>22</v>
      </c>
      <c r="B10" s="32" t="s">
        <v>23</v>
      </c>
      <c r="C10" s="31">
        <f t="shared" si="0"/>
        <v>194807574</v>
      </c>
      <c r="D10" s="29">
        <f>16254886+63796813+190231327+1309600+1013108-68342593-9455567</f>
        <v>194807574</v>
      </c>
      <c r="E10" s="29"/>
      <c r="F10" s="29"/>
      <c r="H10" s="20">
        <f>'[1]1.2.sz.mell. '!C10+'[1]1.3.sz.mell.'!C10+'[1]1.4.sz.mell. '!C10</f>
        <v>194807574</v>
      </c>
      <c r="I10" s="30">
        <f t="shared" si="1"/>
        <v>0</v>
      </c>
    </row>
    <row r="11" spans="1:9" s="19" customFormat="1" ht="12" customHeight="1" thickBot="1">
      <c r="A11" s="33" t="s">
        <v>24</v>
      </c>
      <c r="B11" s="34" t="s">
        <v>25</v>
      </c>
      <c r="C11" s="35">
        <f t="shared" si="0"/>
        <v>0</v>
      </c>
      <c r="D11" s="36"/>
      <c r="E11" s="37"/>
      <c r="F11" s="37"/>
      <c r="H11" s="20">
        <f>'[1]1.2.sz.mell. '!C11+'[1]1.3.sz.mell.'!C11+'[1]1.4.sz.mell. '!C11</f>
        <v>0</v>
      </c>
      <c r="I11" s="38">
        <f t="shared" si="1"/>
        <v>0</v>
      </c>
    </row>
    <row r="12" spans="1:9" s="19" customFormat="1" ht="12" customHeight="1" thickBot="1">
      <c r="A12" s="15" t="s">
        <v>26</v>
      </c>
      <c r="B12" s="39" t="s">
        <v>27</v>
      </c>
      <c r="C12" s="17">
        <f t="shared" si="0"/>
        <v>281304034</v>
      </c>
      <c r="D12" s="18">
        <f>+D13+D14+D15+D16+D17</f>
        <v>258674642</v>
      </c>
      <c r="E12" s="17">
        <f>+E13+E14+E15+E16+E17</f>
        <v>3116857</v>
      </c>
      <c r="F12" s="17">
        <f>+F13+F14+F15+F16+F17</f>
        <v>19512535</v>
      </c>
      <c r="H12" s="20">
        <f>'[1]1.2.sz.mell. '!C12+'[1]1.3.sz.mell.'!C12+'[1]1.4.sz.mell. '!C12</f>
        <v>281304034</v>
      </c>
      <c r="I12" s="20">
        <f t="shared" si="1"/>
        <v>0</v>
      </c>
    </row>
    <row r="13" spans="1:9" s="19" customFormat="1" ht="12" customHeight="1" thickBot="1">
      <c r="A13" s="21" t="s">
        <v>28</v>
      </c>
      <c r="B13" s="22" t="s">
        <v>29</v>
      </c>
      <c r="C13" s="23">
        <f t="shared" si="0"/>
        <v>0</v>
      </c>
      <c r="D13" s="40"/>
      <c r="E13" s="41"/>
      <c r="F13" s="41"/>
      <c r="H13" s="20">
        <f>'[1]1.2.sz.mell. '!C13+'[1]1.3.sz.mell.'!C13+'[1]1.4.sz.mell. '!C13</f>
        <v>0</v>
      </c>
      <c r="I13" s="25">
        <f t="shared" si="1"/>
        <v>0</v>
      </c>
    </row>
    <row r="14" spans="1:9" s="19" customFormat="1" ht="12" customHeight="1" thickBot="1">
      <c r="A14" s="26" t="s">
        <v>30</v>
      </c>
      <c r="B14" s="27" t="s">
        <v>31</v>
      </c>
      <c r="C14" s="28">
        <f t="shared" si="0"/>
        <v>0</v>
      </c>
      <c r="D14" s="36"/>
      <c r="E14" s="37"/>
      <c r="F14" s="37"/>
      <c r="H14" s="20">
        <f>'[1]1.2.sz.mell. '!C14+'[1]1.3.sz.mell.'!C14+'[1]1.4.sz.mell. '!C14</f>
        <v>0</v>
      </c>
      <c r="I14" s="30">
        <f t="shared" si="1"/>
        <v>0</v>
      </c>
    </row>
    <row r="15" spans="1:9" s="19" customFormat="1" ht="12" customHeight="1" thickBot="1">
      <c r="A15" s="26" t="s">
        <v>32</v>
      </c>
      <c r="B15" s="27" t="s">
        <v>33</v>
      </c>
      <c r="C15" s="28">
        <f t="shared" si="0"/>
        <v>0</v>
      </c>
      <c r="D15" s="36"/>
      <c r="E15" s="37"/>
      <c r="F15" s="37"/>
      <c r="H15" s="20">
        <f>'[1]1.2.sz.mell. '!C15+'[1]1.3.sz.mell.'!C15+'[1]1.4.sz.mell. '!C15</f>
        <v>0</v>
      </c>
      <c r="I15" s="30">
        <f t="shared" si="1"/>
        <v>0</v>
      </c>
    </row>
    <row r="16" spans="1:9" s="19" customFormat="1" ht="12" customHeight="1" thickBot="1">
      <c r="A16" s="26" t="s">
        <v>34</v>
      </c>
      <c r="B16" s="27" t="s">
        <v>35</v>
      </c>
      <c r="C16" s="28">
        <f t="shared" si="0"/>
        <v>0</v>
      </c>
      <c r="D16" s="36"/>
      <c r="E16" s="37"/>
      <c r="F16" s="37"/>
      <c r="H16" s="20">
        <f>'[1]1.2.sz.mell. '!C16+'[1]1.3.sz.mell.'!C16+'[1]1.4.sz.mell. '!C16</f>
        <v>0</v>
      </c>
      <c r="I16" s="30">
        <f t="shared" si="1"/>
        <v>0</v>
      </c>
    </row>
    <row r="17" spans="1:9" s="19" customFormat="1" ht="12" customHeight="1" thickBot="1">
      <c r="A17" s="26" t="s">
        <v>36</v>
      </c>
      <c r="B17" s="27" t="s">
        <v>37</v>
      </c>
      <c r="C17" s="31">
        <f t="shared" si="0"/>
        <v>281304034</v>
      </c>
      <c r="D17" s="42">
        <f>3900000+4320000+125887110+24250000-344442+81177781+3810743+11382000+1954934+2336516</f>
        <v>258674642</v>
      </c>
      <c r="E17" s="43">
        <f>3096237+20620</f>
        <v>3116857</v>
      </c>
      <c r="F17" s="29">
        <v>19512535</v>
      </c>
      <c r="H17" s="20">
        <f>'[1]1.2.sz.mell. '!C17+'[1]1.3.sz.mell.'!C17+'[1]1.4.sz.mell. '!C17</f>
        <v>281304034</v>
      </c>
      <c r="I17" s="30">
        <f t="shared" si="1"/>
        <v>0</v>
      </c>
    </row>
    <row r="18" spans="1:9" s="19" customFormat="1" ht="12" customHeight="1" thickBot="1">
      <c r="A18" s="33" t="s">
        <v>38</v>
      </c>
      <c r="B18" s="34" t="s">
        <v>39</v>
      </c>
      <c r="C18" s="35">
        <f t="shared" si="0"/>
        <v>85930791</v>
      </c>
      <c r="D18" s="44">
        <v>85531256</v>
      </c>
      <c r="E18" s="45"/>
      <c r="F18" s="45">
        <v>399535</v>
      </c>
      <c r="H18" s="20">
        <f>'[1]1.2.sz.mell. '!C18+'[1]1.3.sz.mell.'!C18+'[1]1.4.sz.mell. '!C18</f>
        <v>85930791</v>
      </c>
      <c r="I18" s="38">
        <f t="shared" si="1"/>
        <v>0</v>
      </c>
    </row>
    <row r="19" spans="1:9" s="19" customFormat="1" ht="12" customHeight="1" thickBot="1">
      <c r="A19" s="15" t="s">
        <v>40</v>
      </c>
      <c r="B19" s="16" t="s">
        <v>41</v>
      </c>
      <c r="C19" s="17">
        <f t="shared" si="0"/>
        <v>73759591</v>
      </c>
      <c r="D19" s="18">
        <f>+D20+D21+D22+D23+D24</f>
        <v>73759591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73759591</v>
      </c>
      <c r="I19" s="20">
        <f t="shared" si="1"/>
        <v>0</v>
      </c>
    </row>
    <row r="20" spans="1:9" s="19" customFormat="1" ht="12" customHeight="1" thickBot="1">
      <c r="A20" s="21" t="s">
        <v>42</v>
      </c>
      <c r="B20" s="22" t="s">
        <v>43</v>
      </c>
      <c r="C20" s="23">
        <f t="shared" si="0"/>
        <v>322000</v>
      </c>
      <c r="D20" s="46">
        <v>322000</v>
      </c>
      <c r="E20" s="47"/>
      <c r="F20" s="47"/>
      <c r="H20" s="20">
        <f>'[1]1.2.sz.mell. '!C20+'[1]1.3.sz.mell.'!C20+'[1]1.4.sz.mell. '!C20</f>
        <v>322000</v>
      </c>
      <c r="I20" s="25">
        <f t="shared" si="1"/>
        <v>0</v>
      </c>
    </row>
    <row r="21" spans="1:9" s="19" customFormat="1" ht="12" customHeight="1" thickBot="1">
      <c r="A21" s="26" t="s">
        <v>44</v>
      </c>
      <c r="B21" s="27" t="s">
        <v>45</v>
      </c>
      <c r="C21" s="48">
        <f t="shared" si="0"/>
        <v>0</v>
      </c>
      <c r="D21" s="49"/>
      <c r="E21" s="29"/>
      <c r="F21" s="29"/>
      <c r="H21" s="20">
        <f>'[1]1.2.sz.mell. '!C21+'[1]1.3.sz.mell.'!C21+'[1]1.4.sz.mell. '!C21</f>
        <v>0</v>
      </c>
      <c r="I21" s="30">
        <f t="shared" si="1"/>
        <v>0</v>
      </c>
    </row>
    <row r="22" spans="1:9" s="19" customFormat="1" ht="12" customHeight="1" thickBot="1">
      <c r="A22" s="26" t="s">
        <v>46</v>
      </c>
      <c r="B22" s="27" t="s">
        <v>47</v>
      </c>
      <c r="C22" s="28">
        <f t="shared" si="0"/>
        <v>0</v>
      </c>
      <c r="D22" s="49"/>
      <c r="E22" s="29"/>
      <c r="F22" s="29"/>
      <c r="H22" s="20">
        <f>'[1]1.2.sz.mell. '!C22+'[1]1.3.sz.mell.'!C22+'[1]1.4.sz.mell. '!C22</f>
        <v>0</v>
      </c>
      <c r="I22" s="30">
        <f t="shared" si="1"/>
        <v>0</v>
      </c>
    </row>
    <row r="23" spans="1:9" s="19" customFormat="1" ht="12" customHeight="1" thickBot="1">
      <c r="A23" s="26" t="s">
        <v>48</v>
      </c>
      <c r="B23" s="27" t="s">
        <v>49</v>
      </c>
      <c r="C23" s="28">
        <f t="shared" si="0"/>
        <v>0</v>
      </c>
      <c r="D23" s="49"/>
      <c r="E23" s="29"/>
      <c r="F23" s="29"/>
      <c r="H23" s="20">
        <f>'[1]1.2.sz.mell. '!C23+'[1]1.3.sz.mell.'!C23+'[1]1.4.sz.mell. '!C23</f>
        <v>0</v>
      </c>
      <c r="I23" s="30">
        <f t="shared" si="1"/>
        <v>0</v>
      </c>
    </row>
    <row r="24" spans="1:9" s="19" customFormat="1" ht="12" customHeight="1" thickBot="1">
      <c r="A24" s="26" t="s">
        <v>50</v>
      </c>
      <c r="B24" s="27" t="s">
        <v>51</v>
      </c>
      <c r="C24" s="31">
        <f t="shared" si="0"/>
        <v>73437591</v>
      </c>
      <c r="D24" s="49">
        <f>5866130+3779393+3796748+59859051+136269</f>
        <v>73437591</v>
      </c>
      <c r="E24" s="29"/>
      <c r="F24" s="29"/>
      <c r="H24" s="20">
        <f>'[1]1.2.sz.mell. '!C24+'[1]1.3.sz.mell.'!C24+'[1]1.4.sz.mell. '!C24</f>
        <v>73437591</v>
      </c>
      <c r="I24" s="30">
        <f t="shared" si="1"/>
        <v>0</v>
      </c>
    </row>
    <row r="25" spans="1:9" s="19" customFormat="1" ht="12" customHeight="1" thickBot="1">
      <c r="A25" s="33" t="s">
        <v>52</v>
      </c>
      <c r="B25" s="50" t="s">
        <v>53</v>
      </c>
      <c r="C25" s="35">
        <f t="shared" si="0"/>
        <v>68947847</v>
      </c>
      <c r="D25" s="44">
        <f>9645523+3796748+55505576</f>
        <v>68947847</v>
      </c>
      <c r="E25" s="45"/>
      <c r="F25" s="45"/>
      <c r="H25" s="20">
        <f>'[1]1.2.sz.mell. '!C25+'[1]1.3.sz.mell.'!C25+'[1]1.4.sz.mell. '!C25</f>
        <v>68947847</v>
      </c>
      <c r="I25" s="38">
        <f t="shared" si="1"/>
        <v>0</v>
      </c>
    </row>
    <row r="26" spans="1:9" s="19" customFormat="1" ht="12" customHeight="1" thickBot="1">
      <c r="A26" s="15" t="s">
        <v>54</v>
      </c>
      <c r="B26" s="16" t="s">
        <v>55</v>
      </c>
      <c r="C26" s="17">
        <f t="shared" si="0"/>
        <v>404658000</v>
      </c>
      <c r="D26" s="51">
        <f>+D27+D31+D32+D33</f>
        <v>404658000</v>
      </c>
      <c r="E26" s="52">
        <f>+E27+E31+E32+E33</f>
        <v>0</v>
      </c>
      <c r="F26" s="52">
        <f>+F27+F31+F32+F33</f>
        <v>0</v>
      </c>
      <c r="H26" s="20">
        <f>'[1]1.2.sz.mell. '!C26+'[1]1.3.sz.mell.'!C26+'[1]1.4.sz.mell. '!C26</f>
        <v>404658000</v>
      </c>
      <c r="I26" s="20">
        <f t="shared" si="1"/>
        <v>0</v>
      </c>
    </row>
    <row r="27" spans="1:9" s="19" customFormat="1" ht="12" customHeight="1" thickBot="1">
      <c r="A27" s="21" t="s">
        <v>56</v>
      </c>
      <c r="B27" s="22" t="s">
        <v>57</v>
      </c>
      <c r="C27" s="23">
        <f t="shared" si="0"/>
        <v>360654000</v>
      </c>
      <c r="D27" s="53">
        <f>SUM(D28:D30)</f>
        <v>360654000</v>
      </c>
      <c r="E27" s="54"/>
      <c r="F27" s="54"/>
      <c r="H27" s="20">
        <f>'[1]1.2.sz.mell. '!C27+'[1]1.3.sz.mell.'!C27+'[1]1.4.sz.mell. '!C27</f>
        <v>360654000</v>
      </c>
      <c r="I27" s="25">
        <f t="shared" si="1"/>
        <v>0</v>
      </c>
    </row>
    <row r="28" spans="1:9" s="19" customFormat="1" ht="12" customHeight="1" thickBot="1">
      <c r="A28" s="26" t="s">
        <v>58</v>
      </c>
      <c r="B28" s="27" t="s">
        <v>59</v>
      </c>
      <c r="C28" s="28">
        <f t="shared" si="0"/>
        <v>77500000</v>
      </c>
      <c r="D28" s="36">
        <f>7500000+70000000</f>
        <v>77500000</v>
      </c>
      <c r="E28" s="37"/>
      <c r="F28" s="37"/>
      <c r="H28" s="20">
        <f>'[1]1.2.sz.mell. '!C28+'[1]1.3.sz.mell.'!C28+'[1]1.4.sz.mell. '!C28</f>
        <v>77500000</v>
      </c>
      <c r="I28" s="30">
        <f t="shared" si="1"/>
        <v>0</v>
      </c>
    </row>
    <row r="29" spans="1:9" s="19" customFormat="1" ht="12" customHeight="1" thickBot="1">
      <c r="A29" s="26" t="s">
        <v>60</v>
      </c>
      <c r="B29" s="27" t="s">
        <v>61</v>
      </c>
      <c r="C29" s="28">
        <f t="shared" si="0"/>
        <v>283154000</v>
      </c>
      <c r="D29" s="36">
        <f>231154000+52000000</f>
        <v>283154000</v>
      </c>
      <c r="E29" s="37"/>
      <c r="F29" s="37"/>
      <c r="H29" s="20">
        <f>'[1]1.2.sz.mell. '!C29+'[1]1.3.sz.mell.'!C29+'[1]1.4.sz.mell. '!C29</f>
        <v>283154000</v>
      </c>
      <c r="I29" s="30">
        <f t="shared" si="1"/>
        <v>0</v>
      </c>
    </row>
    <row r="30" spans="1:9" s="19" customFormat="1" ht="12" customHeight="1" thickBot="1">
      <c r="A30" s="26" t="s">
        <v>62</v>
      </c>
      <c r="B30" s="27" t="s">
        <v>63</v>
      </c>
      <c r="C30" s="28">
        <f t="shared" si="0"/>
        <v>0</v>
      </c>
      <c r="D30" s="49"/>
      <c r="E30" s="29"/>
      <c r="F30" s="29"/>
      <c r="H30" s="20">
        <f>'[1]1.2.sz.mell. '!C30+'[1]1.3.sz.mell.'!C30+'[1]1.4.sz.mell. '!C30</f>
        <v>0</v>
      </c>
      <c r="I30" s="30">
        <f t="shared" si="1"/>
        <v>0</v>
      </c>
    </row>
    <row r="31" spans="1:9" s="19" customFormat="1" ht="12" customHeight="1" thickBot="1">
      <c r="A31" s="26" t="s">
        <v>64</v>
      </c>
      <c r="B31" s="27" t="s">
        <v>65</v>
      </c>
      <c r="C31" s="28">
        <f t="shared" si="0"/>
        <v>28000000</v>
      </c>
      <c r="D31" s="36">
        <v>28000000</v>
      </c>
      <c r="E31" s="37"/>
      <c r="F31" s="37"/>
      <c r="H31" s="20">
        <f>'[1]1.2.sz.mell. '!C31+'[1]1.3.sz.mell.'!C31+'[1]1.4.sz.mell. '!C31</f>
        <v>28000000</v>
      </c>
      <c r="I31" s="30">
        <f t="shared" si="1"/>
        <v>0</v>
      </c>
    </row>
    <row r="32" spans="1:9" s="19" customFormat="1" ht="12" customHeight="1" thickBot="1">
      <c r="A32" s="26" t="s">
        <v>66</v>
      </c>
      <c r="B32" s="27" t="s">
        <v>67</v>
      </c>
      <c r="C32" s="28">
        <f t="shared" si="0"/>
        <v>4000</v>
      </c>
      <c r="D32" s="36">
        <f>4000+4500000-4500000</f>
        <v>4000</v>
      </c>
      <c r="E32" s="37"/>
      <c r="F32" s="37"/>
      <c r="H32" s="20">
        <f>'[1]1.2.sz.mell. '!C32+'[1]1.3.sz.mell.'!C32+'[1]1.4.sz.mell. '!C32</f>
        <v>4000</v>
      </c>
      <c r="I32" s="30">
        <f t="shared" si="1"/>
        <v>0</v>
      </c>
    </row>
    <row r="33" spans="1:9" s="19" customFormat="1" ht="12" customHeight="1" thickBot="1">
      <c r="A33" s="33" t="s">
        <v>68</v>
      </c>
      <c r="B33" s="50" t="s">
        <v>69</v>
      </c>
      <c r="C33" s="35">
        <f t="shared" si="0"/>
        <v>16000000</v>
      </c>
      <c r="D33" s="44">
        <f>1500000+2000000+1000000+7000000+4500000</f>
        <v>16000000</v>
      </c>
      <c r="E33" s="45"/>
      <c r="F33" s="45"/>
      <c r="H33" s="20">
        <f>'[1]1.2.sz.mell. '!C33+'[1]1.3.sz.mell.'!C33+'[1]1.4.sz.mell. '!C33</f>
        <v>16000000</v>
      </c>
      <c r="I33" s="38">
        <f t="shared" si="1"/>
        <v>0</v>
      </c>
    </row>
    <row r="34" spans="1:9" s="19" customFormat="1" ht="12" customHeight="1" thickBot="1">
      <c r="A34" s="15" t="s">
        <v>70</v>
      </c>
      <c r="B34" s="16" t="s">
        <v>71</v>
      </c>
      <c r="C34" s="17">
        <f t="shared" si="0"/>
        <v>415275445</v>
      </c>
      <c r="D34" s="18">
        <f>SUM(D35:D45)</f>
        <v>21223997</v>
      </c>
      <c r="E34" s="17">
        <f>SUM(E35:E45)</f>
        <v>8419440</v>
      </c>
      <c r="F34" s="17">
        <f>SUM(F35:F45)</f>
        <v>385632008</v>
      </c>
      <c r="H34" s="20">
        <f>'[1]1.2.sz.mell. '!C34+'[1]1.3.sz.mell.'!C34+'[1]1.4.sz.mell. '!C34</f>
        <v>415275445</v>
      </c>
      <c r="I34" s="20">
        <f t="shared" si="1"/>
        <v>0</v>
      </c>
    </row>
    <row r="35" spans="1:9" s="19" customFormat="1" ht="12" customHeight="1" thickBot="1">
      <c r="A35" s="21" t="s">
        <v>72</v>
      </c>
      <c r="B35" s="22" t="s">
        <v>73</v>
      </c>
      <c r="C35" s="55">
        <f t="shared" si="0"/>
        <v>13219220</v>
      </c>
      <c r="D35" s="56">
        <f>12159000+1040220</f>
        <v>13199220</v>
      </c>
      <c r="E35" s="24"/>
      <c r="F35" s="24">
        <v>20000</v>
      </c>
      <c r="H35" s="20">
        <f>'[1]1.2.sz.mell. '!C35+'[1]1.3.sz.mell.'!C35+'[1]1.4.sz.mell. '!C35</f>
        <v>13219220</v>
      </c>
      <c r="I35" s="25">
        <f t="shared" si="1"/>
        <v>0</v>
      </c>
    </row>
    <row r="36" spans="1:9" s="19" customFormat="1" ht="12.75" customHeight="1" thickBot="1">
      <c r="A36" s="26" t="s">
        <v>74</v>
      </c>
      <c r="B36" s="27" t="s">
        <v>75</v>
      </c>
      <c r="C36" s="31">
        <f t="shared" si="0"/>
        <v>77043172</v>
      </c>
      <c r="D36" s="49">
        <f>13910169+100000+62992+7239600-5100400+167992</f>
        <v>16380353</v>
      </c>
      <c r="E36" s="29">
        <f>500000+1198440+380000+4150000</f>
        <v>6228440</v>
      </c>
      <c r="F36" s="24">
        <f>52063316+2371063</f>
        <v>54434379</v>
      </c>
      <c r="H36" s="20">
        <f>'[1]1.2.sz.mell. '!C36+'[1]1.3.sz.mell.'!C36+'[1]1.4.sz.mell. '!C36</f>
        <v>77043172</v>
      </c>
      <c r="I36" s="30">
        <f t="shared" si="1"/>
        <v>0</v>
      </c>
    </row>
    <row r="37" spans="1:9" s="19" customFormat="1" ht="12" customHeight="1" thickBot="1">
      <c r="A37" s="26" t="s">
        <v>76</v>
      </c>
      <c r="B37" s="27" t="s">
        <v>77</v>
      </c>
      <c r="C37" s="28">
        <f t="shared" ref="C37:C87" si="2">SUM(D37:F37)</f>
        <v>78888440</v>
      </c>
      <c r="D37" s="49">
        <f>500000+300000+50000+1400000+947000+300000+52200-24180760</f>
        <v>-20631560</v>
      </c>
      <c r="E37" s="29">
        <v>300000</v>
      </c>
      <c r="F37" s="24">
        <v>99220000</v>
      </c>
      <c r="H37" s="20">
        <f>'[1]1.2.sz.mell. '!C37+'[1]1.3.sz.mell.'!C37+'[1]1.4.sz.mell. '!C37</f>
        <v>78888440</v>
      </c>
      <c r="I37" s="30">
        <f t="shared" si="1"/>
        <v>0</v>
      </c>
    </row>
    <row r="38" spans="1:9" s="19" customFormat="1" ht="12" customHeight="1" thickBot="1">
      <c r="A38" s="26" t="s">
        <v>78</v>
      </c>
      <c r="B38" s="27" t="s">
        <v>79</v>
      </c>
      <c r="C38" s="28">
        <f t="shared" si="2"/>
        <v>430000</v>
      </c>
      <c r="D38" s="49">
        <v>430000</v>
      </c>
      <c r="E38" s="29"/>
      <c r="F38" s="24"/>
      <c r="H38" s="20">
        <f>'[1]1.2.sz.mell. '!C38+'[1]1.3.sz.mell.'!C38+'[1]1.4.sz.mell. '!C38</f>
        <v>430000</v>
      </c>
      <c r="I38" s="30">
        <f t="shared" si="1"/>
        <v>0</v>
      </c>
    </row>
    <row r="39" spans="1:9" s="19" customFormat="1" ht="12" customHeight="1" thickBot="1">
      <c r="A39" s="26" t="s">
        <v>80</v>
      </c>
      <c r="B39" s="27" t="s">
        <v>81</v>
      </c>
      <c r="C39" s="28">
        <f t="shared" si="2"/>
        <v>175085653</v>
      </c>
      <c r="D39" s="49">
        <v>-4000000</v>
      </c>
      <c r="E39" s="29"/>
      <c r="F39" s="24">
        <v>179085653</v>
      </c>
      <c r="H39" s="20">
        <f>'[1]1.2.sz.mell. '!C39+'[1]1.3.sz.mell.'!C39+'[1]1.4.sz.mell. '!C39</f>
        <v>175085653</v>
      </c>
      <c r="I39" s="30">
        <f t="shared" si="1"/>
        <v>0</v>
      </c>
    </row>
    <row r="40" spans="1:9" s="19" customFormat="1" ht="12" customHeight="1" thickBot="1">
      <c r="A40" s="26" t="s">
        <v>82</v>
      </c>
      <c r="B40" s="27" t="s">
        <v>83</v>
      </c>
      <c r="C40" s="31">
        <f t="shared" si="2"/>
        <v>41625372</v>
      </c>
      <c r="D40" s="49">
        <f>3283000+5162000+81000+13500+378000+81000+14094+17008+2636692-6509906+17008</f>
        <v>5173396</v>
      </c>
      <c r="E40" s="29">
        <f>135000+324000+103000+1229000</f>
        <v>1791000</v>
      </c>
      <c r="F40" s="24">
        <f>34020789+640187</f>
        <v>34660976</v>
      </c>
      <c r="H40" s="20">
        <f>'[1]1.2.sz.mell. '!C40+'[1]1.3.sz.mell.'!C40+'[1]1.4.sz.mell. '!C40</f>
        <v>41625372</v>
      </c>
      <c r="I40" s="30">
        <f t="shared" si="1"/>
        <v>0</v>
      </c>
    </row>
    <row r="41" spans="1:9" s="19" customFormat="1" ht="12" customHeight="1" thickBot="1">
      <c r="A41" s="26" t="s">
        <v>84</v>
      </c>
      <c r="B41" s="27" t="s">
        <v>85</v>
      </c>
      <c r="C41" s="28">
        <f t="shared" si="2"/>
        <v>18210000</v>
      </c>
      <c r="D41" s="49"/>
      <c r="E41" s="29"/>
      <c r="F41" s="24">
        <v>18210000</v>
      </c>
      <c r="H41" s="20">
        <f>'[1]1.2.sz.mell. '!C41+'[1]1.3.sz.mell.'!C41+'[1]1.4.sz.mell. '!C41</f>
        <v>18210000</v>
      </c>
      <c r="I41" s="30">
        <f t="shared" si="1"/>
        <v>0</v>
      </c>
    </row>
    <row r="42" spans="1:9" s="19" customFormat="1" ht="12" customHeight="1" thickBot="1">
      <c r="A42" s="26" t="s">
        <v>86</v>
      </c>
      <c r="B42" s="27" t="s">
        <v>87</v>
      </c>
      <c r="C42" s="28">
        <f t="shared" si="2"/>
        <v>31000</v>
      </c>
      <c r="D42" s="49">
        <v>30000</v>
      </c>
      <c r="E42" s="29"/>
      <c r="F42" s="24">
        <v>1000</v>
      </c>
      <c r="H42" s="20">
        <f>'[1]1.2.sz.mell. '!C42+'[1]1.3.sz.mell.'!C42+'[1]1.4.sz.mell. '!C42</f>
        <v>31000</v>
      </c>
      <c r="I42" s="30">
        <f t="shared" si="1"/>
        <v>0</v>
      </c>
    </row>
    <row r="43" spans="1:9" s="19" customFormat="1" ht="12" customHeight="1" thickBot="1">
      <c r="A43" s="26" t="s">
        <v>88</v>
      </c>
      <c r="B43" s="27" t="s">
        <v>89</v>
      </c>
      <c r="C43" s="28">
        <f t="shared" si="2"/>
        <v>0</v>
      </c>
      <c r="D43" s="49"/>
      <c r="E43" s="29"/>
      <c r="F43" s="24"/>
      <c r="H43" s="20">
        <f>'[1]1.2.sz.mell. '!C43+'[1]1.3.sz.mell.'!C43+'[1]1.4.sz.mell. '!C43</f>
        <v>0</v>
      </c>
      <c r="I43" s="30">
        <f t="shared" si="1"/>
        <v>0</v>
      </c>
    </row>
    <row r="44" spans="1:9" s="19" customFormat="1" ht="12" customHeight="1" thickBot="1">
      <c r="A44" s="33" t="s">
        <v>90</v>
      </c>
      <c r="B44" s="50" t="s">
        <v>91</v>
      </c>
      <c r="C44" s="28">
        <f t="shared" si="2"/>
        <v>500000</v>
      </c>
      <c r="D44" s="44">
        <v>500000</v>
      </c>
      <c r="E44" s="45"/>
      <c r="F44" s="24"/>
      <c r="H44" s="20">
        <f>'[1]1.2.sz.mell. '!C44+'[1]1.3.sz.mell.'!C44+'[1]1.4.sz.mell. '!C44</f>
        <v>500000</v>
      </c>
      <c r="I44" s="30">
        <f t="shared" si="1"/>
        <v>0</v>
      </c>
    </row>
    <row r="45" spans="1:9" s="19" customFormat="1" ht="12" customHeight="1" thickBot="1">
      <c r="A45" s="33" t="s">
        <v>92</v>
      </c>
      <c r="B45" s="34" t="s">
        <v>93</v>
      </c>
      <c r="C45" s="57">
        <f t="shared" si="2"/>
        <v>10242588</v>
      </c>
      <c r="D45" s="44">
        <f>60000+600000+501164+3172393+4675796+1133235</f>
        <v>10142588</v>
      </c>
      <c r="E45" s="45">
        <v>100000</v>
      </c>
      <c r="F45" s="24"/>
      <c r="H45" s="20">
        <f>'[1]1.2.sz.mell. '!C45+'[1]1.3.sz.mell.'!C45+'[1]1.4.sz.mell. '!C45</f>
        <v>10242588</v>
      </c>
      <c r="I45" s="38">
        <f t="shared" si="1"/>
        <v>0</v>
      </c>
    </row>
    <row r="46" spans="1:9" s="19" customFormat="1" ht="12" customHeight="1" thickBot="1">
      <c r="A46" s="15" t="s">
        <v>94</v>
      </c>
      <c r="B46" s="16" t="s">
        <v>95</v>
      </c>
      <c r="C46" s="17">
        <f t="shared" si="2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30332500</v>
      </c>
      <c r="I46" s="20">
        <f t="shared" si="1"/>
        <v>0</v>
      </c>
    </row>
    <row r="47" spans="1:9" s="19" customFormat="1" ht="12" customHeight="1" thickBot="1">
      <c r="A47" s="21" t="s">
        <v>96</v>
      </c>
      <c r="B47" s="22" t="s">
        <v>97</v>
      </c>
      <c r="C47" s="58">
        <f t="shared" si="2"/>
        <v>0</v>
      </c>
      <c r="D47" s="56"/>
      <c r="E47" s="24"/>
      <c r="F47" s="24"/>
      <c r="H47" s="20">
        <f>'[1]1.2.sz.mell. '!C47+'[1]1.3.sz.mell.'!C47+'[1]1.4.sz.mell. '!C47</f>
        <v>0</v>
      </c>
      <c r="I47" s="25">
        <f t="shared" si="1"/>
        <v>0</v>
      </c>
    </row>
    <row r="48" spans="1:9" s="19" customFormat="1" ht="12" customHeight="1" thickBot="1">
      <c r="A48" s="26" t="s">
        <v>98</v>
      </c>
      <c r="B48" s="27" t="s">
        <v>99</v>
      </c>
      <c r="C48" s="28">
        <f t="shared" si="2"/>
        <v>30332500</v>
      </c>
      <c r="D48" s="49">
        <v>30332500</v>
      </c>
      <c r="E48" s="29"/>
      <c r="F48" s="29"/>
      <c r="H48" s="20">
        <f>'[1]1.2.sz.mell. '!C48+'[1]1.3.sz.mell.'!C48+'[1]1.4.sz.mell. '!C48</f>
        <v>30332500</v>
      </c>
      <c r="I48" s="30">
        <f t="shared" si="1"/>
        <v>0</v>
      </c>
    </row>
    <row r="49" spans="1:9" s="19" customFormat="1" ht="12" customHeight="1" thickBot="1">
      <c r="A49" s="26" t="s">
        <v>100</v>
      </c>
      <c r="B49" s="27" t="s">
        <v>101</v>
      </c>
      <c r="C49" s="28">
        <f t="shared" si="2"/>
        <v>0</v>
      </c>
      <c r="D49" s="49"/>
      <c r="E49" s="29"/>
      <c r="F49" s="29"/>
      <c r="H49" s="20">
        <f>'[1]1.2.sz.mell. '!C49+'[1]1.3.sz.mell.'!C49+'[1]1.4.sz.mell. '!C49</f>
        <v>0</v>
      </c>
      <c r="I49" s="30">
        <f t="shared" si="1"/>
        <v>0</v>
      </c>
    </row>
    <row r="50" spans="1:9" s="19" customFormat="1" ht="12" customHeight="1" thickBot="1">
      <c r="A50" s="26" t="s">
        <v>102</v>
      </c>
      <c r="B50" s="27" t="s">
        <v>103</v>
      </c>
      <c r="C50" s="28">
        <f t="shared" si="2"/>
        <v>0</v>
      </c>
      <c r="D50" s="49"/>
      <c r="E50" s="29"/>
      <c r="F50" s="29"/>
      <c r="H50" s="20">
        <f>'[1]1.2.sz.mell. '!C50+'[1]1.3.sz.mell.'!C50+'[1]1.4.sz.mell. '!C50</f>
        <v>0</v>
      </c>
      <c r="I50" s="30">
        <f t="shared" si="1"/>
        <v>0</v>
      </c>
    </row>
    <row r="51" spans="1:9" s="19" customFormat="1" ht="12" customHeight="1" thickBot="1">
      <c r="A51" s="33" t="s">
        <v>104</v>
      </c>
      <c r="B51" s="34" t="s">
        <v>105</v>
      </c>
      <c r="C51" s="59">
        <f t="shared" si="2"/>
        <v>0</v>
      </c>
      <c r="D51" s="44"/>
      <c r="E51" s="45"/>
      <c r="F51" s="45"/>
      <c r="H51" s="20">
        <f>'[1]1.2.sz.mell. '!C51+'[1]1.3.sz.mell.'!C51+'[1]1.4.sz.mell. '!C51</f>
        <v>0</v>
      </c>
      <c r="I51" s="38">
        <f t="shared" si="1"/>
        <v>0</v>
      </c>
    </row>
    <row r="52" spans="1:9" s="19" customFormat="1" ht="12" customHeight="1" thickBot="1">
      <c r="A52" s="15" t="s">
        <v>106</v>
      </c>
      <c r="B52" s="60" t="s">
        <v>107</v>
      </c>
      <c r="C52" s="61">
        <f t="shared" si="2"/>
        <v>5224000</v>
      </c>
      <c r="D52" s="18">
        <f>SUM(D53:D55)</f>
        <v>5224000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5224000</v>
      </c>
      <c r="I52" s="20">
        <f t="shared" si="1"/>
        <v>0</v>
      </c>
    </row>
    <row r="53" spans="1:9" s="19" customFormat="1" ht="12" customHeight="1" thickBot="1">
      <c r="A53" s="21" t="s">
        <v>108</v>
      </c>
      <c r="B53" s="22" t="s">
        <v>109</v>
      </c>
      <c r="C53" s="62">
        <f t="shared" si="2"/>
        <v>0</v>
      </c>
      <c r="D53" s="40"/>
      <c r="E53" s="41"/>
      <c r="F53" s="41"/>
      <c r="H53" s="20">
        <f>'[1]1.2.sz.mell. '!C53+'[1]1.3.sz.mell.'!C53+'[1]1.4.sz.mell. '!C53</f>
        <v>0</v>
      </c>
      <c r="I53" s="25">
        <f t="shared" si="1"/>
        <v>0</v>
      </c>
    </row>
    <row r="54" spans="1:9" s="19" customFormat="1" ht="12" customHeight="1" thickBot="1">
      <c r="A54" s="26" t="s">
        <v>110</v>
      </c>
      <c r="B54" s="27" t="s">
        <v>111</v>
      </c>
      <c r="C54" s="28">
        <f t="shared" si="2"/>
        <v>1866000</v>
      </c>
      <c r="D54" s="49">
        <f>1566000+300000</f>
        <v>1866000</v>
      </c>
      <c r="E54" s="29"/>
      <c r="F54" s="29"/>
      <c r="H54" s="20">
        <f>'[1]1.2.sz.mell. '!C54+'[1]1.3.sz.mell.'!C54+'[1]1.4.sz.mell. '!C54</f>
        <v>1866000</v>
      </c>
      <c r="I54" s="30">
        <f t="shared" si="1"/>
        <v>0</v>
      </c>
    </row>
    <row r="55" spans="1:9" s="19" customFormat="1" ht="12" customHeight="1" thickBot="1">
      <c r="A55" s="26" t="s">
        <v>112</v>
      </c>
      <c r="B55" s="27" t="s">
        <v>113</v>
      </c>
      <c r="C55" s="28">
        <f t="shared" si="2"/>
        <v>3358000</v>
      </c>
      <c r="D55" s="49">
        <f>2900000+20000+30000+408000</f>
        <v>3358000</v>
      </c>
      <c r="E55" s="29"/>
      <c r="F55" s="29"/>
      <c r="H55" s="20">
        <f>'[1]1.2.sz.mell. '!C55+'[1]1.3.sz.mell.'!C55+'[1]1.4.sz.mell. '!C55</f>
        <v>3358000</v>
      </c>
      <c r="I55" s="30">
        <f t="shared" si="1"/>
        <v>0</v>
      </c>
    </row>
    <row r="56" spans="1:9" s="19" customFormat="1" ht="12" customHeight="1" thickBot="1">
      <c r="A56" s="33" t="s">
        <v>114</v>
      </c>
      <c r="B56" s="34" t="s">
        <v>115</v>
      </c>
      <c r="C56" s="35">
        <f t="shared" si="2"/>
        <v>0</v>
      </c>
      <c r="D56" s="63"/>
      <c r="E56" s="64"/>
      <c r="F56" s="64"/>
      <c r="H56" s="20">
        <f>'[1]1.2.sz.mell. '!C56+'[1]1.3.sz.mell.'!C56+'[1]1.4.sz.mell. '!C56</f>
        <v>0</v>
      </c>
      <c r="I56" s="38">
        <f t="shared" si="1"/>
        <v>0</v>
      </c>
    </row>
    <row r="57" spans="1:9" s="19" customFormat="1" ht="12" customHeight="1" thickBot="1">
      <c r="A57" s="15" t="s">
        <v>116</v>
      </c>
      <c r="B57" s="39" t="s">
        <v>117</v>
      </c>
      <c r="C57" s="17">
        <f t="shared" si="2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0</v>
      </c>
      <c r="I57" s="20">
        <f t="shared" si="1"/>
        <v>0</v>
      </c>
    </row>
    <row r="58" spans="1:9" s="19" customFormat="1" ht="12" customHeight="1" thickBot="1">
      <c r="A58" s="21" t="s">
        <v>118</v>
      </c>
      <c r="B58" s="22" t="s">
        <v>119</v>
      </c>
      <c r="C58" s="58">
        <f t="shared" si="2"/>
        <v>0</v>
      </c>
      <c r="D58" s="49"/>
      <c r="E58" s="29"/>
      <c r="F58" s="29"/>
      <c r="H58" s="20">
        <f>'[1]1.2.sz.mell. '!C58+'[1]1.3.sz.mell.'!C58+'[1]1.4.sz.mell. '!C58</f>
        <v>0</v>
      </c>
      <c r="I58" s="25">
        <f t="shared" si="1"/>
        <v>0</v>
      </c>
    </row>
    <row r="59" spans="1:9" s="19" customFormat="1" ht="12" customHeight="1" thickBot="1">
      <c r="A59" s="26" t="s">
        <v>120</v>
      </c>
      <c r="B59" s="27" t="s">
        <v>121</v>
      </c>
      <c r="C59" s="48">
        <f t="shared" si="2"/>
        <v>0</v>
      </c>
      <c r="D59" s="49"/>
      <c r="E59" s="29"/>
      <c r="F59" s="29"/>
      <c r="H59" s="20">
        <f>'[1]1.2.sz.mell. '!C59+'[1]1.3.sz.mell.'!C59+'[1]1.4.sz.mell. '!C59</f>
        <v>0</v>
      </c>
      <c r="I59" s="30">
        <f t="shared" si="1"/>
        <v>0</v>
      </c>
    </row>
    <row r="60" spans="1:9" s="19" customFormat="1" ht="12" customHeight="1" thickBot="1">
      <c r="A60" s="26" t="s">
        <v>122</v>
      </c>
      <c r="B60" s="27" t="s">
        <v>123</v>
      </c>
      <c r="C60" s="48">
        <f t="shared" si="2"/>
        <v>0</v>
      </c>
      <c r="D60" s="49"/>
      <c r="E60" s="29"/>
      <c r="F60" s="29"/>
      <c r="H60" s="20">
        <f>'[1]1.2.sz.mell. '!C60+'[1]1.3.sz.mell.'!C60+'[1]1.4.sz.mell. '!C60</f>
        <v>0</v>
      </c>
      <c r="I60" s="30">
        <f t="shared" si="1"/>
        <v>0</v>
      </c>
    </row>
    <row r="61" spans="1:9" s="19" customFormat="1" ht="12" customHeight="1" thickBot="1">
      <c r="A61" s="33" t="s">
        <v>124</v>
      </c>
      <c r="B61" s="34" t="s">
        <v>125</v>
      </c>
      <c r="C61" s="59">
        <f t="shared" si="2"/>
        <v>0</v>
      </c>
      <c r="D61" s="49"/>
      <c r="E61" s="29"/>
      <c r="F61" s="29"/>
      <c r="H61" s="20">
        <f>'[1]1.2.sz.mell. '!C61+'[1]1.3.sz.mell.'!C61+'[1]1.4.sz.mell. '!C61</f>
        <v>0</v>
      </c>
      <c r="I61" s="38">
        <f t="shared" si="1"/>
        <v>0</v>
      </c>
    </row>
    <row r="62" spans="1:9" s="19" customFormat="1" ht="12" customHeight="1" thickBot="1">
      <c r="A62" s="65" t="s">
        <v>126</v>
      </c>
      <c r="B62" s="16" t="s">
        <v>127</v>
      </c>
      <c r="C62" s="17">
        <f t="shared" si="2"/>
        <v>2540656618</v>
      </c>
      <c r="D62" s="51">
        <f>+D5+D12+D19+D26+D34+D46+D52+D57</f>
        <v>2123975778</v>
      </c>
      <c r="E62" s="52">
        <f>+E5+E12+E19+E26+E34+E46+E52+E57</f>
        <v>11536297</v>
      </c>
      <c r="F62" s="52">
        <f>+F5+F12+F19+F26+F34+F46+F52+F57</f>
        <v>405144543</v>
      </c>
      <c r="H62" s="20">
        <f>'[1]1.2.sz.mell. '!C62+'[1]1.3.sz.mell.'!C62+'[1]1.4.sz.mell. '!C62</f>
        <v>2540656618</v>
      </c>
      <c r="I62" s="20">
        <f t="shared" si="1"/>
        <v>0</v>
      </c>
    </row>
    <row r="63" spans="1:9" s="19" customFormat="1" ht="12" customHeight="1" thickBot="1">
      <c r="A63" s="66" t="s">
        <v>128</v>
      </c>
      <c r="B63" s="39" t="s">
        <v>129</v>
      </c>
      <c r="C63" s="17">
        <f t="shared" si="2"/>
        <v>218162730</v>
      </c>
      <c r="D63" s="18">
        <f>SUM(D64:D66)</f>
        <v>218162730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218162730</v>
      </c>
      <c r="I63" s="20">
        <f t="shared" si="1"/>
        <v>0</v>
      </c>
    </row>
    <row r="64" spans="1:9" s="19" customFormat="1" ht="12" customHeight="1" thickBot="1">
      <c r="A64" s="21" t="s">
        <v>130</v>
      </c>
      <c r="B64" s="22" t="s">
        <v>131</v>
      </c>
      <c r="C64" s="55">
        <f t="shared" si="2"/>
        <v>118162730</v>
      </c>
      <c r="D64" s="49">
        <f>93478462+24684268</f>
        <v>118162730</v>
      </c>
      <c r="E64" s="29"/>
      <c r="F64" s="29"/>
      <c r="H64" s="20">
        <f>'[1]1.2.sz.mell. '!C64+'[1]1.3.sz.mell.'!C64+'[1]1.4.sz.mell. '!C64</f>
        <v>118162730</v>
      </c>
      <c r="I64" s="25">
        <f t="shared" si="1"/>
        <v>0</v>
      </c>
    </row>
    <row r="65" spans="1:9" s="19" customFormat="1" ht="12" customHeight="1" thickBot="1">
      <c r="A65" s="26" t="s">
        <v>132</v>
      </c>
      <c r="B65" s="27" t="s">
        <v>133</v>
      </c>
      <c r="C65" s="28">
        <f t="shared" si="2"/>
        <v>100000000</v>
      </c>
      <c r="D65" s="49">
        <v>100000000</v>
      </c>
      <c r="E65" s="29"/>
      <c r="F65" s="29"/>
      <c r="H65" s="20">
        <f>'[1]1.2.sz.mell. '!C65+'[1]1.3.sz.mell.'!C65+'[1]1.4.sz.mell. '!C65</f>
        <v>100000000</v>
      </c>
      <c r="I65" s="30">
        <f t="shared" si="1"/>
        <v>0</v>
      </c>
    </row>
    <row r="66" spans="1:9" s="19" customFormat="1" ht="12" customHeight="1" thickBot="1">
      <c r="A66" s="33" t="s">
        <v>134</v>
      </c>
      <c r="B66" s="67" t="s">
        <v>135</v>
      </c>
      <c r="C66" s="59">
        <f t="shared" si="2"/>
        <v>0</v>
      </c>
      <c r="D66" s="49"/>
      <c r="E66" s="29"/>
      <c r="F66" s="29"/>
      <c r="H66" s="20">
        <f>'[1]1.2.sz.mell. '!C66+'[1]1.3.sz.mell.'!C66+'[1]1.4.sz.mell. '!C66</f>
        <v>0</v>
      </c>
      <c r="I66" s="38">
        <f t="shared" si="1"/>
        <v>0</v>
      </c>
    </row>
    <row r="67" spans="1:9" s="19" customFormat="1" ht="12" customHeight="1" thickBot="1">
      <c r="A67" s="66" t="s">
        <v>136</v>
      </c>
      <c r="B67" s="39" t="s">
        <v>137</v>
      </c>
      <c r="C67" s="17">
        <f t="shared" si="2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1"/>
        <v>0</v>
      </c>
    </row>
    <row r="68" spans="1:9" s="19" customFormat="1" ht="12" customHeight="1" thickBot="1">
      <c r="A68" s="21" t="s">
        <v>138</v>
      </c>
      <c r="B68" s="22" t="s">
        <v>139</v>
      </c>
      <c r="C68" s="58">
        <f t="shared" si="2"/>
        <v>0</v>
      </c>
      <c r="D68" s="49"/>
      <c r="E68" s="29"/>
      <c r="F68" s="29"/>
      <c r="H68" s="20">
        <f>'[1]1.2.sz.mell. '!C68+'[1]1.3.sz.mell.'!C68+'[1]1.4.sz.mell. '!C68</f>
        <v>0</v>
      </c>
      <c r="I68" s="25">
        <f t="shared" si="1"/>
        <v>0</v>
      </c>
    </row>
    <row r="69" spans="1:9" s="19" customFormat="1" ht="12" customHeight="1" thickBot="1">
      <c r="A69" s="26" t="s">
        <v>140</v>
      </c>
      <c r="B69" s="27" t="s">
        <v>141</v>
      </c>
      <c r="C69" s="48">
        <f t="shared" si="2"/>
        <v>0</v>
      </c>
      <c r="D69" s="49"/>
      <c r="E69" s="29"/>
      <c r="F69" s="29"/>
      <c r="H69" s="20">
        <f>'[1]1.2.sz.mell. '!C69+'[1]1.3.sz.mell.'!C69+'[1]1.4.sz.mell. '!C69</f>
        <v>0</v>
      </c>
      <c r="I69" s="30">
        <f t="shared" ref="I69:I87" si="3">C69-H69</f>
        <v>0</v>
      </c>
    </row>
    <row r="70" spans="1:9" s="19" customFormat="1" ht="12" customHeight="1" thickBot="1">
      <c r="A70" s="26" t="s">
        <v>142</v>
      </c>
      <c r="B70" s="27" t="s">
        <v>143</v>
      </c>
      <c r="C70" s="48">
        <f t="shared" si="2"/>
        <v>0</v>
      </c>
      <c r="D70" s="49"/>
      <c r="E70" s="29"/>
      <c r="F70" s="29"/>
      <c r="H70" s="20">
        <f>'[1]1.2.sz.mell. '!C70+'[1]1.3.sz.mell.'!C70+'[1]1.4.sz.mell. '!C70</f>
        <v>0</v>
      </c>
      <c r="I70" s="30">
        <f t="shared" si="3"/>
        <v>0</v>
      </c>
    </row>
    <row r="71" spans="1:9" s="19" customFormat="1" ht="12" customHeight="1" thickBot="1">
      <c r="A71" s="33" t="s">
        <v>144</v>
      </c>
      <c r="B71" s="34" t="s">
        <v>145</v>
      </c>
      <c r="C71" s="59">
        <f t="shared" si="2"/>
        <v>0</v>
      </c>
      <c r="D71" s="49"/>
      <c r="E71" s="29"/>
      <c r="F71" s="29"/>
      <c r="H71" s="20">
        <f>'[1]1.2.sz.mell. '!C71+'[1]1.3.sz.mell.'!C71+'[1]1.4.sz.mell. '!C71</f>
        <v>0</v>
      </c>
      <c r="I71" s="38">
        <f t="shared" si="3"/>
        <v>0</v>
      </c>
    </row>
    <row r="72" spans="1:9" s="19" customFormat="1" ht="12" customHeight="1" thickBot="1">
      <c r="A72" s="66" t="s">
        <v>146</v>
      </c>
      <c r="B72" s="39" t="s">
        <v>147</v>
      </c>
      <c r="C72" s="17">
        <f t="shared" si="2"/>
        <v>620677200</v>
      </c>
      <c r="D72" s="18">
        <f>SUM(D73:D74)</f>
        <v>594503730</v>
      </c>
      <c r="E72" s="17">
        <f>SUM(E73:E74)</f>
        <v>3212174</v>
      </c>
      <c r="F72" s="17">
        <f>SUM(F73:F74)</f>
        <v>22961296</v>
      </c>
      <c r="H72" s="20">
        <f>'[1]1.2.sz.mell. '!C72+'[1]1.3.sz.mell.'!C72+'[1]1.4.sz.mell. '!C72</f>
        <v>620677200</v>
      </c>
      <c r="I72" s="20">
        <f t="shared" si="3"/>
        <v>0</v>
      </c>
    </row>
    <row r="73" spans="1:9" s="19" customFormat="1" ht="12" customHeight="1" thickBot="1">
      <c r="A73" s="21" t="s">
        <v>148</v>
      </c>
      <c r="B73" s="22" t="s">
        <v>149</v>
      </c>
      <c r="C73" s="23">
        <f t="shared" si="2"/>
        <v>620677200</v>
      </c>
      <c r="D73" s="49">
        <f>569119704-28+25384054</f>
        <v>594503730</v>
      </c>
      <c r="E73" s="29">
        <f>3148853+63321</f>
        <v>3212174</v>
      </c>
      <c r="F73" s="29">
        <f>22961296</f>
        <v>22961296</v>
      </c>
      <c r="H73" s="20">
        <f>'[1]1.2.sz.mell. '!C73+'[1]1.3.sz.mell.'!C73+'[1]1.4.sz.mell. '!C73</f>
        <v>620677200</v>
      </c>
      <c r="I73" s="25">
        <f t="shared" si="3"/>
        <v>0</v>
      </c>
    </row>
    <row r="74" spans="1:9" s="19" customFormat="1" ht="12" customHeight="1" thickBot="1">
      <c r="A74" s="33" t="s">
        <v>150</v>
      </c>
      <c r="B74" s="34" t="s">
        <v>151</v>
      </c>
      <c r="C74" s="59">
        <f t="shared" si="2"/>
        <v>0</v>
      </c>
      <c r="D74" s="49"/>
      <c r="E74" s="29"/>
      <c r="F74" s="29"/>
      <c r="H74" s="20">
        <f>'[1]1.2.sz.mell. '!C74+'[1]1.3.sz.mell.'!C74+'[1]1.4.sz.mell. '!C74</f>
        <v>0</v>
      </c>
      <c r="I74" s="38">
        <f t="shared" si="3"/>
        <v>0</v>
      </c>
    </row>
    <row r="75" spans="1:9" s="19" customFormat="1" ht="12" customHeight="1" thickBot="1">
      <c r="A75" s="66" t="s">
        <v>152</v>
      </c>
      <c r="B75" s="39" t="s">
        <v>153</v>
      </c>
      <c r="C75" s="17">
        <f t="shared" si="2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3"/>
        <v>0</v>
      </c>
    </row>
    <row r="76" spans="1:9" s="19" customFormat="1" ht="12" customHeight="1" thickBot="1">
      <c r="A76" s="21" t="s">
        <v>154</v>
      </c>
      <c r="B76" s="22" t="s">
        <v>155</v>
      </c>
      <c r="C76" s="58">
        <f t="shared" si="2"/>
        <v>0</v>
      </c>
      <c r="D76" s="49"/>
      <c r="E76" s="29"/>
      <c r="F76" s="29"/>
      <c r="H76" s="20">
        <f>'[1]1.2.sz.mell. '!C76+'[1]1.3.sz.mell.'!C76+'[1]1.4.sz.mell. '!C76</f>
        <v>0</v>
      </c>
      <c r="I76" s="25">
        <f t="shared" si="3"/>
        <v>0</v>
      </c>
    </row>
    <row r="77" spans="1:9" s="19" customFormat="1" ht="12" customHeight="1" thickBot="1">
      <c r="A77" s="26" t="s">
        <v>156</v>
      </c>
      <c r="B77" s="27" t="s">
        <v>157</v>
      </c>
      <c r="C77" s="48">
        <f t="shared" si="2"/>
        <v>0</v>
      </c>
      <c r="D77" s="49"/>
      <c r="E77" s="29"/>
      <c r="F77" s="29"/>
      <c r="H77" s="20">
        <f>'[1]1.2.sz.mell. '!C77+'[1]1.3.sz.mell.'!C77+'[1]1.4.sz.mell. '!C77</f>
        <v>0</v>
      </c>
      <c r="I77" s="30">
        <f t="shared" si="3"/>
        <v>0</v>
      </c>
    </row>
    <row r="78" spans="1:9" s="19" customFormat="1" ht="12" customHeight="1" thickBot="1">
      <c r="A78" s="33" t="s">
        <v>158</v>
      </c>
      <c r="B78" s="34" t="s">
        <v>159</v>
      </c>
      <c r="C78" s="59">
        <f t="shared" si="2"/>
        <v>0</v>
      </c>
      <c r="D78" s="49"/>
      <c r="E78" s="29"/>
      <c r="F78" s="29"/>
      <c r="H78" s="20">
        <f>'[1]1.2.sz.mell. '!C78+'[1]1.3.sz.mell.'!C78+'[1]1.4.sz.mell. '!C78</f>
        <v>0</v>
      </c>
      <c r="I78" s="38">
        <f t="shared" si="3"/>
        <v>0</v>
      </c>
    </row>
    <row r="79" spans="1:9" s="19" customFormat="1" ht="12" customHeight="1" thickBot="1">
      <c r="A79" s="66" t="s">
        <v>160</v>
      </c>
      <c r="B79" s="39" t="s">
        <v>161</v>
      </c>
      <c r="C79" s="17">
        <f t="shared" si="2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3"/>
        <v>0</v>
      </c>
    </row>
    <row r="80" spans="1:9" s="19" customFormat="1" ht="12" customHeight="1" thickBot="1">
      <c r="A80" s="68" t="s">
        <v>162</v>
      </c>
      <c r="B80" s="22" t="s">
        <v>163</v>
      </c>
      <c r="C80" s="58">
        <f t="shared" si="2"/>
        <v>0</v>
      </c>
      <c r="D80" s="49"/>
      <c r="E80" s="29"/>
      <c r="F80" s="29"/>
      <c r="H80" s="20">
        <f>'[1]1.2.sz.mell. '!C80+'[1]1.3.sz.mell.'!C80+'[1]1.4.sz.mell. '!C80</f>
        <v>0</v>
      </c>
      <c r="I80" s="25">
        <f t="shared" si="3"/>
        <v>0</v>
      </c>
    </row>
    <row r="81" spans="1:9" s="19" customFormat="1" ht="12" customHeight="1" thickBot="1">
      <c r="A81" s="69" t="s">
        <v>164</v>
      </c>
      <c r="B81" s="27" t="s">
        <v>165</v>
      </c>
      <c r="C81" s="48">
        <f t="shared" si="2"/>
        <v>0</v>
      </c>
      <c r="D81" s="49"/>
      <c r="E81" s="29"/>
      <c r="F81" s="29"/>
      <c r="H81" s="20">
        <f>'[1]1.2.sz.mell. '!C81+'[1]1.3.sz.mell.'!C81+'[1]1.4.sz.mell. '!C81</f>
        <v>0</v>
      </c>
      <c r="I81" s="30">
        <f t="shared" si="3"/>
        <v>0</v>
      </c>
    </row>
    <row r="82" spans="1:9" s="19" customFormat="1" ht="12" customHeight="1" thickBot="1">
      <c r="A82" s="69" t="s">
        <v>166</v>
      </c>
      <c r="B82" s="27" t="s">
        <v>167</v>
      </c>
      <c r="C82" s="48">
        <f t="shared" si="2"/>
        <v>0</v>
      </c>
      <c r="D82" s="49"/>
      <c r="E82" s="29"/>
      <c r="F82" s="29"/>
      <c r="H82" s="20">
        <f>'[1]1.2.sz.mell. '!C82+'[1]1.3.sz.mell.'!C82+'[1]1.4.sz.mell. '!C82</f>
        <v>0</v>
      </c>
      <c r="I82" s="30">
        <f t="shared" si="3"/>
        <v>0</v>
      </c>
    </row>
    <row r="83" spans="1:9" s="19" customFormat="1" ht="12" customHeight="1" thickBot="1">
      <c r="A83" s="70" t="s">
        <v>168</v>
      </c>
      <c r="B83" s="34" t="s">
        <v>169</v>
      </c>
      <c r="C83" s="59">
        <f t="shared" si="2"/>
        <v>0</v>
      </c>
      <c r="D83" s="49"/>
      <c r="E83" s="29"/>
      <c r="F83" s="29"/>
      <c r="H83" s="20">
        <f>'[1]1.2.sz.mell. '!C83+'[1]1.3.sz.mell.'!C83+'[1]1.4.sz.mell. '!C83</f>
        <v>0</v>
      </c>
      <c r="I83" s="38">
        <f t="shared" si="3"/>
        <v>0</v>
      </c>
    </row>
    <row r="84" spans="1:9" s="19" customFormat="1" ht="12" customHeight="1" thickBot="1">
      <c r="A84" s="66" t="s">
        <v>170</v>
      </c>
      <c r="B84" s="39" t="s">
        <v>171</v>
      </c>
      <c r="C84" s="17">
        <f t="shared" si="2"/>
        <v>0</v>
      </c>
      <c r="D84" s="71"/>
      <c r="E84" s="72"/>
      <c r="F84" s="72"/>
      <c r="H84" s="20">
        <f>'[1]1.2.sz.mell. '!C84+'[1]1.3.sz.mell.'!C84+'[1]1.4.sz.mell. '!C84</f>
        <v>0</v>
      </c>
      <c r="I84" s="20">
        <f t="shared" si="3"/>
        <v>0</v>
      </c>
    </row>
    <row r="85" spans="1:9" s="19" customFormat="1" ht="13.5" customHeight="1" thickBot="1">
      <c r="A85" s="66" t="s">
        <v>172</v>
      </c>
      <c r="B85" s="39" t="s">
        <v>173</v>
      </c>
      <c r="C85" s="17">
        <f t="shared" si="2"/>
        <v>0</v>
      </c>
      <c r="D85" s="71"/>
      <c r="E85" s="72"/>
      <c r="F85" s="72"/>
      <c r="H85" s="20">
        <f>'[1]1.2.sz.mell. '!C85+'[1]1.3.sz.mell.'!C85+'[1]1.4.sz.mell. '!C85</f>
        <v>0</v>
      </c>
      <c r="I85" s="20">
        <f t="shared" si="3"/>
        <v>0</v>
      </c>
    </row>
    <row r="86" spans="1:9" s="19" customFormat="1" ht="15.75" customHeight="1" thickBot="1">
      <c r="A86" s="66" t="s">
        <v>174</v>
      </c>
      <c r="B86" s="73" t="s">
        <v>175</v>
      </c>
      <c r="C86" s="17">
        <f t="shared" si="2"/>
        <v>838839930</v>
      </c>
      <c r="D86" s="51">
        <f>+D63+D67+D72+D75+D79+D85+D84</f>
        <v>812666460</v>
      </c>
      <c r="E86" s="52">
        <f>+E63+E67+E72+E75+E79+E85+E84</f>
        <v>3212174</v>
      </c>
      <c r="F86" s="52">
        <f>+F63+F67+F72+F75+F79+F85+F84</f>
        <v>22961296</v>
      </c>
      <c r="H86" s="20">
        <f>'[1]1.2.sz.mell. '!C86+'[1]1.3.sz.mell.'!C86+'[1]1.4.sz.mell. '!C86</f>
        <v>838839930</v>
      </c>
      <c r="I86" s="20">
        <f t="shared" si="3"/>
        <v>0</v>
      </c>
    </row>
    <row r="87" spans="1:9" s="19" customFormat="1" ht="16.5" customHeight="1" thickBot="1">
      <c r="A87" s="74" t="s">
        <v>176</v>
      </c>
      <c r="B87" s="75" t="s">
        <v>177</v>
      </c>
      <c r="C87" s="17">
        <f t="shared" si="2"/>
        <v>3379496548</v>
      </c>
      <c r="D87" s="51">
        <f>+D62+D86</f>
        <v>2936642238</v>
      </c>
      <c r="E87" s="52">
        <f>+E62+E86</f>
        <v>14748471</v>
      </c>
      <c r="F87" s="52">
        <f>+F62+F86</f>
        <v>428105839</v>
      </c>
      <c r="H87" s="20">
        <f>'[1]1.2.sz.mell. '!C87+'[1]1.3.sz.mell.'!C87+'[1]1.4.sz.mell. '!C87</f>
        <v>3379496548</v>
      </c>
      <c r="I87" s="20">
        <f t="shared" si="3"/>
        <v>0</v>
      </c>
    </row>
    <row r="88" spans="1:9" s="19" customFormat="1" ht="83.25" customHeight="1" thickBot="1">
      <c r="A88" s="76"/>
      <c r="B88" s="77"/>
      <c r="C88" s="78"/>
      <c r="H88" s="20">
        <f>'[1]1.2.sz.mell. '!C88+'[1]1.3.sz.mell.'!C88+'[1]1.4.sz.mell. '!C88</f>
        <v>0</v>
      </c>
      <c r="I88" s="3"/>
    </row>
    <row r="89" spans="1:9" ht="16.5" customHeight="1" thickBot="1">
      <c r="A89" s="1" t="s">
        <v>178</v>
      </c>
      <c r="B89" s="1"/>
      <c r="C89" s="1"/>
      <c r="H89" s="20">
        <f>'[1]1.2.sz.mell. '!C89+'[1]1.3.sz.mell.'!C89+'[1]1.4.sz.mell. '!C89</f>
        <v>0</v>
      </c>
      <c r="I89" s="3"/>
    </row>
    <row r="90" spans="1:9" s="81" customFormat="1" ht="16.5" customHeight="1" thickBot="1">
      <c r="A90" s="79" t="s">
        <v>179</v>
      </c>
      <c r="B90" s="79"/>
      <c r="C90" s="80" t="s">
        <v>2</v>
      </c>
      <c r="H90" s="20" t="e">
        <f>'[1]1.2.sz.mell. '!C90+'[1]1.3.sz.mell.'!C90+'[1]1.4.sz.mell. '!C90</f>
        <v>#VALUE!</v>
      </c>
      <c r="I90" s="3"/>
    </row>
    <row r="91" spans="1:9" ht="38.1" customHeight="1" thickBot="1">
      <c r="A91" s="7" t="s">
        <v>3</v>
      </c>
      <c r="B91" s="8" t="s">
        <v>180</v>
      </c>
      <c r="C91" s="9" t="str">
        <f>+C3</f>
        <v>2018. évi előirányzat</v>
      </c>
      <c r="H91" s="20" t="e">
        <f>'[1]1.2.sz.mell. '!C91+'[1]1.3.sz.mell.'!C91+'[1]1.4.sz.mell. '!C91</f>
        <v>#VALUE!</v>
      </c>
      <c r="I91" s="3"/>
    </row>
    <row r="92" spans="1:9" s="14" customFormat="1" ht="12" customHeight="1" thickBot="1">
      <c r="A92" s="82" t="s">
        <v>9</v>
      </c>
      <c r="B92" s="83" t="s">
        <v>10</v>
      </c>
      <c r="C92" s="13" t="s">
        <v>11</v>
      </c>
      <c r="H92" s="20" t="e">
        <f>'[1]1.2.sz.mell. '!C92+'[1]1.3.sz.mell.'!C92+'[1]1.4.sz.mell. '!C92</f>
        <v>#VALUE!</v>
      </c>
      <c r="I92" s="3"/>
    </row>
    <row r="93" spans="1:9" ht="12" customHeight="1" thickBot="1">
      <c r="A93" s="84" t="s">
        <v>12</v>
      </c>
      <c r="B93" s="85" t="s">
        <v>181</v>
      </c>
      <c r="C93" s="86">
        <f t="shared" ref="C93:C154" si="4">SUM(D93:F93)</f>
        <v>2508275391</v>
      </c>
      <c r="D93" s="87">
        <f>+D94+D95+D96+D97+D98+D111</f>
        <v>760836427</v>
      </c>
      <c r="E93" s="88">
        <f>+E94+E95+E96+E97+E98+E111</f>
        <v>239430458</v>
      </c>
      <c r="F93" s="61">
        <f>F94+F95+F96+F97+F98+F111</f>
        <v>1508008506</v>
      </c>
      <c r="H93" s="20">
        <f>'[1]1.2.sz.mell. '!C93+'[1]1.3.sz.mell.'!C93+'[1]1.4.sz.mell. '!C93</f>
        <v>2508275391</v>
      </c>
      <c r="I93" s="20">
        <f t="shared" ref="I93:I154" si="5">C93-H93</f>
        <v>0</v>
      </c>
    </row>
    <row r="94" spans="1:9" ht="12" customHeight="1" thickBot="1">
      <c r="A94" s="89" t="s">
        <v>14</v>
      </c>
      <c r="B94" s="90" t="s">
        <v>182</v>
      </c>
      <c r="C94" s="91">
        <f t="shared" si="4"/>
        <v>1006625090</v>
      </c>
      <c r="D94" s="92">
        <f>2854500+25097896+75000+16116992+1182990+2491000+1016699-198000+7688261+3484292+11614921+397090+2403576</f>
        <v>74225217</v>
      </c>
      <c r="E94" s="93">
        <f>2528076+481000+134654515+2215000+152400</f>
        <v>140030991</v>
      </c>
      <c r="F94" s="94">
        <f>784492352+662383+6760147+80000+374000</f>
        <v>792368882</v>
      </c>
      <c r="H94" s="20">
        <f>'[1]1.2.sz.mell. '!C94+'[1]1.3.sz.mell.'!C94+'[1]1.4.sz.mell. '!C94</f>
        <v>1006625090</v>
      </c>
      <c r="I94" s="25">
        <f t="shared" si="5"/>
        <v>0</v>
      </c>
    </row>
    <row r="95" spans="1:9" ht="12" customHeight="1" thickBot="1">
      <c r="A95" s="26" t="s">
        <v>16</v>
      </c>
      <c r="B95" s="95" t="s">
        <v>183</v>
      </c>
      <c r="C95" s="91">
        <f t="shared" si="4"/>
        <v>211427237</v>
      </c>
      <c r="D95" s="49">
        <f>500965+4771305+13275+17258+2940000+14000+207615+1015000+283238-34749+1628272+401351+1941032+153131+367716</f>
        <v>14219409</v>
      </c>
      <c r="E95" s="29">
        <f>443678+114000+28757160+461687+62043</f>
        <v>29838568</v>
      </c>
      <c r="F95" s="43">
        <f>165847404+144152+1290734+14040+72930</f>
        <v>167369260</v>
      </c>
      <c r="H95" s="20">
        <f>'[1]1.2.sz.mell. '!C95+'[1]1.3.sz.mell.'!C95+'[1]1.4.sz.mell. '!C95</f>
        <v>211427237</v>
      </c>
      <c r="I95" s="30">
        <f t="shared" si="5"/>
        <v>0</v>
      </c>
    </row>
    <row r="96" spans="1:9" ht="12" customHeight="1" thickBot="1">
      <c r="A96" s="26" t="s">
        <v>18</v>
      </c>
      <c r="B96" s="95" t="s">
        <v>184</v>
      </c>
      <c r="C96" s="91">
        <f t="shared" si="4"/>
        <v>906250441</v>
      </c>
      <c r="D96" s="44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</f>
        <v>312669178</v>
      </c>
      <c r="E96" s="45">
        <f>4096000+324000+352000+40114003+137126+419550-152400+20620</f>
        <v>45310899</v>
      </c>
      <c r="F96" s="43">
        <f>545896186-624000+1605578+768600+624000</f>
        <v>548270364</v>
      </c>
      <c r="H96" s="20">
        <f>'[1]1.2.sz.mell. '!C96+'[1]1.3.sz.mell.'!C96+'[1]1.4.sz.mell. '!C96</f>
        <v>906250441</v>
      </c>
      <c r="I96" s="30">
        <f t="shared" si="5"/>
        <v>0</v>
      </c>
    </row>
    <row r="97" spans="1:9" ht="12" customHeight="1" thickBot="1">
      <c r="A97" s="26" t="s">
        <v>20</v>
      </c>
      <c r="B97" s="95" t="s">
        <v>185</v>
      </c>
      <c r="C97" s="96">
        <f t="shared" si="4"/>
        <v>163264000</v>
      </c>
      <c r="D97" s="44">
        <f>69500000+3500000+69312000-3298000</f>
        <v>139014000</v>
      </c>
      <c r="E97" s="45">
        <v>24250000</v>
      </c>
      <c r="F97" s="97"/>
      <c r="H97" s="20">
        <f>'[1]1.2.sz.mell. '!C97+'[1]1.3.sz.mell.'!C97+'[1]1.4.sz.mell. '!C97</f>
        <v>163264000</v>
      </c>
      <c r="I97" s="30">
        <f t="shared" si="5"/>
        <v>0</v>
      </c>
    </row>
    <row r="98" spans="1:9" ht="12" customHeight="1" thickBot="1">
      <c r="A98" s="26" t="s">
        <v>186</v>
      </c>
      <c r="B98" s="98" t="s">
        <v>187</v>
      </c>
      <c r="C98" s="91">
        <f>SUM(D98:F98)</f>
        <v>163364925</v>
      </c>
      <c r="D98" s="44">
        <f>45183973+52959801+660000+100000+49357310+3869819+86500+5861179+4951343+335000</f>
        <v>163364925</v>
      </c>
      <c r="E98" s="45"/>
      <c r="F98" s="97"/>
      <c r="H98" s="20">
        <f>'[1]1.2.sz.mell. '!C98+'[1]1.3.sz.mell.'!C98+'[1]1.4.sz.mell. '!C98</f>
        <v>163364925</v>
      </c>
      <c r="I98" s="30">
        <f t="shared" si="5"/>
        <v>0</v>
      </c>
    </row>
    <row r="99" spans="1:9" ht="12" customHeight="1" thickBot="1">
      <c r="A99" s="26" t="s">
        <v>24</v>
      </c>
      <c r="B99" s="95" t="s">
        <v>188</v>
      </c>
      <c r="C99" s="96">
        <f t="shared" si="4"/>
        <v>5258498</v>
      </c>
      <c r="D99" s="44">
        <f>100000+3869819+86500+1202179</f>
        <v>5258498</v>
      </c>
      <c r="E99" s="45"/>
      <c r="F99" s="97"/>
      <c r="H99" s="20">
        <f>'[1]1.2.sz.mell. '!C99+'[1]1.3.sz.mell.'!C99+'[1]1.4.sz.mell. '!C99</f>
        <v>5258498</v>
      </c>
      <c r="I99" s="30">
        <f t="shared" si="5"/>
        <v>0</v>
      </c>
    </row>
    <row r="100" spans="1:9" ht="12" customHeight="1" thickBot="1">
      <c r="A100" s="26" t="s">
        <v>189</v>
      </c>
      <c r="B100" s="99" t="s">
        <v>190</v>
      </c>
      <c r="C100" s="96">
        <f t="shared" si="4"/>
        <v>0</v>
      </c>
      <c r="D100" s="44"/>
      <c r="E100" s="45"/>
      <c r="F100" s="97"/>
      <c r="H100" s="20">
        <f>'[1]1.2.sz.mell. '!C100+'[1]1.3.sz.mell.'!C100+'[1]1.4.sz.mell. '!C100</f>
        <v>0</v>
      </c>
      <c r="I100" s="30">
        <f t="shared" si="5"/>
        <v>0</v>
      </c>
    </row>
    <row r="101" spans="1:9" ht="12" customHeight="1" thickBot="1">
      <c r="A101" s="26" t="s">
        <v>191</v>
      </c>
      <c r="B101" s="99" t="s">
        <v>192</v>
      </c>
      <c r="C101" s="96">
        <f t="shared" si="4"/>
        <v>159000</v>
      </c>
      <c r="D101" s="44">
        <v>159000</v>
      </c>
      <c r="E101" s="45"/>
      <c r="F101" s="97"/>
      <c r="H101" s="20">
        <f>'[1]1.2.sz.mell. '!C101+'[1]1.3.sz.mell.'!C101+'[1]1.4.sz.mell. '!C101</f>
        <v>159000</v>
      </c>
      <c r="I101" s="30">
        <f t="shared" si="5"/>
        <v>0</v>
      </c>
    </row>
    <row r="102" spans="1:9" ht="12" customHeight="1" thickBot="1">
      <c r="A102" s="26" t="s">
        <v>193</v>
      </c>
      <c r="B102" s="100" t="s">
        <v>194</v>
      </c>
      <c r="C102" s="96">
        <f t="shared" si="4"/>
        <v>0</v>
      </c>
      <c r="D102" s="44"/>
      <c r="E102" s="45"/>
      <c r="F102" s="97"/>
      <c r="H102" s="20">
        <f>'[1]1.2.sz.mell. '!C102+'[1]1.3.sz.mell.'!C102+'[1]1.4.sz.mell. '!C102</f>
        <v>0</v>
      </c>
      <c r="I102" s="30">
        <f t="shared" si="5"/>
        <v>0</v>
      </c>
    </row>
    <row r="103" spans="1:9" ht="12" customHeight="1" thickBot="1">
      <c r="A103" s="26" t="s">
        <v>195</v>
      </c>
      <c r="B103" s="101" t="s">
        <v>196</v>
      </c>
      <c r="C103" s="96">
        <f t="shared" si="4"/>
        <v>0</v>
      </c>
      <c r="D103" s="44"/>
      <c r="E103" s="45"/>
      <c r="F103" s="97"/>
      <c r="H103" s="20">
        <f>'[1]1.2.sz.mell. '!C103+'[1]1.3.sz.mell.'!C103+'[1]1.4.sz.mell. '!C103</f>
        <v>0</v>
      </c>
      <c r="I103" s="30">
        <f t="shared" si="5"/>
        <v>0</v>
      </c>
    </row>
    <row r="104" spans="1:9" ht="12" customHeight="1" thickBot="1">
      <c r="A104" s="26" t="s">
        <v>197</v>
      </c>
      <c r="B104" s="101" t="s">
        <v>198</v>
      </c>
      <c r="C104" s="96">
        <f t="shared" si="4"/>
        <v>0</v>
      </c>
      <c r="D104" s="44"/>
      <c r="E104" s="45"/>
      <c r="F104" s="97"/>
      <c r="H104" s="20">
        <f>'[1]1.2.sz.mell. '!C104+'[1]1.3.sz.mell.'!C104+'[1]1.4.sz.mell. '!C104</f>
        <v>0</v>
      </c>
      <c r="I104" s="30">
        <f t="shared" si="5"/>
        <v>0</v>
      </c>
    </row>
    <row r="105" spans="1:9" ht="12" customHeight="1" thickBot="1">
      <c r="A105" s="26" t="s">
        <v>199</v>
      </c>
      <c r="B105" s="100" t="s">
        <v>200</v>
      </c>
      <c r="C105" s="96">
        <f t="shared" si="4"/>
        <v>660000</v>
      </c>
      <c r="D105" s="44">
        <v>660000</v>
      </c>
      <c r="E105" s="45"/>
      <c r="F105" s="97"/>
      <c r="H105" s="20">
        <f>'[1]1.2.sz.mell. '!C105+'[1]1.3.sz.mell.'!C105+'[1]1.4.sz.mell. '!C105</f>
        <v>660000</v>
      </c>
      <c r="I105" s="30">
        <f t="shared" si="5"/>
        <v>0</v>
      </c>
    </row>
    <row r="106" spans="1:9" ht="12" customHeight="1" thickBot="1">
      <c r="A106" s="26" t="s">
        <v>201</v>
      </c>
      <c r="B106" s="100" t="s">
        <v>202</v>
      </c>
      <c r="C106" s="96">
        <f t="shared" si="4"/>
        <v>0</v>
      </c>
      <c r="D106" s="44"/>
      <c r="E106" s="45"/>
      <c r="F106" s="97"/>
      <c r="H106" s="20">
        <f>'[1]1.2.sz.mell. '!C106+'[1]1.3.sz.mell.'!C106+'[1]1.4.sz.mell. '!C106</f>
        <v>0</v>
      </c>
      <c r="I106" s="30">
        <f t="shared" si="5"/>
        <v>0</v>
      </c>
    </row>
    <row r="107" spans="1:9" ht="12" customHeight="1" thickBot="1">
      <c r="A107" s="26" t="s">
        <v>203</v>
      </c>
      <c r="B107" s="101" t="s">
        <v>204</v>
      </c>
      <c r="C107" s="96">
        <f t="shared" si="4"/>
        <v>0</v>
      </c>
      <c r="D107" s="44"/>
      <c r="E107" s="45"/>
      <c r="F107" s="97"/>
      <c r="H107" s="20">
        <f>'[1]1.2.sz.mell. '!C107+'[1]1.3.sz.mell.'!C107+'[1]1.4.sz.mell. '!C107</f>
        <v>0</v>
      </c>
      <c r="I107" s="30">
        <f t="shared" si="5"/>
        <v>0</v>
      </c>
    </row>
    <row r="108" spans="1:9" ht="12" customHeight="1" thickBot="1">
      <c r="A108" s="102" t="s">
        <v>205</v>
      </c>
      <c r="B108" s="99" t="s">
        <v>206</v>
      </c>
      <c r="C108" s="96">
        <f t="shared" si="4"/>
        <v>0</v>
      </c>
      <c r="D108" s="44"/>
      <c r="E108" s="45"/>
      <c r="F108" s="97"/>
      <c r="H108" s="20">
        <f>'[1]1.2.sz.mell. '!C108+'[1]1.3.sz.mell.'!C108+'[1]1.4.sz.mell. '!C108</f>
        <v>0</v>
      </c>
      <c r="I108" s="30">
        <f t="shared" si="5"/>
        <v>0</v>
      </c>
    </row>
    <row r="109" spans="1:9" ht="12" customHeight="1" thickBot="1">
      <c r="A109" s="26" t="s">
        <v>207</v>
      </c>
      <c r="B109" s="99" t="s">
        <v>208</v>
      </c>
      <c r="C109" s="96">
        <f t="shared" si="4"/>
        <v>0</v>
      </c>
      <c r="D109" s="44"/>
      <c r="E109" s="45"/>
      <c r="F109" s="97"/>
      <c r="H109" s="20">
        <f>'[1]1.2.sz.mell. '!C109+'[1]1.3.sz.mell.'!C109+'[1]1.4.sz.mell. '!C109</f>
        <v>0</v>
      </c>
      <c r="I109" s="30">
        <f t="shared" si="5"/>
        <v>0</v>
      </c>
    </row>
    <row r="110" spans="1:9" ht="12" customHeight="1" thickBot="1">
      <c r="A110" s="33" t="s">
        <v>209</v>
      </c>
      <c r="B110" s="99" t="s">
        <v>210</v>
      </c>
      <c r="C110" s="91">
        <f t="shared" si="4"/>
        <v>157287427</v>
      </c>
      <c r="D110" s="49">
        <f>5697126+16985629+22501218+52959801+660000+49357310-660000+4500000+4951343+335000</f>
        <v>157287427</v>
      </c>
      <c r="E110" s="29"/>
      <c r="F110" s="97"/>
      <c r="H110" s="20">
        <f>'[1]1.2.sz.mell. '!C110+'[1]1.3.sz.mell.'!C110+'[1]1.4.sz.mell. '!C110</f>
        <v>157287427</v>
      </c>
      <c r="I110" s="30">
        <f t="shared" si="5"/>
        <v>0</v>
      </c>
    </row>
    <row r="111" spans="1:9" ht="12" customHeight="1" thickBot="1">
      <c r="A111" s="26" t="s">
        <v>211</v>
      </c>
      <c r="B111" s="95" t="s">
        <v>212</v>
      </c>
      <c r="C111" s="96">
        <f t="shared" si="4"/>
        <v>57343698</v>
      </c>
      <c r="D111" s="49">
        <f>SUM(D112:D113)</f>
        <v>57343698</v>
      </c>
      <c r="E111" s="29"/>
      <c r="F111" s="43">
        <f>F112+F113</f>
        <v>0</v>
      </c>
      <c r="H111" s="20">
        <f>'[1]1.2.sz.mell. '!C111+'[1]1.3.sz.mell.'!C111+'[1]1.4.sz.mell. '!C111</f>
        <v>57343698</v>
      </c>
      <c r="I111" s="30">
        <f t="shared" si="5"/>
        <v>0</v>
      </c>
    </row>
    <row r="112" spans="1:9" ht="12" customHeight="1" thickBot="1">
      <c r="A112" s="26" t="s">
        <v>213</v>
      </c>
      <c r="B112" s="95" t="s">
        <v>214</v>
      </c>
      <c r="C112" s="91">
        <f t="shared" si="4"/>
        <v>2973811</v>
      </c>
      <c r="D112" s="44">
        <f>15000000-21705-8451320+266142+295985-5833975+4429729-2711045</f>
        <v>2973811</v>
      </c>
      <c r="E112" s="45"/>
      <c r="F112" s="43"/>
      <c r="H112" s="20">
        <f>'[1]1.2.sz.mell. '!C112+'[1]1.3.sz.mell.'!C112+'[1]1.4.sz.mell. '!C112</f>
        <v>2973811</v>
      </c>
      <c r="I112" s="30">
        <f t="shared" si="5"/>
        <v>0</v>
      </c>
    </row>
    <row r="113" spans="1:9" ht="12" customHeight="1" thickBot="1">
      <c r="A113" s="103" t="s">
        <v>215</v>
      </c>
      <c r="B113" s="104" t="s">
        <v>216</v>
      </c>
      <c r="C113" s="105">
        <f t="shared" si="4"/>
        <v>54369887</v>
      </c>
      <c r="D113" s="106">
        <f>65846522-6946019+750000-2582475-1500181-997960-200000</f>
        <v>54369887</v>
      </c>
      <c r="E113" s="107"/>
      <c r="F113" s="108"/>
      <c r="H113" s="20">
        <f>'[1]1.2.sz.mell. '!C113+'[1]1.3.sz.mell.'!C113+'[1]1.4.sz.mell. '!C113</f>
        <v>54369887</v>
      </c>
      <c r="I113" s="38">
        <f t="shared" si="5"/>
        <v>0</v>
      </c>
    </row>
    <row r="114" spans="1:9" ht="12" customHeight="1" thickBot="1">
      <c r="A114" s="109" t="s">
        <v>26</v>
      </c>
      <c r="B114" s="110" t="s">
        <v>217</v>
      </c>
      <c r="C114" s="111">
        <f t="shared" si="4"/>
        <v>724566862</v>
      </c>
      <c r="D114" s="18">
        <f>+D115+D117+D119</f>
        <v>698043633</v>
      </c>
      <c r="E114" s="17">
        <f>+E115+E117+E119</f>
        <v>4919980</v>
      </c>
      <c r="F114" s="112">
        <f>+F115+F117+F119</f>
        <v>21603249</v>
      </c>
      <c r="H114" s="20">
        <f>'[1]1.2.sz.mell. '!C114+'[1]1.3.sz.mell.'!C114+'[1]1.4.sz.mell. '!C114</f>
        <v>724566862</v>
      </c>
      <c r="I114" s="20">
        <f t="shared" si="5"/>
        <v>0</v>
      </c>
    </row>
    <row r="115" spans="1:9" ht="15" customHeight="1" thickBot="1">
      <c r="A115" s="21" t="s">
        <v>28</v>
      </c>
      <c r="B115" s="95" t="s">
        <v>218</v>
      </c>
      <c r="C115" s="91">
        <f t="shared" si="4"/>
        <v>376724617</v>
      </c>
      <c r="D115" s="56">
        <f>359410+2345001+219008101+12873483+381000+1500000+3139585+33894811+377190+2338070+4950460-60000+275000+20930495+3000+1187993+457200+1422400+3150920+850748+6716258+2350811+4594690+2789590+24974772</f>
        <v>350810988</v>
      </c>
      <c r="E115" s="24">
        <v>4919980</v>
      </c>
      <c r="F115" s="113">
        <f>20394512+599137</f>
        <v>20993649</v>
      </c>
      <c r="H115" s="20">
        <f>'[1]1.2.sz.mell. '!C115+'[1]1.3.sz.mell.'!C115+'[1]1.4.sz.mell. '!C115</f>
        <v>376724617</v>
      </c>
      <c r="I115" s="25">
        <f t="shared" si="5"/>
        <v>0</v>
      </c>
    </row>
    <row r="116" spans="1:9" ht="12" customHeight="1" thickBot="1">
      <c r="A116" s="21" t="s">
        <v>30</v>
      </c>
      <c r="B116" s="114" t="s">
        <v>219</v>
      </c>
      <c r="C116" s="96">
        <f t="shared" si="4"/>
        <v>295105824</v>
      </c>
      <c r="D116" s="115">
        <f>12873483+33259811+218246101+22118488+6704583-169560</f>
        <v>293032906</v>
      </c>
      <c r="E116" s="24"/>
      <c r="F116" s="113">
        <v>2072918</v>
      </c>
      <c r="H116" s="20">
        <f>'[1]1.2.sz.mell. '!C116+'[1]1.3.sz.mell.'!C116+'[1]1.4.sz.mell. '!C116</f>
        <v>295105824</v>
      </c>
      <c r="I116" s="30">
        <f t="shared" si="5"/>
        <v>0</v>
      </c>
    </row>
    <row r="117" spans="1:9" ht="12" customHeight="1" thickBot="1">
      <c r="A117" s="21" t="s">
        <v>32</v>
      </c>
      <c r="B117" s="114" t="s">
        <v>220</v>
      </c>
      <c r="C117" s="91">
        <f t="shared" si="4"/>
        <v>281221524</v>
      </c>
      <c r="D117" s="49">
        <f>180701362+1500000+37902555+48165993+9194292+3526954-379232</f>
        <v>280611924</v>
      </c>
      <c r="E117" s="29"/>
      <c r="F117" s="43">
        <v>609600</v>
      </c>
      <c r="H117" s="20">
        <f>'[1]1.2.sz.mell. '!C117+'[1]1.3.sz.mell.'!C117+'[1]1.4.sz.mell. '!C117</f>
        <v>281221524</v>
      </c>
      <c r="I117" s="30">
        <f t="shared" si="5"/>
        <v>0</v>
      </c>
    </row>
    <row r="118" spans="1:9" ht="12" customHeight="1" thickBot="1">
      <c r="A118" s="21" t="s">
        <v>34</v>
      </c>
      <c r="B118" s="114" t="s">
        <v>221</v>
      </c>
      <c r="C118" s="96">
        <f t="shared" si="4"/>
        <v>230773273</v>
      </c>
      <c r="D118" s="116">
        <f>146098020+36509260+48165993</f>
        <v>230773273</v>
      </c>
      <c r="E118" s="117"/>
      <c r="F118" s="49"/>
      <c r="H118" s="20">
        <f>'[1]1.2.sz.mell. '!C118+'[1]1.3.sz.mell.'!C118+'[1]1.4.sz.mell. '!C118</f>
        <v>230773273</v>
      </c>
      <c r="I118" s="30">
        <f t="shared" si="5"/>
        <v>0</v>
      </c>
    </row>
    <row r="119" spans="1:9" ht="12" customHeight="1" thickBot="1">
      <c r="A119" s="21" t="s">
        <v>36</v>
      </c>
      <c r="B119" s="34" t="s">
        <v>222</v>
      </c>
      <c r="C119" s="91">
        <f>SUM(D119:F119)</f>
        <v>66620721</v>
      </c>
      <c r="D119" s="49">
        <f>65710721+100000+510000+300000</f>
        <v>66620721</v>
      </c>
      <c r="E119" s="49"/>
      <c r="F119" s="49"/>
      <c r="H119" s="20">
        <f>'[1]1.2.sz.mell. '!C119+'[1]1.3.sz.mell.'!C119+'[1]1.4.sz.mell. '!C119</f>
        <v>66620721</v>
      </c>
      <c r="I119" s="30">
        <f t="shared" si="5"/>
        <v>0</v>
      </c>
    </row>
    <row r="120" spans="1:9" ht="12" customHeight="1" thickBot="1">
      <c r="A120" s="21" t="s">
        <v>38</v>
      </c>
      <c r="B120" s="32" t="s">
        <v>223</v>
      </c>
      <c r="C120" s="96">
        <f t="shared" si="4"/>
        <v>0</v>
      </c>
      <c r="D120" s="36"/>
      <c r="E120" s="36"/>
      <c r="F120" s="49"/>
      <c r="H120" s="20">
        <f>'[1]1.2.sz.mell. '!C120+'[1]1.3.sz.mell.'!C120+'[1]1.4.sz.mell. '!C120</f>
        <v>0</v>
      </c>
      <c r="I120" s="30">
        <f t="shared" si="5"/>
        <v>0</v>
      </c>
    </row>
    <row r="121" spans="1:9" ht="12" customHeight="1" thickBot="1">
      <c r="A121" s="21" t="s">
        <v>224</v>
      </c>
      <c r="B121" s="118" t="s">
        <v>225</v>
      </c>
      <c r="C121" s="96">
        <f t="shared" si="4"/>
        <v>0</v>
      </c>
      <c r="D121" s="36"/>
      <c r="E121" s="36"/>
      <c r="F121" s="49"/>
      <c r="H121" s="20">
        <f>'[1]1.2.sz.mell. '!C121+'[1]1.3.sz.mell.'!C121+'[1]1.4.sz.mell. '!C121</f>
        <v>0</v>
      </c>
      <c r="I121" s="30">
        <f t="shared" si="5"/>
        <v>0</v>
      </c>
    </row>
    <row r="122" spans="1:9" ht="16.5" thickBot="1">
      <c r="A122" s="21" t="s">
        <v>226</v>
      </c>
      <c r="B122" s="101" t="s">
        <v>198</v>
      </c>
      <c r="C122" s="91">
        <f t="shared" si="4"/>
        <v>0</v>
      </c>
      <c r="D122" s="36"/>
      <c r="E122" s="36"/>
      <c r="F122" s="49"/>
      <c r="H122" s="20">
        <f>'[1]1.2.sz.mell. '!C122+'[1]1.3.sz.mell.'!C122+'[1]1.4.sz.mell. '!C122</f>
        <v>0</v>
      </c>
      <c r="I122" s="30">
        <f t="shared" si="5"/>
        <v>0</v>
      </c>
    </row>
    <row r="123" spans="1:9" ht="12" customHeight="1" thickBot="1">
      <c r="A123" s="21" t="s">
        <v>227</v>
      </c>
      <c r="B123" s="101" t="s">
        <v>228</v>
      </c>
      <c r="C123" s="91">
        <f t="shared" si="4"/>
        <v>0</v>
      </c>
      <c r="D123" s="36"/>
      <c r="E123" s="36"/>
      <c r="F123" s="49"/>
      <c r="H123" s="20">
        <f>'[1]1.2.sz.mell. '!C123+'[1]1.3.sz.mell.'!C123+'[1]1.4.sz.mell. '!C123</f>
        <v>0</v>
      </c>
      <c r="I123" s="30">
        <f t="shared" si="5"/>
        <v>0</v>
      </c>
    </row>
    <row r="124" spans="1:9" ht="12" customHeight="1" thickBot="1">
      <c r="A124" s="21" t="s">
        <v>229</v>
      </c>
      <c r="B124" s="101" t="s">
        <v>230</v>
      </c>
      <c r="C124" s="91">
        <f t="shared" si="4"/>
        <v>0</v>
      </c>
      <c r="D124" s="36"/>
      <c r="E124" s="36"/>
      <c r="F124" s="49"/>
      <c r="H124" s="20">
        <f>'[1]1.2.sz.mell. '!C124+'[1]1.3.sz.mell.'!C124+'[1]1.4.sz.mell. '!C124</f>
        <v>0</v>
      </c>
      <c r="I124" s="30">
        <f t="shared" si="5"/>
        <v>0</v>
      </c>
    </row>
    <row r="125" spans="1:9" ht="12" customHeight="1" thickBot="1">
      <c r="A125" s="21" t="s">
        <v>231</v>
      </c>
      <c r="B125" s="101" t="s">
        <v>204</v>
      </c>
      <c r="C125" s="91">
        <f t="shared" si="4"/>
        <v>0</v>
      </c>
      <c r="D125" s="36"/>
      <c r="E125" s="36"/>
      <c r="F125" s="49"/>
      <c r="H125" s="20">
        <f>'[1]1.2.sz.mell. '!C125+'[1]1.3.sz.mell.'!C125+'[1]1.4.sz.mell. '!C125</f>
        <v>0</v>
      </c>
      <c r="I125" s="30">
        <f t="shared" si="5"/>
        <v>0</v>
      </c>
    </row>
    <row r="126" spans="1:9" ht="12" customHeight="1" thickBot="1">
      <c r="A126" s="21" t="s">
        <v>232</v>
      </c>
      <c r="B126" s="101" t="s">
        <v>233</v>
      </c>
      <c r="C126" s="91">
        <f t="shared" si="4"/>
        <v>0</v>
      </c>
      <c r="D126" s="36"/>
      <c r="E126" s="36"/>
      <c r="F126" s="49"/>
      <c r="H126" s="20">
        <f>'[1]1.2.sz.mell. '!C126+'[1]1.3.sz.mell.'!C126+'[1]1.4.sz.mell. '!C126</f>
        <v>0</v>
      </c>
      <c r="I126" s="30">
        <f t="shared" si="5"/>
        <v>0</v>
      </c>
    </row>
    <row r="127" spans="1:9" ht="16.5" thickBot="1">
      <c r="A127" s="102" t="s">
        <v>234</v>
      </c>
      <c r="B127" s="101" t="s">
        <v>235</v>
      </c>
      <c r="C127" s="105">
        <f t="shared" si="4"/>
        <v>66620721</v>
      </c>
      <c r="D127" s="44">
        <f>65710721+100000+510000+300000</f>
        <v>66620721</v>
      </c>
      <c r="E127" s="44"/>
      <c r="F127" s="44"/>
      <c r="H127" s="20">
        <f>'[1]1.2.sz.mell. '!C127+'[1]1.3.sz.mell.'!C127+'[1]1.4.sz.mell. '!C127</f>
        <v>66620721</v>
      </c>
      <c r="I127" s="38">
        <f t="shared" si="5"/>
        <v>0</v>
      </c>
    </row>
    <row r="128" spans="1:9" ht="12" customHeight="1" thickBot="1">
      <c r="A128" s="15" t="s">
        <v>40</v>
      </c>
      <c r="B128" s="119" t="s">
        <v>236</v>
      </c>
      <c r="C128" s="111">
        <f t="shared" si="4"/>
        <v>3232842253</v>
      </c>
      <c r="D128" s="18">
        <f>+D93+D114</f>
        <v>1458880060</v>
      </c>
      <c r="E128" s="17">
        <f>+E93+E114</f>
        <v>244350438</v>
      </c>
      <c r="F128" s="17">
        <f>+F93+F114</f>
        <v>1529611755</v>
      </c>
      <c r="H128" s="20">
        <f>'[1]1.2.sz.mell. '!C128+'[1]1.3.sz.mell.'!C128+'[1]1.4.sz.mell. '!C128</f>
        <v>3232842253</v>
      </c>
      <c r="I128" s="20">
        <f t="shared" si="5"/>
        <v>0</v>
      </c>
    </row>
    <row r="129" spans="1:9" ht="12" customHeight="1" thickBot="1">
      <c r="A129" s="15" t="s">
        <v>237</v>
      </c>
      <c r="B129" s="119" t="s">
        <v>238</v>
      </c>
      <c r="C129" s="111">
        <f t="shared" si="4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108486704</v>
      </c>
      <c r="I129" s="20">
        <f t="shared" si="5"/>
        <v>0</v>
      </c>
    </row>
    <row r="130" spans="1:9" ht="12" customHeight="1" thickBot="1">
      <c r="A130" s="21" t="s">
        <v>56</v>
      </c>
      <c r="B130" s="114" t="s">
        <v>239</v>
      </c>
      <c r="C130" s="96">
        <f t="shared" si="4"/>
        <v>8486704</v>
      </c>
      <c r="D130" s="49">
        <f>4042704+4444000</f>
        <v>8486704</v>
      </c>
      <c r="E130" s="49"/>
      <c r="F130" s="49"/>
      <c r="H130" s="20">
        <f>'[1]1.2.sz.mell. '!C130+'[1]1.3.sz.mell.'!C130+'[1]1.4.sz.mell. '!C130</f>
        <v>8486704</v>
      </c>
      <c r="I130" s="25">
        <f t="shared" si="5"/>
        <v>0</v>
      </c>
    </row>
    <row r="131" spans="1:9" ht="12" customHeight="1" thickBot="1">
      <c r="A131" s="21" t="s">
        <v>62</v>
      </c>
      <c r="B131" s="114" t="s">
        <v>240</v>
      </c>
      <c r="C131" s="96">
        <f t="shared" si="4"/>
        <v>100000000</v>
      </c>
      <c r="D131" s="36">
        <v>100000000</v>
      </c>
      <c r="E131" s="36"/>
      <c r="F131" s="36"/>
      <c r="H131" s="20">
        <f>'[1]1.2.sz.mell. '!C131+'[1]1.3.sz.mell.'!C131+'[1]1.4.sz.mell. '!C131</f>
        <v>100000000</v>
      </c>
      <c r="I131" s="30">
        <f t="shared" si="5"/>
        <v>0</v>
      </c>
    </row>
    <row r="132" spans="1:9" ht="12" customHeight="1" thickBot="1">
      <c r="A132" s="102" t="s">
        <v>241</v>
      </c>
      <c r="B132" s="114" t="s">
        <v>242</v>
      </c>
      <c r="C132" s="120">
        <f t="shared" si="4"/>
        <v>0</v>
      </c>
      <c r="D132" s="36"/>
      <c r="E132" s="36"/>
      <c r="F132" s="36"/>
      <c r="H132" s="20">
        <f>'[1]1.2.sz.mell. '!C132+'[1]1.3.sz.mell.'!C132+'[1]1.4.sz.mell. '!C132</f>
        <v>0</v>
      </c>
      <c r="I132" s="38">
        <f t="shared" si="5"/>
        <v>0</v>
      </c>
    </row>
    <row r="133" spans="1:9" ht="12" customHeight="1" thickBot="1">
      <c r="A133" s="15" t="s">
        <v>70</v>
      </c>
      <c r="B133" s="119" t="s">
        <v>243</v>
      </c>
      <c r="C133" s="111">
        <f t="shared" si="4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5"/>
        <v>0</v>
      </c>
    </row>
    <row r="134" spans="1:9" ht="12" customHeight="1" thickBot="1">
      <c r="A134" s="21" t="s">
        <v>72</v>
      </c>
      <c r="B134" s="121" t="s">
        <v>244</v>
      </c>
      <c r="C134" s="122">
        <f t="shared" si="4"/>
        <v>0</v>
      </c>
      <c r="D134" s="36"/>
      <c r="E134" s="36"/>
      <c r="F134" s="36"/>
      <c r="H134" s="20">
        <f>'[1]1.2.sz.mell. '!C134+'[1]1.3.sz.mell.'!C134+'[1]1.4.sz.mell. '!C134</f>
        <v>0</v>
      </c>
      <c r="I134" s="25">
        <f t="shared" si="5"/>
        <v>0</v>
      </c>
    </row>
    <row r="135" spans="1:9" ht="12" customHeight="1" thickBot="1">
      <c r="A135" s="21" t="s">
        <v>74</v>
      </c>
      <c r="B135" s="121" t="s">
        <v>245</v>
      </c>
      <c r="C135" s="122">
        <f t="shared" si="4"/>
        <v>0</v>
      </c>
      <c r="D135" s="36"/>
      <c r="E135" s="36"/>
      <c r="F135" s="36"/>
      <c r="H135" s="20">
        <f>'[1]1.2.sz.mell. '!C135+'[1]1.3.sz.mell.'!C135+'[1]1.4.sz.mell. '!C135</f>
        <v>0</v>
      </c>
      <c r="I135" s="30">
        <f t="shared" si="5"/>
        <v>0</v>
      </c>
    </row>
    <row r="136" spans="1:9" ht="12" customHeight="1" thickBot="1">
      <c r="A136" s="21" t="s">
        <v>76</v>
      </c>
      <c r="B136" s="121" t="s">
        <v>246</v>
      </c>
      <c r="C136" s="122">
        <f t="shared" si="4"/>
        <v>0</v>
      </c>
      <c r="D136" s="36"/>
      <c r="E136" s="36"/>
      <c r="F136" s="36"/>
      <c r="H136" s="20">
        <f>'[1]1.2.sz.mell. '!C136+'[1]1.3.sz.mell.'!C136+'[1]1.4.sz.mell. '!C136</f>
        <v>0</v>
      </c>
      <c r="I136" s="30">
        <f t="shared" si="5"/>
        <v>0</v>
      </c>
    </row>
    <row r="137" spans="1:9" ht="12" customHeight="1" thickBot="1">
      <c r="A137" s="21" t="s">
        <v>78</v>
      </c>
      <c r="B137" s="121" t="s">
        <v>247</v>
      </c>
      <c r="C137" s="122">
        <f t="shared" si="4"/>
        <v>0</v>
      </c>
      <c r="D137" s="36"/>
      <c r="E137" s="36"/>
      <c r="F137" s="36"/>
      <c r="H137" s="20">
        <f>'[1]1.2.sz.mell. '!C137+'[1]1.3.sz.mell.'!C137+'[1]1.4.sz.mell. '!C137</f>
        <v>0</v>
      </c>
      <c r="I137" s="30">
        <f t="shared" si="5"/>
        <v>0</v>
      </c>
    </row>
    <row r="138" spans="1:9" ht="12" customHeight="1" thickBot="1">
      <c r="A138" s="21" t="s">
        <v>80</v>
      </c>
      <c r="B138" s="121" t="s">
        <v>248</v>
      </c>
      <c r="C138" s="122">
        <f t="shared" si="4"/>
        <v>0</v>
      </c>
      <c r="D138" s="36"/>
      <c r="E138" s="36"/>
      <c r="F138" s="36"/>
      <c r="H138" s="20">
        <f>'[1]1.2.sz.mell. '!C138+'[1]1.3.sz.mell.'!C138+'[1]1.4.sz.mell. '!C138</f>
        <v>0</v>
      </c>
      <c r="I138" s="30">
        <f t="shared" si="5"/>
        <v>0</v>
      </c>
    </row>
    <row r="139" spans="1:9" ht="12" customHeight="1" thickBot="1">
      <c r="A139" s="102" t="s">
        <v>82</v>
      </c>
      <c r="B139" s="121" t="s">
        <v>249</v>
      </c>
      <c r="C139" s="120">
        <f t="shared" si="4"/>
        <v>0</v>
      </c>
      <c r="D139" s="36"/>
      <c r="E139" s="36"/>
      <c r="F139" s="36"/>
      <c r="H139" s="20">
        <f>'[1]1.2.sz.mell. '!C139+'[1]1.3.sz.mell.'!C139+'[1]1.4.sz.mell. '!C139</f>
        <v>0</v>
      </c>
      <c r="I139" s="38">
        <f t="shared" si="5"/>
        <v>0</v>
      </c>
    </row>
    <row r="140" spans="1:9" ht="12" customHeight="1" thickBot="1">
      <c r="A140" s="15" t="s">
        <v>94</v>
      </c>
      <c r="B140" s="119" t="s">
        <v>250</v>
      </c>
      <c r="C140" s="111">
        <f t="shared" si="4"/>
        <v>38167591</v>
      </c>
      <c r="D140" s="51">
        <f>+D141+D142+D143+D144</f>
        <v>38167591</v>
      </c>
      <c r="E140" s="52">
        <f>+E141+E142+E143+E144</f>
        <v>0</v>
      </c>
      <c r="F140" s="52">
        <f>+F141+F142+F143+F144</f>
        <v>0</v>
      </c>
      <c r="H140" s="20">
        <f>'[1]1.2.sz.mell. '!C140+'[1]1.3.sz.mell.'!C140+'[1]1.4.sz.mell. '!C140</f>
        <v>38167591</v>
      </c>
      <c r="I140" s="20">
        <f t="shared" si="5"/>
        <v>0</v>
      </c>
    </row>
    <row r="141" spans="1:9" ht="12" customHeight="1" thickBot="1">
      <c r="A141" s="21" t="s">
        <v>96</v>
      </c>
      <c r="B141" s="121" t="s">
        <v>251</v>
      </c>
      <c r="C141" s="122">
        <f t="shared" si="4"/>
        <v>0</v>
      </c>
      <c r="D141" s="36"/>
      <c r="E141" s="36"/>
      <c r="F141" s="36"/>
      <c r="H141" s="20">
        <f>'[1]1.2.sz.mell. '!C141+'[1]1.3.sz.mell.'!C141+'[1]1.4.sz.mell. '!C141</f>
        <v>0</v>
      </c>
      <c r="I141" s="25">
        <f t="shared" si="5"/>
        <v>0</v>
      </c>
    </row>
    <row r="142" spans="1:9" ht="12" customHeight="1" thickBot="1">
      <c r="A142" s="21" t="s">
        <v>98</v>
      </c>
      <c r="B142" s="121" t="s">
        <v>252</v>
      </c>
      <c r="C142" s="96">
        <f t="shared" si="4"/>
        <v>38167591</v>
      </c>
      <c r="D142" s="36">
        <v>38167591</v>
      </c>
      <c r="E142" s="36"/>
      <c r="F142" s="36"/>
      <c r="H142" s="20">
        <f>'[1]1.2.sz.mell. '!C142+'[1]1.3.sz.mell.'!C142+'[1]1.4.sz.mell. '!C142</f>
        <v>38167591</v>
      </c>
      <c r="I142" s="30">
        <f t="shared" si="5"/>
        <v>0</v>
      </c>
    </row>
    <row r="143" spans="1:9" ht="12" customHeight="1" thickBot="1">
      <c r="A143" s="21" t="s">
        <v>100</v>
      </c>
      <c r="B143" s="121" t="s">
        <v>253</v>
      </c>
      <c r="C143" s="122">
        <f t="shared" si="4"/>
        <v>0</v>
      </c>
      <c r="D143" s="36"/>
      <c r="E143" s="36"/>
      <c r="F143" s="36"/>
      <c r="H143" s="20">
        <f>'[1]1.2.sz.mell. '!C143+'[1]1.3.sz.mell.'!C143+'[1]1.4.sz.mell. '!C143</f>
        <v>0</v>
      </c>
      <c r="I143" s="30">
        <f t="shared" si="5"/>
        <v>0</v>
      </c>
    </row>
    <row r="144" spans="1:9" ht="12" customHeight="1" thickBot="1">
      <c r="A144" s="102" t="s">
        <v>102</v>
      </c>
      <c r="B144" s="98" t="s">
        <v>254</v>
      </c>
      <c r="C144" s="120">
        <f t="shared" si="4"/>
        <v>0</v>
      </c>
      <c r="D144" s="36"/>
      <c r="E144" s="36"/>
      <c r="F144" s="36"/>
      <c r="H144" s="20">
        <f>'[1]1.2.sz.mell. '!C144+'[1]1.3.sz.mell.'!C144+'[1]1.4.sz.mell. '!C144</f>
        <v>0</v>
      </c>
      <c r="I144" s="38">
        <f t="shared" si="5"/>
        <v>0</v>
      </c>
    </row>
    <row r="145" spans="1:9" ht="12" customHeight="1" thickBot="1">
      <c r="A145" s="15" t="s">
        <v>255</v>
      </c>
      <c r="B145" s="119" t="s">
        <v>256</v>
      </c>
      <c r="C145" s="111">
        <f t="shared" si="4"/>
        <v>0</v>
      </c>
      <c r="D145" s="123">
        <f>+D146+D147+D148+D149+D150</f>
        <v>0</v>
      </c>
      <c r="E145" s="124">
        <f>+E146+E147+E148+E149+E150</f>
        <v>0</v>
      </c>
      <c r="F145" s="124">
        <f>SUM(F146:F150)</f>
        <v>0</v>
      </c>
      <c r="H145" s="20">
        <f>'[1]1.2.sz.mell. '!C145+'[1]1.3.sz.mell.'!C145+'[1]1.4.sz.mell. '!C145</f>
        <v>0</v>
      </c>
      <c r="I145" s="20">
        <f t="shared" si="5"/>
        <v>0</v>
      </c>
    </row>
    <row r="146" spans="1:9" ht="12" customHeight="1" thickBot="1">
      <c r="A146" s="21" t="s">
        <v>108</v>
      </c>
      <c r="B146" s="121" t="s">
        <v>257</v>
      </c>
      <c r="C146" s="122">
        <f t="shared" si="4"/>
        <v>0</v>
      </c>
      <c r="D146" s="36"/>
      <c r="E146" s="36"/>
      <c r="F146" s="36"/>
      <c r="H146" s="20">
        <f>'[1]1.2.sz.mell. '!C146+'[1]1.3.sz.mell.'!C146+'[1]1.4.sz.mell. '!C146</f>
        <v>0</v>
      </c>
      <c r="I146" s="25">
        <f t="shared" si="5"/>
        <v>0</v>
      </c>
    </row>
    <row r="147" spans="1:9" ht="12" customHeight="1" thickBot="1">
      <c r="A147" s="21" t="s">
        <v>110</v>
      </c>
      <c r="B147" s="121" t="s">
        <v>258</v>
      </c>
      <c r="C147" s="122">
        <f t="shared" si="4"/>
        <v>0</v>
      </c>
      <c r="D147" s="36"/>
      <c r="E147" s="36"/>
      <c r="F147" s="36"/>
      <c r="H147" s="20">
        <f>'[1]1.2.sz.mell. '!C147+'[1]1.3.sz.mell.'!C147+'[1]1.4.sz.mell. '!C147</f>
        <v>0</v>
      </c>
      <c r="I147" s="30">
        <f t="shared" si="5"/>
        <v>0</v>
      </c>
    </row>
    <row r="148" spans="1:9" ht="12" customHeight="1" thickBot="1">
      <c r="A148" s="21" t="s">
        <v>112</v>
      </c>
      <c r="B148" s="121" t="s">
        <v>259</v>
      </c>
      <c r="C148" s="122">
        <f t="shared" si="4"/>
        <v>0</v>
      </c>
      <c r="D148" s="36"/>
      <c r="E148" s="36"/>
      <c r="F148" s="36"/>
      <c r="H148" s="20">
        <f>'[1]1.2.sz.mell. '!C148+'[1]1.3.sz.mell.'!C148+'[1]1.4.sz.mell. '!C148</f>
        <v>0</v>
      </c>
      <c r="I148" s="30">
        <f t="shared" si="5"/>
        <v>0</v>
      </c>
    </row>
    <row r="149" spans="1:9" ht="12" customHeight="1" thickBot="1">
      <c r="A149" s="21" t="s">
        <v>114</v>
      </c>
      <c r="B149" s="121" t="s">
        <v>260</v>
      </c>
      <c r="C149" s="122">
        <f t="shared" si="4"/>
        <v>0</v>
      </c>
      <c r="D149" s="36"/>
      <c r="E149" s="36"/>
      <c r="F149" s="36"/>
      <c r="H149" s="20">
        <f>'[1]1.2.sz.mell. '!C149+'[1]1.3.sz.mell.'!C149+'[1]1.4.sz.mell. '!C149</f>
        <v>0</v>
      </c>
      <c r="I149" s="30">
        <f t="shared" si="5"/>
        <v>0</v>
      </c>
    </row>
    <row r="150" spans="1:9" ht="12" customHeight="1" thickBot="1">
      <c r="A150" s="21" t="s">
        <v>261</v>
      </c>
      <c r="B150" s="121" t="s">
        <v>262</v>
      </c>
      <c r="C150" s="120">
        <f t="shared" si="4"/>
        <v>0</v>
      </c>
      <c r="D150" s="63"/>
      <c r="E150" s="63"/>
      <c r="F150" s="36"/>
      <c r="H150" s="20">
        <f>'[1]1.2.sz.mell. '!C150+'[1]1.3.sz.mell.'!C150+'[1]1.4.sz.mell. '!C150</f>
        <v>0</v>
      </c>
      <c r="I150" s="38">
        <f t="shared" si="5"/>
        <v>0</v>
      </c>
    </row>
    <row r="151" spans="1:9" ht="12" customHeight="1" thickBot="1">
      <c r="A151" s="15" t="s">
        <v>116</v>
      </c>
      <c r="B151" s="119" t="s">
        <v>263</v>
      </c>
      <c r="C151" s="111">
        <f t="shared" si="4"/>
        <v>0</v>
      </c>
      <c r="D151" s="123"/>
      <c r="E151" s="124"/>
      <c r="F151" s="125"/>
      <c r="H151" s="20">
        <f>'[1]1.2.sz.mell. '!C151+'[1]1.3.sz.mell.'!C151+'[1]1.4.sz.mell. '!C151</f>
        <v>0</v>
      </c>
      <c r="I151" s="20">
        <f t="shared" si="5"/>
        <v>0</v>
      </c>
    </row>
    <row r="152" spans="1:9" ht="12" customHeight="1" thickBot="1">
      <c r="A152" s="15" t="s">
        <v>264</v>
      </c>
      <c r="B152" s="119" t="s">
        <v>265</v>
      </c>
      <c r="C152" s="111">
        <f t="shared" si="4"/>
        <v>0</v>
      </c>
      <c r="D152" s="123"/>
      <c r="E152" s="124"/>
      <c r="F152" s="125"/>
      <c r="H152" s="20">
        <f>'[1]1.2.sz.mell. '!C152+'[1]1.3.sz.mell.'!C152+'[1]1.4.sz.mell. '!C152</f>
        <v>0</v>
      </c>
      <c r="I152" s="20">
        <f t="shared" si="5"/>
        <v>0</v>
      </c>
    </row>
    <row r="153" spans="1:9" ht="15" customHeight="1" thickBot="1">
      <c r="A153" s="15" t="s">
        <v>266</v>
      </c>
      <c r="B153" s="119" t="s">
        <v>267</v>
      </c>
      <c r="C153" s="111">
        <f t="shared" si="4"/>
        <v>146654295</v>
      </c>
      <c r="D153" s="126">
        <f>+D129+D133+D140+D145+D151+D152</f>
        <v>146654295</v>
      </c>
      <c r="E153" s="127">
        <f>+E129+E133+E140+E145+E151+E152</f>
        <v>0</v>
      </c>
      <c r="F153" s="127">
        <f>+F129+F133+F140+F145+F151+F152</f>
        <v>0</v>
      </c>
      <c r="G153" s="128"/>
      <c r="H153" s="20">
        <f>'[1]1.2.sz.mell. '!C153+'[1]1.3.sz.mell.'!C153+'[1]1.4.sz.mell. '!C153</f>
        <v>146654295</v>
      </c>
      <c r="I153" s="20">
        <f t="shared" si="5"/>
        <v>0</v>
      </c>
    </row>
    <row r="154" spans="1:9" s="19" customFormat="1" ht="12.95" customHeight="1" thickBot="1">
      <c r="A154" s="129" t="s">
        <v>268</v>
      </c>
      <c r="B154" s="130" t="s">
        <v>269</v>
      </c>
      <c r="C154" s="111">
        <f t="shared" si="4"/>
        <v>3379496548</v>
      </c>
      <c r="D154" s="126">
        <f>+D128+D153</f>
        <v>1605534355</v>
      </c>
      <c r="E154" s="127">
        <f>+E128+E153</f>
        <v>244350438</v>
      </c>
      <c r="F154" s="127">
        <f>+F128+F153</f>
        <v>1529611755</v>
      </c>
      <c r="H154" s="20">
        <f>'[1]1.2.sz.mell. '!C154+'[1]1.3.sz.mell.'!C154+'[1]1.4.sz.mell. '!C154</f>
        <v>3379496548</v>
      </c>
      <c r="I154" s="20">
        <f t="shared" si="5"/>
        <v>0</v>
      </c>
    </row>
    <row r="155" spans="1:9" ht="7.5" customHeight="1">
      <c r="C155" s="131"/>
    </row>
    <row r="156" spans="1:9">
      <c r="A156" s="132" t="s">
        <v>270</v>
      </c>
      <c r="B156" s="132"/>
      <c r="C156" s="132"/>
    </row>
    <row r="157" spans="1:9" ht="15" customHeight="1" thickBot="1">
      <c r="A157" s="5" t="s">
        <v>271</v>
      </c>
      <c r="B157" s="5"/>
      <c r="C157" s="6" t="s">
        <v>2</v>
      </c>
    </row>
    <row r="158" spans="1:9" ht="13.5" customHeight="1" thickBot="1">
      <c r="A158" s="15">
        <v>1</v>
      </c>
      <c r="B158" s="133" t="s">
        <v>272</v>
      </c>
      <c r="C158" s="17">
        <f>+C62-C128</f>
        <v>-692185635</v>
      </c>
    </row>
    <row r="159" spans="1:9" ht="27.75" customHeight="1" thickBot="1">
      <c r="A159" s="15" t="s">
        <v>26</v>
      </c>
      <c r="B159" s="133" t="s">
        <v>273</v>
      </c>
      <c r="C159" s="17">
        <f>+C86-C153</f>
        <v>692185635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21/2018.(X.26.)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2018-10-26T06:31:24Z</dcterms:created>
  <dcterms:modified xsi:type="dcterms:W3CDTF">2018-10-26T06:31:25Z</dcterms:modified>
</cp:coreProperties>
</file>