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8145" tabRatio="727" firstSheet="52" activeTab="57"/>
  </bookViews>
  <sheets>
    <sheet name="ÖSSZEFÜGGÉSEK" sheetId="1" r:id="rId1"/>
    <sheet name="1.sz. mell" sheetId="62" state="hidden" r:id="rId2"/>
    <sheet name="1.1.sz.mell." sheetId="2" r:id="rId3"/>
    <sheet name="1.2.sz.mell." sheetId="3" r:id="rId4"/>
    <sheet name="1.3.sz.mell." sheetId="4" r:id="rId5"/>
    <sheet name="1.4.sz.mell." sheetId="5" r:id="rId6"/>
    <sheet name="2.1.sz.mell  " sheetId="6" r:id="rId7"/>
    <sheet name="2.2.sz.mell  " sheetId="7" r:id="rId8"/>
    <sheet name="ELLENŐRZÉS-1.sz.2.1.sz.2.2.sz." sheetId="8" r:id="rId9"/>
    <sheet name="3.sz.mell." sheetId="9" state="hidden" r:id="rId10"/>
    <sheet name="4.sz.mell." sheetId="10" state="hidden" r:id="rId11"/>
    <sheet name="5. sz. mell. " sheetId="11" state="hidden" r:id="rId12"/>
    <sheet name="3.1. sz. mell" sheetId="12" r:id="rId13"/>
    <sheet name="3.2. sz. mell" sheetId="13" r:id="rId14"/>
    <sheet name="3.3. sz. mell" sheetId="14" r:id="rId15"/>
    <sheet name="3.4. sz. mell" sheetId="15" r:id="rId16"/>
    <sheet name="4.1. sz. mell" sheetId="16" r:id="rId17"/>
    <sheet name="4.2. sz. mell" sheetId="17" r:id="rId18"/>
    <sheet name="5.3. sz. mell" sheetId="18" state="hidden" r:id="rId19"/>
    <sheet name="4.3. sz. mell" sheetId="19" r:id="rId20"/>
    <sheet name="8.1. sz. mell." sheetId="20" state="hidden" r:id="rId21"/>
    <sheet name="8.1.1. sz. mell." sheetId="21" state="hidden" r:id="rId22"/>
    <sheet name="8.1.2. sz. mell." sheetId="22" state="hidden" r:id="rId23"/>
    <sheet name="8.1.3. sz. mell." sheetId="23" state="hidden" r:id="rId24"/>
    <sheet name="8.2. sz. mell." sheetId="24" state="hidden" r:id="rId25"/>
    <sheet name="8.2.1. sz. mell." sheetId="25" state="hidden" r:id="rId26"/>
    <sheet name="8.2.2. sz. mell." sheetId="26" state="hidden" r:id="rId27"/>
    <sheet name="8.2.3. sz. mell." sheetId="27" state="hidden" r:id="rId28"/>
    <sheet name="8.3. sz. mell." sheetId="28" state="hidden" r:id="rId29"/>
    <sheet name="8.3.1. sz. mell." sheetId="29" state="hidden" r:id="rId30"/>
    <sheet name="8.3.2. sz. mell. " sheetId="30" state="hidden" r:id="rId31"/>
    <sheet name="8.3.3. sz. mell." sheetId="31" state="hidden" r:id="rId32"/>
    <sheet name="6. sz. mell" sheetId="32" state="hidden" r:id="rId33"/>
    <sheet name="1. sz.tájékoztató" sheetId="33" r:id="rId34"/>
    <sheet name="2. tájékoztató tábla" sheetId="34" state="hidden" r:id="rId35"/>
    <sheet name="2. tájékoztató " sheetId="35" state="hidden" r:id="rId36"/>
    <sheet name="4. tájékoztató tábla" sheetId="36" state="hidden" r:id="rId37"/>
    <sheet name="2. sz. tájékoztató " sheetId="37" state="hidden" r:id="rId38"/>
    <sheet name="2.sz. tájékoztató " sheetId="38" r:id="rId39"/>
    <sheet name="3.1. tájékoztató " sheetId="61" r:id="rId40"/>
    <sheet name="3.2. tájékoztató " sheetId="59" r:id="rId41"/>
    <sheet name="3.3. tájékoztató " sheetId="60" r:id="rId42"/>
    <sheet name="4.1. tájékoztató " sheetId="51" state="hidden" r:id="rId43"/>
    <sheet name="4.2. tájékoztató " sheetId="39" state="hidden" r:id="rId44"/>
    <sheet name="4.3. tájékoztató " sheetId="50" state="hidden" r:id="rId45"/>
    <sheet name="5.2. tájékoztató  (3)" sheetId="49" state="hidden" r:id="rId46"/>
    <sheet name="5.2. tájékoztató  (2)" sheetId="48" state="hidden" r:id="rId47"/>
    <sheet name="5.2. tájékoztató " sheetId="40" state="hidden" r:id="rId48"/>
    <sheet name="4.1 tájékoztató tábla " sheetId="47" r:id="rId49"/>
    <sheet name="4.2 tájékoztató tábla " sheetId="46" r:id="rId50"/>
    <sheet name="4.3  tájékoztató tábla" sheetId="41" r:id="rId51"/>
    <sheet name="5. tájékoztató " sheetId="44" r:id="rId52"/>
    <sheet name="6.1 sz. tájékoztató" sheetId="52" r:id="rId53"/>
    <sheet name="6.2. sz. tájékoztató " sheetId="53" r:id="rId54"/>
    <sheet name="6.3. sz. tájékoztató " sheetId="55" r:id="rId55"/>
    <sheet name="7.1 sz. tájékozatató" sheetId="56" r:id="rId56"/>
    <sheet name="7.2. sz. téjékoztató" sheetId="57" r:id="rId57"/>
    <sheet name="7.3. sz.  tájékoztató" sheetId="58" r:id="rId58"/>
    <sheet name="Munka1" sheetId="45" r:id="rId59"/>
  </sheets>
  <definedNames>
    <definedName name="_ftn1" localSheetId="48">'4.1 tájékoztató tábla '!$A$27</definedName>
    <definedName name="_ftn1" localSheetId="49">'4.2 tájékoztató tábla '!$A$27</definedName>
    <definedName name="_ftn1" localSheetId="50">'4.3  tájékoztató tábla'!$A$27</definedName>
    <definedName name="_ftnref1" localSheetId="48">'4.1 tájékoztató tábla '!$A$18</definedName>
    <definedName name="_ftnref1" localSheetId="49">'4.2 tájékoztató tábla '!$A$18</definedName>
    <definedName name="_ftnref1" localSheetId="50">'4.3  tájékoztató tábla'!$A$18</definedName>
    <definedName name="_xlnm.Print_Titles" localSheetId="12">'3.1. sz. mell'!$1:$6</definedName>
    <definedName name="_xlnm.Print_Titles" localSheetId="13">'3.2. sz. mell'!$1:$6</definedName>
    <definedName name="_xlnm.Print_Titles" localSheetId="14">'3.3. sz. mell'!$1:$6</definedName>
    <definedName name="_xlnm.Print_Titles" localSheetId="15">'3.4. sz. mell'!$1:$6</definedName>
    <definedName name="_xlnm.Print_Titles" localSheetId="16">'4.1. sz. mell'!$1:$6</definedName>
    <definedName name="_xlnm.Print_Titles" localSheetId="42">'4.1. tájékoztató '!$2:$6</definedName>
    <definedName name="_xlnm.Print_Titles" localSheetId="17">'4.2. sz. mell'!$1:$6</definedName>
    <definedName name="_xlnm.Print_Titles" localSheetId="43">'4.2. tájékoztató '!$2:$6</definedName>
    <definedName name="_xlnm.Print_Titles" localSheetId="19">'4.3. sz. mell'!$1:$6</definedName>
    <definedName name="_xlnm.Print_Titles" localSheetId="44">'4.3. tájékoztató '!$2:$6</definedName>
    <definedName name="_xlnm.Print_Titles" localSheetId="18">'5.3. sz. mell'!$1:$6</definedName>
    <definedName name="_xlnm.Print_Titles" localSheetId="20">'8.1. sz. mell.'!$1:$6</definedName>
    <definedName name="_xlnm.Print_Titles" localSheetId="21">'8.1.1. sz. mell.'!$1:$6</definedName>
    <definedName name="_xlnm.Print_Titles" localSheetId="22">'8.1.2. sz. mell.'!$1:$6</definedName>
    <definedName name="_xlnm.Print_Titles" localSheetId="23">'8.1.3. sz. mell.'!$1:$6</definedName>
    <definedName name="_xlnm.Print_Titles" localSheetId="24">'8.2. sz. mell.'!$1:$6</definedName>
    <definedName name="_xlnm.Print_Titles" localSheetId="25">'8.2.1. sz. mell.'!$1:$6</definedName>
    <definedName name="_xlnm.Print_Titles" localSheetId="26">'8.2.2. sz. mell.'!$1:$6</definedName>
    <definedName name="_xlnm.Print_Titles" localSheetId="27">'8.2.3. sz. mell.'!$1:$6</definedName>
    <definedName name="_xlnm.Print_Titles" localSheetId="28">'8.3. sz. mell.'!$1:$6</definedName>
    <definedName name="_xlnm.Print_Titles" localSheetId="29">'8.3.1. sz. mell.'!$1:$6</definedName>
    <definedName name="_xlnm.Print_Titles" localSheetId="30">'8.3.2. sz. mell. '!$1:$6</definedName>
    <definedName name="_xlnm.Print_Titles" localSheetId="31">'8.3.3. sz. mell.'!$1:$6</definedName>
    <definedName name="_xlnm.Print_Area" localSheetId="33">'1. sz.tájékoztató'!$A$1:$E$145</definedName>
    <definedName name="_xlnm.Print_Area" localSheetId="2">'1.1.sz.mell.'!$A$1:$E$146</definedName>
    <definedName name="_xlnm.Print_Area" localSheetId="3">'1.2.sz.mell.'!$A$1:$E$146</definedName>
    <definedName name="_xlnm.Print_Area" localSheetId="4">'1.3.sz.mell.'!$A$1:$E$146</definedName>
    <definedName name="_xlnm.Print_Area" localSheetId="5">'1.4.sz.mell.'!$A$1:$E$146</definedName>
    <definedName name="_xlnm.Print_Area" localSheetId="1">'1.sz. mell'!$A$1:$E$146</definedName>
    <definedName name="_xlnm.Print_Area" localSheetId="6">'2.1.sz.mell  '!$A$1:$J$32</definedName>
    <definedName name="_xlnm.Print_Area" localSheetId="12">'3.1. sz. mell'!$A$1:$E$149</definedName>
  </definedNames>
  <calcPr calcId="124519"/>
</workbook>
</file>

<file path=xl/calcChain.xml><?xml version="1.0" encoding="utf-8"?>
<calcChain xmlns="http://schemas.openxmlformats.org/spreadsheetml/2006/main">
  <c r="D5" i="47"/>
  <c r="C5"/>
  <c r="C150" i="5"/>
  <c r="D92"/>
  <c r="E92"/>
  <c r="C92"/>
  <c r="D85"/>
  <c r="E85"/>
  <c r="C85"/>
  <c r="E61"/>
  <c r="D61"/>
  <c r="C61"/>
  <c r="E13"/>
  <c r="D13"/>
  <c r="D27"/>
  <c r="E27"/>
  <c r="F27"/>
  <c r="C27"/>
  <c r="E125" i="4"/>
  <c r="F125"/>
  <c r="D125"/>
  <c r="D146"/>
  <c r="E146"/>
  <c r="C146"/>
  <c r="C125"/>
  <c r="D92"/>
  <c r="E92"/>
  <c r="C92"/>
  <c r="D97"/>
  <c r="E97"/>
  <c r="C97"/>
  <c r="D108"/>
  <c r="E108"/>
  <c r="C108"/>
  <c r="D113"/>
  <c r="E113"/>
  <c r="F113"/>
  <c r="C113"/>
  <c r="D85"/>
  <c r="E85"/>
  <c r="C85"/>
  <c r="D61"/>
  <c r="E61"/>
  <c r="C61"/>
  <c r="D27"/>
  <c r="E27"/>
  <c r="C27"/>
  <c r="F124" i="13"/>
  <c r="D92" i="3"/>
  <c r="C92"/>
  <c r="D122"/>
  <c r="E122"/>
  <c r="C122"/>
  <c r="E145"/>
  <c r="D145"/>
  <c r="C145"/>
  <c r="E126"/>
  <c r="F126"/>
  <c r="D126"/>
  <c r="E108"/>
  <c r="D113"/>
  <c r="D108" s="1"/>
  <c r="D125" s="1"/>
  <c r="D146" s="1"/>
  <c r="E113"/>
  <c r="C113"/>
  <c r="C108" s="1"/>
  <c r="C125" s="1"/>
  <c r="D97"/>
  <c r="E97"/>
  <c r="E92" s="1"/>
  <c r="E125" s="1"/>
  <c r="E146" s="1"/>
  <c r="C97"/>
  <c r="E92" i="13"/>
  <c r="E93"/>
  <c r="E91" s="1"/>
  <c r="E124" s="1"/>
  <c r="E94"/>
  <c r="E96"/>
  <c r="E97"/>
  <c r="E98"/>
  <c r="E99"/>
  <c r="E100"/>
  <c r="E101"/>
  <c r="E102"/>
  <c r="E103"/>
  <c r="E104"/>
  <c r="E105"/>
  <c r="E106"/>
  <c r="E107"/>
  <c r="E109"/>
  <c r="E110"/>
  <c r="E111"/>
  <c r="E112"/>
  <c r="E113"/>
  <c r="E114"/>
  <c r="E115"/>
  <c r="E116"/>
  <c r="E117"/>
  <c r="E118"/>
  <c r="E119"/>
  <c r="E120"/>
  <c r="E121"/>
  <c r="E122"/>
  <c r="E123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 s="1"/>
  <c r="D92"/>
  <c r="D93"/>
  <c r="D94"/>
  <c r="D91" s="1"/>
  <c r="D96"/>
  <c r="D97"/>
  <c r="D98"/>
  <c r="D99"/>
  <c r="D100"/>
  <c r="D101"/>
  <c r="D102"/>
  <c r="D103"/>
  <c r="D104"/>
  <c r="D105"/>
  <c r="D106"/>
  <c r="D107"/>
  <c r="D109"/>
  <c r="D110"/>
  <c r="D111"/>
  <c r="D112"/>
  <c r="D113"/>
  <c r="D114"/>
  <c r="D115"/>
  <c r="D116"/>
  <c r="D117"/>
  <c r="D118"/>
  <c r="D119"/>
  <c r="D120"/>
  <c r="D121"/>
  <c r="D124" s="1"/>
  <c r="D122"/>
  <c r="D123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C92"/>
  <c r="C91" s="1"/>
  <c r="C93"/>
  <c r="C94"/>
  <c r="C96"/>
  <c r="C97"/>
  <c r="C98"/>
  <c r="C99"/>
  <c r="C100"/>
  <c r="C101"/>
  <c r="C102"/>
  <c r="C103"/>
  <c r="C104"/>
  <c r="C105"/>
  <c r="C106"/>
  <c r="C109"/>
  <c r="C110"/>
  <c r="C111"/>
  <c r="C112"/>
  <c r="C113"/>
  <c r="C114"/>
  <c r="C115"/>
  <c r="C116"/>
  <c r="C117"/>
  <c r="C118"/>
  <c r="C119"/>
  <c r="C120"/>
  <c r="C121"/>
  <c r="C122"/>
  <c r="C123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61" i="3"/>
  <c r="C85"/>
  <c r="D56"/>
  <c r="D61" s="1"/>
  <c r="E56"/>
  <c r="E61" s="1"/>
  <c r="C56"/>
  <c r="E84"/>
  <c r="D84"/>
  <c r="C84"/>
  <c r="D51"/>
  <c r="E51"/>
  <c r="C51"/>
  <c r="D34"/>
  <c r="E34"/>
  <c r="F34"/>
  <c r="C34"/>
  <c r="E20"/>
  <c r="D20"/>
  <c r="D13"/>
  <c r="E13"/>
  <c r="C13"/>
  <c r="D6"/>
  <c r="E6"/>
  <c r="C6"/>
  <c r="D135" i="2"/>
  <c r="E135"/>
  <c r="C135"/>
  <c r="C97"/>
  <c r="C92" s="1"/>
  <c r="D108"/>
  <c r="C113"/>
  <c r="C108" s="1"/>
  <c r="D113"/>
  <c r="E113"/>
  <c r="E108" s="1"/>
  <c r="C122"/>
  <c r="D122"/>
  <c r="E122"/>
  <c r="C126"/>
  <c r="D126"/>
  <c r="D145" s="1"/>
  <c r="E126"/>
  <c r="C145"/>
  <c r="B25" i="8" s="1"/>
  <c r="E145" i="2"/>
  <c r="E97"/>
  <c r="D97"/>
  <c r="D18" i="6"/>
  <c r="D63" i="12"/>
  <c r="D8"/>
  <c r="D145" i="62"/>
  <c r="E126"/>
  <c r="E145" s="1"/>
  <c r="D126"/>
  <c r="C126"/>
  <c r="C145" s="1"/>
  <c r="E122"/>
  <c r="E125" s="1"/>
  <c r="D122"/>
  <c r="C122"/>
  <c r="C125" s="1"/>
  <c r="E113"/>
  <c r="D113"/>
  <c r="D108" s="1"/>
  <c r="D125" s="1"/>
  <c r="C113"/>
  <c r="E108"/>
  <c r="C108"/>
  <c r="E97"/>
  <c r="D97"/>
  <c r="D92" s="1"/>
  <c r="C97"/>
  <c r="E92"/>
  <c r="C92"/>
  <c r="E74"/>
  <c r="E84" s="1"/>
  <c r="D74"/>
  <c r="C74"/>
  <c r="C84" s="1"/>
  <c r="F71"/>
  <c r="E71"/>
  <c r="D71"/>
  <c r="C71"/>
  <c r="E62"/>
  <c r="D62"/>
  <c r="D84" s="1"/>
  <c r="C62"/>
  <c r="E56"/>
  <c r="D56"/>
  <c r="C56"/>
  <c r="E51"/>
  <c r="E61" s="1"/>
  <c r="E150" s="1"/>
  <c r="D51"/>
  <c r="C51"/>
  <c r="C61" s="1"/>
  <c r="C150" s="1"/>
  <c r="E45"/>
  <c r="D45"/>
  <c r="C45"/>
  <c r="E34"/>
  <c r="D34"/>
  <c r="C34"/>
  <c r="E28"/>
  <c r="D28"/>
  <c r="D27" s="1"/>
  <c r="C28"/>
  <c r="E27"/>
  <c r="C27"/>
  <c r="E20"/>
  <c r="D20"/>
  <c r="C20"/>
  <c r="E13"/>
  <c r="D13"/>
  <c r="C13"/>
  <c r="E6"/>
  <c r="D6"/>
  <c r="C6"/>
  <c r="C3"/>
  <c r="C89" s="1"/>
  <c r="E9" i="13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"/>
  <c r="E8"/>
  <c r="F8"/>
  <c r="C8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9"/>
  <c r="C33" i="14"/>
  <c r="C33" i="13" s="1"/>
  <c r="D33" i="14"/>
  <c r="D33" i="13" s="1"/>
  <c r="E33" i="14"/>
  <c r="C34"/>
  <c r="C34" i="13" s="1"/>
  <c r="D34" i="14"/>
  <c r="D34" i="13" s="1"/>
  <c r="E34" i="14"/>
  <c r="E34" i="13" s="1"/>
  <c r="C35" i="14"/>
  <c r="C35" i="13" s="1"/>
  <c r="D35" i="14"/>
  <c r="D35" i="13" s="1"/>
  <c r="E35" i="14"/>
  <c r="E35" i="13" s="1"/>
  <c r="D96" i="14"/>
  <c r="E96"/>
  <c r="C96"/>
  <c r="D112"/>
  <c r="E112"/>
  <c r="C112"/>
  <c r="D30" i="15"/>
  <c r="D30" i="13" s="1"/>
  <c r="E30" i="15"/>
  <c r="E30" i="13" s="1"/>
  <c r="D31" i="15"/>
  <c r="D31" i="13" s="1"/>
  <c r="E31" i="15"/>
  <c r="E31" i="13" s="1"/>
  <c r="D32" i="15"/>
  <c r="D29" s="1"/>
  <c r="D63" s="1"/>
  <c r="E32"/>
  <c r="E32" i="13" s="1"/>
  <c r="C30" i="15"/>
  <c r="C30" i="13" s="1"/>
  <c r="C31" i="15"/>
  <c r="C31" i="13" s="1"/>
  <c r="C32" i="15"/>
  <c r="C29" s="1"/>
  <c r="E45" i="17"/>
  <c r="E46"/>
  <c r="E47"/>
  <c r="E48"/>
  <c r="E49"/>
  <c r="E50"/>
  <c r="E51"/>
  <c r="E52"/>
  <c r="E53"/>
  <c r="E54"/>
  <c r="E55"/>
  <c r="D45"/>
  <c r="D46"/>
  <c r="D47"/>
  <c r="D48"/>
  <c r="D49"/>
  <c r="D50"/>
  <c r="D51"/>
  <c r="D52"/>
  <c r="D53"/>
  <c r="D54"/>
  <c r="D55"/>
  <c r="C45"/>
  <c r="C46"/>
  <c r="C47"/>
  <c r="C48"/>
  <c r="C49"/>
  <c r="C50"/>
  <c r="C51"/>
  <c r="C52"/>
  <c r="C53"/>
  <c r="C54"/>
  <c r="C55"/>
  <c r="D44"/>
  <c r="E44"/>
  <c r="C44"/>
  <c r="E40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E8"/>
  <c r="D8"/>
  <c r="C8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0"/>
  <c r="C11"/>
  <c r="C12"/>
  <c r="C13"/>
  <c r="C14"/>
  <c r="C15"/>
  <c r="C16"/>
  <c r="C17"/>
  <c r="C18"/>
  <c r="C9"/>
  <c r="C10" i="52"/>
  <c r="C5"/>
  <c r="C6"/>
  <c r="C7"/>
  <c r="C8"/>
  <c r="C9"/>
  <c r="C11"/>
  <c r="C12"/>
  <c r="C13"/>
  <c r="C14"/>
  <c r="C15"/>
  <c r="C16"/>
  <c r="C17"/>
  <c r="C18"/>
  <c r="C19"/>
  <c r="C20"/>
  <c r="C21"/>
  <c r="C22"/>
  <c r="C4"/>
  <c r="A1" i="50"/>
  <c r="A1" i="39"/>
  <c r="E66" i="51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4"/>
  <c r="C35"/>
  <c r="E34"/>
  <c r="C34"/>
  <c r="E29"/>
  <c r="D29"/>
  <c r="C29"/>
  <c r="E24"/>
  <c r="D24"/>
  <c r="C24"/>
  <c r="E19"/>
  <c r="D19"/>
  <c r="C19"/>
  <c r="E14"/>
  <c r="D14"/>
  <c r="C14"/>
  <c r="E9"/>
  <c r="D9"/>
  <c r="C9"/>
  <c r="E8"/>
  <c r="E51" s="1"/>
  <c r="E68" s="1"/>
  <c r="C8"/>
  <c r="C51" s="1"/>
  <c r="C68" s="1"/>
  <c r="A1"/>
  <c r="E66" i="50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E34" s="1"/>
  <c r="D35"/>
  <c r="C35"/>
  <c r="C34" s="1"/>
  <c r="D34"/>
  <c r="E29"/>
  <c r="D29"/>
  <c r="C29"/>
  <c r="E24"/>
  <c r="D24"/>
  <c r="C24"/>
  <c r="E19"/>
  <c r="D19"/>
  <c r="C19"/>
  <c r="E14"/>
  <c r="D14"/>
  <c r="C14"/>
  <c r="E9"/>
  <c r="E8" s="1"/>
  <c r="E51" s="1"/>
  <c r="E68" s="1"/>
  <c r="D9"/>
  <c r="C9"/>
  <c r="C8" s="1"/>
  <c r="C51" s="1"/>
  <c r="C68" s="1"/>
  <c r="D8"/>
  <c r="D51" s="1"/>
  <c r="D68" s="1"/>
  <c r="C18" i="49"/>
  <c r="C14"/>
  <c r="A2"/>
  <c r="C18" i="48"/>
  <c r="C14"/>
  <c r="C21" s="1"/>
  <c r="A2"/>
  <c r="A1" i="41"/>
  <c r="A1" i="46"/>
  <c r="A1" i="47"/>
  <c r="D18"/>
  <c r="D14"/>
  <c r="D38" s="1"/>
  <c r="D9"/>
  <c r="D18" i="46"/>
  <c r="D14"/>
  <c r="D9"/>
  <c r="D38" s="1"/>
  <c r="C6" i="33"/>
  <c r="C61" s="1"/>
  <c r="D112"/>
  <c r="E112"/>
  <c r="E107" s="1"/>
  <c r="C112"/>
  <c r="C107" s="1"/>
  <c r="C124" s="1"/>
  <c r="C96"/>
  <c r="D96"/>
  <c r="C91"/>
  <c r="E125"/>
  <c r="E144" s="1"/>
  <c r="D125"/>
  <c r="D144" s="1"/>
  <c r="E121"/>
  <c r="D121"/>
  <c r="D107"/>
  <c r="E96"/>
  <c r="E91"/>
  <c r="D91"/>
  <c r="E74"/>
  <c r="E84" s="1"/>
  <c r="D74"/>
  <c r="D84" s="1"/>
  <c r="E71"/>
  <c r="D71"/>
  <c r="E62"/>
  <c r="D62"/>
  <c r="E56"/>
  <c r="D56"/>
  <c r="E51"/>
  <c r="D51"/>
  <c r="E45"/>
  <c r="D45"/>
  <c r="E34"/>
  <c r="D34"/>
  <c r="E28"/>
  <c r="D28"/>
  <c r="E27"/>
  <c r="D27"/>
  <c r="E20"/>
  <c r="D20"/>
  <c r="E13"/>
  <c r="D13"/>
  <c r="E6"/>
  <c r="D6"/>
  <c r="E92" i="2"/>
  <c r="D28"/>
  <c r="E28"/>
  <c r="C28"/>
  <c r="D86" i="12"/>
  <c r="E86"/>
  <c r="C86"/>
  <c r="D50" i="16"/>
  <c r="E50"/>
  <c r="C50"/>
  <c r="D44"/>
  <c r="E44"/>
  <c r="C44"/>
  <c r="C55" s="1"/>
  <c r="D36"/>
  <c r="E36"/>
  <c r="C36"/>
  <c r="D29"/>
  <c r="E29"/>
  <c r="C29"/>
  <c r="D25"/>
  <c r="E25"/>
  <c r="C25"/>
  <c r="D19"/>
  <c r="E19"/>
  <c r="C19"/>
  <c r="D8"/>
  <c r="E8"/>
  <c r="E35" s="1"/>
  <c r="E40" s="1"/>
  <c r="C8"/>
  <c r="D145" i="12"/>
  <c r="E145"/>
  <c r="C145"/>
  <c r="D134"/>
  <c r="E134"/>
  <c r="C134"/>
  <c r="D125"/>
  <c r="E125"/>
  <c r="C125"/>
  <c r="C91"/>
  <c r="C124" s="1"/>
  <c r="D121"/>
  <c r="E121"/>
  <c r="F121"/>
  <c r="C121"/>
  <c r="D107"/>
  <c r="E107"/>
  <c r="D112"/>
  <c r="E112"/>
  <c r="F112"/>
  <c r="C112"/>
  <c r="C107"/>
  <c r="D96"/>
  <c r="E96"/>
  <c r="D91"/>
  <c r="E91"/>
  <c r="C96"/>
  <c r="D87"/>
  <c r="E87"/>
  <c r="C87"/>
  <c r="F86"/>
  <c r="D76"/>
  <c r="E76"/>
  <c r="C76"/>
  <c r="D73"/>
  <c r="E73"/>
  <c r="C73"/>
  <c r="D64"/>
  <c r="E64"/>
  <c r="C64"/>
  <c r="E63"/>
  <c r="C63"/>
  <c r="D58"/>
  <c r="E58"/>
  <c r="F58"/>
  <c r="C58"/>
  <c r="D53"/>
  <c r="E53"/>
  <c r="C53"/>
  <c r="E8"/>
  <c r="E36"/>
  <c r="D36"/>
  <c r="C36"/>
  <c r="D30"/>
  <c r="D29" s="1"/>
  <c r="E30"/>
  <c r="E29" s="1"/>
  <c r="C30"/>
  <c r="C29"/>
  <c r="D22"/>
  <c r="E22"/>
  <c r="C22"/>
  <c r="D15"/>
  <c r="E15"/>
  <c r="C15"/>
  <c r="C8"/>
  <c r="E1" i="18"/>
  <c r="I1" i="35"/>
  <c r="D74" i="3"/>
  <c r="E74"/>
  <c r="C74"/>
  <c r="D71"/>
  <c r="E71"/>
  <c r="F71"/>
  <c r="C71"/>
  <c r="D62"/>
  <c r="E62"/>
  <c r="C62"/>
  <c r="D92" i="2"/>
  <c r="D74"/>
  <c r="E74"/>
  <c r="E84" s="1"/>
  <c r="C74"/>
  <c r="D71"/>
  <c r="E71"/>
  <c r="F71"/>
  <c r="C71"/>
  <c r="C84" s="1"/>
  <c r="D62"/>
  <c r="E62"/>
  <c r="C62"/>
  <c r="D56"/>
  <c r="E56"/>
  <c r="C56"/>
  <c r="D51"/>
  <c r="E51"/>
  <c r="C51"/>
  <c r="D45"/>
  <c r="E45"/>
  <c r="C45"/>
  <c r="D34"/>
  <c r="E34"/>
  <c r="C34"/>
  <c r="D27"/>
  <c r="E27"/>
  <c r="C27"/>
  <c r="D20"/>
  <c r="E20"/>
  <c r="C20"/>
  <c r="D13"/>
  <c r="E13"/>
  <c r="C13"/>
  <c r="D6"/>
  <c r="E6"/>
  <c r="C6"/>
  <c r="A10" i="1"/>
  <c r="A16"/>
  <c r="A22"/>
  <c r="A28"/>
  <c r="A34"/>
  <c r="C3" i="2"/>
  <c r="C89" s="1"/>
  <c r="C151" i="3"/>
  <c r="D151"/>
  <c r="E151"/>
  <c r="C3" i="4"/>
  <c r="C89" s="1"/>
  <c r="C150"/>
  <c r="D150"/>
  <c r="E150"/>
  <c r="C151"/>
  <c r="D151"/>
  <c r="E151"/>
  <c r="D150" i="5"/>
  <c r="E150"/>
  <c r="C151"/>
  <c r="D151"/>
  <c r="E151"/>
  <c r="C18" i="6"/>
  <c r="D6" i="8" s="1"/>
  <c r="E18" i="6"/>
  <c r="D18" i="8" s="1"/>
  <c r="C19" i="6"/>
  <c r="D19"/>
  <c r="E19"/>
  <c r="C24"/>
  <c r="C27" s="1"/>
  <c r="D24"/>
  <c r="E24"/>
  <c r="G27"/>
  <c r="D25" i="8" s="1"/>
  <c r="H27" i="6"/>
  <c r="I27"/>
  <c r="D37" i="8" s="1"/>
  <c r="C17" i="7"/>
  <c r="D17"/>
  <c r="E17"/>
  <c r="G17"/>
  <c r="G31" s="1"/>
  <c r="H17"/>
  <c r="I17"/>
  <c r="E32" s="1"/>
  <c r="C18"/>
  <c r="D18"/>
  <c r="E18"/>
  <c r="C24"/>
  <c r="C30" s="1"/>
  <c r="D24"/>
  <c r="E24"/>
  <c r="E30"/>
  <c r="E31" s="1"/>
  <c r="G30"/>
  <c r="H30"/>
  <c r="I30"/>
  <c r="C33"/>
  <c r="D33"/>
  <c r="E33"/>
  <c r="G33"/>
  <c r="H33"/>
  <c r="I33"/>
  <c r="A4" i="8"/>
  <c r="A10"/>
  <c r="A16"/>
  <c r="A22"/>
  <c r="A28"/>
  <c r="A34"/>
  <c r="B37"/>
  <c r="H1" i="9"/>
  <c r="D3"/>
  <c r="D3" i="10" s="1"/>
  <c r="E3" i="9"/>
  <c r="E3" i="10" s="1"/>
  <c r="F3" i="9"/>
  <c r="G3"/>
  <c r="G3" i="10" s="1"/>
  <c r="G5" i="9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G24"/>
  <c r="H1" i="10"/>
  <c r="F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N1" i="11"/>
  <c r="D6"/>
  <c r="F6"/>
  <c r="K6" s="1"/>
  <c r="H6"/>
  <c r="J6"/>
  <c r="M6"/>
  <c r="L8"/>
  <c r="M8"/>
  <c r="L9"/>
  <c r="M9"/>
  <c r="L10"/>
  <c r="M10"/>
  <c r="L11"/>
  <c r="M11"/>
  <c r="L12"/>
  <c r="M12"/>
  <c r="L13"/>
  <c r="M13"/>
  <c r="L14"/>
  <c r="M14"/>
  <c r="B15"/>
  <c r="C15"/>
  <c r="D15"/>
  <c r="E15"/>
  <c r="F15"/>
  <c r="G15"/>
  <c r="H15"/>
  <c r="I15"/>
  <c r="J15"/>
  <c r="K15"/>
  <c r="L15"/>
  <c r="M15"/>
  <c r="L18"/>
  <c r="M18"/>
  <c r="L19"/>
  <c r="M19"/>
  <c r="L20"/>
  <c r="M20"/>
  <c r="L21"/>
  <c r="M21"/>
  <c r="L22"/>
  <c r="M22"/>
  <c r="L23"/>
  <c r="M23"/>
  <c r="B24"/>
  <c r="C24"/>
  <c r="D24"/>
  <c r="E24"/>
  <c r="F24"/>
  <c r="G24"/>
  <c r="H24"/>
  <c r="I24"/>
  <c r="J24"/>
  <c r="K24"/>
  <c r="L24"/>
  <c r="M24"/>
  <c r="A27"/>
  <c r="K32"/>
  <c r="L32"/>
  <c r="M32"/>
  <c r="C8" i="14"/>
  <c r="D8"/>
  <c r="E8"/>
  <c r="C15"/>
  <c r="D15"/>
  <c r="E15"/>
  <c r="C22"/>
  <c r="D22"/>
  <c r="E22"/>
  <c r="C30"/>
  <c r="D30"/>
  <c r="E30"/>
  <c r="C36"/>
  <c r="D36"/>
  <c r="E36"/>
  <c r="C47"/>
  <c r="D47"/>
  <c r="E47"/>
  <c r="C53"/>
  <c r="D53"/>
  <c r="E53"/>
  <c r="C58"/>
  <c r="D58"/>
  <c r="E58"/>
  <c r="C64"/>
  <c r="D64"/>
  <c r="E64"/>
  <c r="C68"/>
  <c r="D68"/>
  <c r="E68"/>
  <c r="C73"/>
  <c r="D73"/>
  <c r="E73"/>
  <c r="C76"/>
  <c r="D76"/>
  <c r="E76"/>
  <c r="C80"/>
  <c r="D80"/>
  <c r="E80"/>
  <c r="D86"/>
  <c r="C91"/>
  <c r="C124" s="1"/>
  <c r="D91"/>
  <c r="E91"/>
  <c r="C107"/>
  <c r="D107"/>
  <c r="E107"/>
  <c r="C121"/>
  <c r="D121"/>
  <c r="E121"/>
  <c r="E124"/>
  <c r="C125"/>
  <c r="D125"/>
  <c r="E125"/>
  <c r="C129"/>
  <c r="D129"/>
  <c r="E129"/>
  <c r="C134"/>
  <c r="D134"/>
  <c r="E134"/>
  <c r="C140"/>
  <c r="D140"/>
  <c r="E140"/>
  <c r="D145"/>
  <c r="C8" i="15"/>
  <c r="D8"/>
  <c r="E8"/>
  <c r="C15"/>
  <c r="D15"/>
  <c r="E15"/>
  <c r="C22"/>
  <c r="D22"/>
  <c r="E22"/>
  <c r="C36"/>
  <c r="D36"/>
  <c r="E36"/>
  <c r="C47"/>
  <c r="D47"/>
  <c r="E47"/>
  <c r="C53"/>
  <c r="D53"/>
  <c r="E53"/>
  <c r="C58"/>
  <c r="D58"/>
  <c r="E58"/>
  <c r="C64"/>
  <c r="D64"/>
  <c r="E64"/>
  <c r="C68"/>
  <c r="D68"/>
  <c r="E68"/>
  <c r="C73"/>
  <c r="D73"/>
  <c r="E73"/>
  <c r="C76"/>
  <c r="D76"/>
  <c r="D86" s="1"/>
  <c r="E76"/>
  <c r="C80"/>
  <c r="D80"/>
  <c r="E80"/>
  <c r="C91"/>
  <c r="D91"/>
  <c r="E91"/>
  <c r="C107"/>
  <c r="D107"/>
  <c r="E107"/>
  <c r="C121"/>
  <c r="C124" s="1"/>
  <c r="D121"/>
  <c r="E121"/>
  <c r="E124"/>
  <c r="C125"/>
  <c r="D125"/>
  <c r="E125"/>
  <c r="C129"/>
  <c r="D129"/>
  <c r="E129"/>
  <c r="C134"/>
  <c r="D134"/>
  <c r="E134"/>
  <c r="C140"/>
  <c r="D140"/>
  <c r="E140"/>
  <c r="D145"/>
  <c r="C8" i="18"/>
  <c r="D8"/>
  <c r="E8"/>
  <c r="C19"/>
  <c r="D19"/>
  <c r="E19"/>
  <c r="C25"/>
  <c r="D25"/>
  <c r="E25"/>
  <c r="C29"/>
  <c r="D29"/>
  <c r="E29"/>
  <c r="C35"/>
  <c r="E35"/>
  <c r="C36"/>
  <c r="D36"/>
  <c r="E36"/>
  <c r="C40"/>
  <c r="E40"/>
  <c r="C44"/>
  <c r="D44"/>
  <c r="E44"/>
  <c r="C50"/>
  <c r="C55" s="1"/>
  <c r="D50"/>
  <c r="E50"/>
  <c r="E55" s="1"/>
  <c r="D55"/>
  <c r="C8" i="19"/>
  <c r="D8"/>
  <c r="E8"/>
  <c r="C19"/>
  <c r="D19"/>
  <c r="E19"/>
  <c r="C25"/>
  <c r="D25"/>
  <c r="D35" s="1"/>
  <c r="E25"/>
  <c r="C29"/>
  <c r="D29"/>
  <c r="E29"/>
  <c r="C36"/>
  <c r="D36"/>
  <c r="C44"/>
  <c r="D44"/>
  <c r="E44"/>
  <c r="E55" s="1"/>
  <c r="C50"/>
  <c r="D50"/>
  <c r="D55" s="1"/>
  <c r="E50"/>
  <c r="C55"/>
  <c r="E1" i="20"/>
  <c r="M45"/>
  <c r="M46" s="1"/>
  <c r="E1" i="21"/>
  <c r="E1" i="22"/>
  <c r="C8"/>
  <c r="D8"/>
  <c r="E8"/>
  <c r="C19"/>
  <c r="D19"/>
  <c r="E19"/>
  <c r="C25"/>
  <c r="D25"/>
  <c r="E25"/>
  <c r="C29"/>
  <c r="D29"/>
  <c r="E29"/>
  <c r="C35"/>
  <c r="E35"/>
  <c r="C36"/>
  <c r="D36"/>
  <c r="E36"/>
  <c r="C40"/>
  <c r="E40"/>
  <c r="C44"/>
  <c r="D44"/>
  <c r="E44"/>
  <c r="C50"/>
  <c r="C55" s="1"/>
  <c r="D50"/>
  <c r="E50"/>
  <c r="E55" s="1"/>
  <c r="D55"/>
  <c r="E1" i="23"/>
  <c r="C8"/>
  <c r="D8"/>
  <c r="D35" s="1"/>
  <c r="D40" s="1"/>
  <c r="E8"/>
  <c r="C19"/>
  <c r="D19"/>
  <c r="E19"/>
  <c r="C25"/>
  <c r="D25"/>
  <c r="E25"/>
  <c r="C29"/>
  <c r="D29"/>
  <c r="E29"/>
  <c r="C36"/>
  <c r="D36"/>
  <c r="E36"/>
  <c r="C44"/>
  <c r="D44"/>
  <c r="E44"/>
  <c r="E55" s="1"/>
  <c r="C50"/>
  <c r="D50"/>
  <c r="D55" s="1"/>
  <c r="E50"/>
  <c r="C55"/>
  <c r="E1" i="24"/>
  <c r="E1" i="25"/>
  <c r="E1" i="26"/>
  <c r="C8"/>
  <c r="D8"/>
  <c r="E8"/>
  <c r="C19"/>
  <c r="D19"/>
  <c r="E19"/>
  <c r="C25"/>
  <c r="D25"/>
  <c r="E25"/>
  <c r="C29"/>
  <c r="D29"/>
  <c r="E29"/>
  <c r="C35"/>
  <c r="E35"/>
  <c r="C36"/>
  <c r="C40" s="1"/>
  <c r="D36"/>
  <c r="E36"/>
  <c r="E40"/>
  <c r="C44"/>
  <c r="D44"/>
  <c r="D55" s="1"/>
  <c r="E44"/>
  <c r="C50"/>
  <c r="C55" s="1"/>
  <c r="D50"/>
  <c r="E50"/>
  <c r="E55" s="1"/>
  <c r="E1" i="27"/>
  <c r="C8"/>
  <c r="D8"/>
  <c r="E8"/>
  <c r="C19"/>
  <c r="D19"/>
  <c r="E19"/>
  <c r="C25"/>
  <c r="D25"/>
  <c r="D35" s="1"/>
  <c r="D40" s="1"/>
  <c r="E25"/>
  <c r="C29"/>
  <c r="D29"/>
  <c r="E29"/>
  <c r="C36"/>
  <c r="D36"/>
  <c r="E36"/>
  <c r="C44"/>
  <c r="D44"/>
  <c r="E44"/>
  <c r="E55" s="1"/>
  <c r="C50"/>
  <c r="D50"/>
  <c r="D55" s="1"/>
  <c r="E50"/>
  <c r="C55"/>
  <c r="E1" i="28"/>
  <c r="E1" i="29"/>
  <c r="E1" i="30"/>
  <c r="C8"/>
  <c r="D8"/>
  <c r="E8"/>
  <c r="C19"/>
  <c r="D19"/>
  <c r="E19"/>
  <c r="C25"/>
  <c r="D25"/>
  <c r="E25"/>
  <c r="C29"/>
  <c r="D29"/>
  <c r="E29"/>
  <c r="C35"/>
  <c r="E35"/>
  <c r="C36"/>
  <c r="D36"/>
  <c r="E36"/>
  <c r="C40"/>
  <c r="E40"/>
  <c r="C44"/>
  <c r="D44"/>
  <c r="E44"/>
  <c r="C50"/>
  <c r="C55" s="1"/>
  <c r="D50"/>
  <c r="E50"/>
  <c r="E55" s="1"/>
  <c r="D55"/>
  <c r="E1" i="31"/>
  <c r="C8"/>
  <c r="D8"/>
  <c r="E8"/>
  <c r="C19"/>
  <c r="D19"/>
  <c r="E19"/>
  <c r="C25"/>
  <c r="D25"/>
  <c r="D35" s="1"/>
  <c r="D40" s="1"/>
  <c r="E25"/>
  <c r="C29"/>
  <c r="D29"/>
  <c r="E29"/>
  <c r="C36"/>
  <c r="D36"/>
  <c r="E36"/>
  <c r="C44"/>
  <c r="D44"/>
  <c r="E44"/>
  <c r="C50"/>
  <c r="D50"/>
  <c r="D55" s="1"/>
  <c r="E50"/>
  <c r="C55"/>
  <c r="E55"/>
  <c r="E5" i="3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C36"/>
  <c r="D36"/>
  <c r="F36"/>
  <c r="G36"/>
  <c r="C3" i="33"/>
  <c r="C88" s="1"/>
  <c r="D3"/>
  <c r="D88" s="1"/>
  <c r="C13"/>
  <c r="C20"/>
  <c r="C28"/>
  <c r="C51"/>
  <c r="C56"/>
  <c r="C62"/>
  <c r="C66"/>
  <c r="C71"/>
  <c r="C74"/>
  <c r="C78"/>
  <c r="C121"/>
  <c r="C125"/>
  <c r="C129"/>
  <c r="C134"/>
  <c r="C139"/>
  <c r="K1" i="34"/>
  <c r="E2"/>
  <c r="F3"/>
  <c r="G3"/>
  <c r="H3"/>
  <c r="I3"/>
  <c r="D5"/>
  <c r="E5"/>
  <c r="F5"/>
  <c r="G5"/>
  <c r="H5"/>
  <c r="I5"/>
  <c r="J6"/>
  <c r="J7"/>
  <c r="D8"/>
  <c r="E8"/>
  <c r="F8"/>
  <c r="G8"/>
  <c r="J8" s="1"/>
  <c r="H8"/>
  <c r="I8"/>
  <c r="J9"/>
  <c r="J10"/>
  <c r="D11"/>
  <c r="E11"/>
  <c r="F11"/>
  <c r="G11"/>
  <c r="H11"/>
  <c r="I11"/>
  <c r="J12"/>
  <c r="D13"/>
  <c r="E13"/>
  <c r="F13"/>
  <c r="G13"/>
  <c r="H13"/>
  <c r="I13"/>
  <c r="J14"/>
  <c r="D15"/>
  <c r="E15"/>
  <c r="F15"/>
  <c r="G15"/>
  <c r="H15"/>
  <c r="I15"/>
  <c r="J16"/>
  <c r="J17"/>
  <c r="D18"/>
  <c r="F18"/>
  <c r="H18"/>
  <c r="E2" i="35"/>
  <c r="H2"/>
  <c r="F3"/>
  <c r="G3"/>
  <c r="E5"/>
  <c r="F5"/>
  <c r="G5"/>
  <c r="H5"/>
  <c r="E12"/>
  <c r="F12"/>
  <c r="G12"/>
  <c r="H12"/>
  <c r="E19"/>
  <c r="F19"/>
  <c r="G19"/>
  <c r="H19"/>
  <c r="A1" i="36"/>
  <c r="J1"/>
  <c r="H7"/>
  <c r="I7" s="1"/>
  <c r="H8"/>
  <c r="I8" s="1"/>
  <c r="H9"/>
  <c r="I9" s="1"/>
  <c r="H10"/>
  <c r="I10" s="1"/>
  <c r="H11"/>
  <c r="I11" s="1"/>
  <c r="H12"/>
  <c r="I12" s="1"/>
  <c r="H13"/>
  <c r="I13" s="1"/>
  <c r="C14"/>
  <c r="D14"/>
  <c r="E14"/>
  <c r="F14"/>
  <c r="G14"/>
  <c r="H16"/>
  <c r="I16" s="1"/>
  <c r="H17"/>
  <c r="I17" s="1"/>
  <c r="C18"/>
  <c r="D18"/>
  <c r="D19" s="1"/>
  <c r="E18"/>
  <c r="F18"/>
  <c r="F19" s="1"/>
  <c r="G18"/>
  <c r="H18"/>
  <c r="C19"/>
  <c r="E19"/>
  <c r="G19"/>
  <c r="C29" i="37"/>
  <c r="D29"/>
  <c r="D36" i="38"/>
  <c r="E36"/>
  <c r="C9" i="39"/>
  <c r="D9"/>
  <c r="E9"/>
  <c r="C14"/>
  <c r="D14"/>
  <c r="E14"/>
  <c r="C19"/>
  <c r="D19"/>
  <c r="E19"/>
  <c r="C24"/>
  <c r="D24"/>
  <c r="E24"/>
  <c r="C29"/>
  <c r="D29"/>
  <c r="E29"/>
  <c r="C35"/>
  <c r="D35"/>
  <c r="E35"/>
  <c r="C40"/>
  <c r="D40"/>
  <c r="E40"/>
  <c r="C45"/>
  <c r="D45"/>
  <c r="E45"/>
  <c r="C54"/>
  <c r="D54"/>
  <c r="E54"/>
  <c r="C59"/>
  <c r="D59"/>
  <c r="E59"/>
  <c r="C63"/>
  <c r="D63"/>
  <c r="E63"/>
  <c r="C66"/>
  <c r="D66"/>
  <c r="E66"/>
  <c r="A2" i="40"/>
  <c r="C14"/>
  <c r="C18"/>
  <c r="C21" s="1"/>
  <c r="D9" i="41"/>
  <c r="D14"/>
  <c r="D18"/>
  <c r="D38"/>
  <c r="B6" i="44"/>
  <c r="B11"/>
  <c r="C11"/>
  <c r="D146" i="13" l="1"/>
  <c r="C124"/>
  <c r="C146" s="1"/>
  <c r="E29" i="14"/>
  <c r="E29" i="13" s="1"/>
  <c r="E29" i="15"/>
  <c r="C146" i="3"/>
  <c r="C146" i="12"/>
  <c r="E124"/>
  <c r="D124"/>
  <c r="D85" i="3"/>
  <c r="D150"/>
  <c r="E85"/>
  <c r="E150"/>
  <c r="C150"/>
  <c r="E125" i="2"/>
  <c r="E146" s="1"/>
  <c r="D125"/>
  <c r="D146" s="1"/>
  <c r="B31" i="8"/>
  <c r="D31"/>
  <c r="E31" s="1"/>
  <c r="D151" i="62"/>
  <c r="C151"/>
  <c r="C85"/>
  <c r="E151"/>
  <c r="E85"/>
  <c r="D61"/>
  <c r="D150" s="1"/>
  <c r="D146"/>
  <c r="C146"/>
  <c r="E146"/>
  <c r="I31" i="7"/>
  <c r="H32"/>
  <c r="C31"/>
  <c r="C32"/>
  <c r="D27" i="6"/>
  <c r="E27"/>
  <c r="D19" i="8" s="1"/>
  <c r="C29" i="14"/>
  <c r="C29" i="13" s="1"/>
  <c r="D29" i="14"/>
  <c r="D29" i="13" s="1"/>
  <c r="C32"/>
  <c r="D32"/>
  <c r="E33"/>
  <c r="D63" i="14"/>
  <c r="D40" i="19"/>
  <c r="C21" i="49"/>
  <c r="D51" i="51"/>
  <c r="D68" s="1"/>
  <c r="E61" i="33"/>
  <c r="D61"/>
  <c r="D85" s="1"/>
  <c r="E124"/>
  <c r="D124"/>
  <c r="D145" s="1"/>
  <c r="E145"/>
  <c r="E85"/>
  <c r="D84" i="2"/>
  <c r="D151" s="1"/>
  <c r="E61"/>
  <c r="B18" i="8" s="1"/>
  <c r="E18" s="1"/>
  <c r="D61" i="2"/>
  <c r="D85" s="1"/>
  <c r="B14" i="8" s="1"/>
  <c r="C61" i="2"/>
  <c r="D55" i="16"/>
  <c r="C35"/>
  <c r="C40" s="1"/>
  <c r="D35"/>
  <c r="D40" s="1"/>
  <c r="E55"/>
  <c r="B12" i="8"/>
  <c r="B7"/>
  <c r="C151" i="2"/>
  <c r="D87" i="15"/>
  <c r="I18" i="36"/>
  <c r="B19" i="8"/>
  <c r="E151" i="2"/>
  <c r="E8" i="39"/>
  <c r="C8"/>
  <c r="D8"/>
  <c r="J15" i="34"/>
  <c r="J11"/>
  <c r="C144" i="33"/>
  <c r="C145" s="1"/>
  <c r="E35" i="31"/>
  <c r="E40" s="1"/>
  <c r="C35"/>
  <c r="C40" s="1"/>
  <c r="D35" i="30"/>
  <c r="D40" s="1"/>
  <c r="E35" i="23"/>
  <c r="E40" s="1"/>
  <c r="C35"/>
  <c r="C40" s="1"/>
  <c r="D35" i="22"/>
  <c r="D40" s="1"/>
  <c r="E35" i="19"/>
  <c r="E40" s="1"/>
  <c r="C35"/>
  <c r="C40" s="1"/>
  <c r="D35" i="18"/>
  <c r="D40" s="1"/>
  <c r="D124" i="15"/>
  <c r="D146" s="1"/>
  <c r="E145" i="14"/>
  <c r="E146" s="1"/>
  <c r="C145"/>
  <c r="C146" s="1"/>
  <c r="E86"/>
  <c r="C86"/>
  <c r="G24" i="10"/>
  <c r="E34" i="39"/>
  <c r="C34"/>
  <c r="D34"/>
  <c r="J13" i="34"/>
  <c r="I18"/>
  <c r="J5"/>
  <c r="E18"/>
  <c r="E36" i="32"/>
  <c r="E35" i="27"/>
  <c r="E40" s="1"/>
  <c r="C35"/>
  <c r="C40" s="1"/>
  <c r="D35" i="26"/>
  <c r="D40" s="1"/>
  <c r="E145" i="15"/>
  <c r="E146" s="1"/>
  <c r="C145"/>
  <c r="C146" s="1"/>
  <c r="E86"/>
  <c r="C86"/>
  <c r="D124" i="14"/>
  <c r="D146" s="1"/>
  <c r="D12" i="8"/>
  <c r="H31" i="7"/>
  <c r="D30"/>
  <c r="D31" s="1"/>
  <c r="D32"/>
  <c r="I32"/>
  <c r="G32"/>
  <c r="D28" i="6"/>
  <c r="E37" i="8"/>
  <c r="E25"/>
  <c r="D4" i="6"/>
  <c r="D4" i="7" s="1"/>
  <c r="C3" i="5"/>
  <c r="C89" s="1"/>
  <c r="C3" i="3"/>
  <c r="C89" s="1"/>
  <c r="E28" i="6"/>
  <c r="C28"/>
  <c r="D7" i="8"/>
  <c r="I14" i="36"/>
  <c r="I19" s="1"/>
  <c r="J18" i="34"/>
  <c r="C85" i="33"/>
  <c r="E63" i="14"/>
  <c r="E63" i="15"/>
  <c r="E87" s="1"/>
  <c r="C63"/>
  <c r="C87" s="1"/>
  <c r="H14" i="36"/>
  <c r="H19" s="1"/>
  <c r="G18" i="34"/>
  <c r="E4" i="6"/>
  <c r="C4"/>
  <c r="E7" i="8" l="1"/>
  <c r="C63" i="14"/>
  <c r="C87" s="1"/>
  <c r="C87" i="13" s="1"/>
  <c r="D146" i="12"/>
  <c r="E146"/>
  <c r="B36" i="8"/>
  <c r="E19"/>
  <c r="B13"/>
  <c r="E85" i="2"/>
  <c r="B20" i="8" s="1"/>
  <c r="D85" i="62"/>
  <c r="E12" i="8"/>
  <c r="C63" i="13"/>
  <c r="D87" i="14"/>
  <c r="D87" i="13" s="1"/>
  <c r="D63"/>
  <c r="E87" i="14"/>
  <c r="E87" i="13" s="1"/>
  <c r="E63"/>
  <c r="D150" i="2"/>
  <c r="B6" i="8"/>
  <c r="E6" s="1"/>
  <c r="C85" i="2"/>
  <c r="B8" i="8" s="1"/>
  <c r="D51" i="39"/>
  <c r="D68" s="1"/>
  <c r="E51"/>
  <c r="E68" s="1"/>
  <c r="B30" i="8"/>
  <c r="B32"/>
  <c r="E150" i="2"/>
  <c r="B38" i="8"/>
  <c r="D14"/>
  <c r="E14" s="1"/>
  <c r="C51" i="39"/>
  <c r="C68" s="1"/>
  <c r="D13" i="8"/>
  <c r="H4" i="6"/>
  <c r="H4" i="7"/>
  <c r="G4" i="6"/>
  <c r="C4" i="7"/>
  <c r="G4"/>
  <c r="I4" i="6"/>
  <c r="E4" i="7"/>
  <c r="I4"/>
  <c r="D8" i="8"/>
  <c r="D20"/>
  <c r="E13" l="1"/>
  <c r="E8"/>
  <c r="E20"/>
  <c r="C125" i="2"/>
  <c r="B24" i="8" s="1"/>
  <c r="C150" i="2" l="1"/>
  <c r="C146"/>
  <c r="B26" i="8" s="1"/>
  <c r="H18" i="6"/>
  <c r="D29" s="1"/>
  <c r="I18"/>
  <c r="E29" s="1"/>
  <c r="D36" i="8"/>
  <c r="E36" s="1"/>
  <c r="G18" i="6"/>
  <c r="C29" s="1"/>
  <c r="I28" l="1"/>
  <c r="I30" s="1"/>
  <c r="D24" i="8"/>
  <c r="E24" s="1"/>
  <c r="D38"/>
  <c r="E38" s="1"/>
  <c r="G28" i="6"/>
  <c r="D30" i="8"/>
  <c r="E30" s="1"/>
  <c r="H28" i="6"/>
  <c r="E30"/>
  <c r="G29"/>
  <c r="I29"/>
  <c r="H29"/>
  <c r="H30" l="1"/>
  <c r="D32" i="8"/>
  <c r="E32" s="1"/>
  <c r="D30" i="6"/>
  <c r="G30"/>
  <c r="D26" i="8"/>
  <c r="E26" s="1"/>
  <c r="C30" i="6"/>
</calcChain>
</file>

<file path=xl/sharedStrings.xml><?xml version="1.0" encoding="utf-8"?>
<sst xmlns="http://schemas.openxmlformats.org/spreadsheetml/2006/main" count="8662" uniqueCount="1302">
  <si>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</si>
  <si>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</si>
  <si>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</si>
  <si>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</si>
  <si>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</si>
  <si>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</si>
  <si>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</si>
  <si>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</si>
  <si>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</si>
  <si>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</si>
  <si>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</si>
  <si>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</si>
  <si>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</si>
  <si>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</si>
  <si>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</si>
  <si>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</si>
  <si>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</si>
  <si>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</si>
  <si>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</si>
  <si>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</si>
  <si>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</si>
  <si>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</si>
  <si>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</si>
  <si>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</si>
  <si>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</si>
  <si>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</si>
  <si>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</si>
  <si>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</si>
  <si>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</si>
  <si>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</si>
  <si>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</si>
  <si>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</si>
  <si>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</si>
  <si>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</si>
  <si>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</si>
  <si>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</si>
  <si>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</si>
  <si>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</si>
  <si>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</si>
  <si>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</si>
  <si>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</si>
  <si>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</si>
  <si>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</si>
  <si>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</si>
  <si>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</si>
  <si>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</si>
  <si>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</si>
  <si>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</si>
  <si>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</si>
  <si>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</si>
  <si>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</si>
  <si>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</si>
  <si>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</si>
  <si>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</si>
  <si>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</si>
  <si>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</si>
  <si>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</si>
  <si>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</si>
  <si>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</si>
  <si>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</si>
  <si>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</si>
  <si>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</si>
  <si>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</si>
  <si>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</si>
  <si>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</si>
  <si>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</si>
  <si>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</si>
  <si>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</si>
  <si>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</si>
  <si>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</si>
  <si>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</si>
  <si>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</si>
  <si>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</si>
  <si>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</si>
  <si>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</si>
  <si>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</si>
  <si>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</si>
  <si>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</si>
  <si>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</si>
  <si>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</si>
  <si>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</si>
  <si>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</si>
  <si>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</si>
  <si>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</si>
  <si>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</si>
  <si>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</si>
  <si>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</si>
  <si>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</si>
  <si>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</si>
  <si>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</si>
  <si>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</si>
  <si>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</si>
  <si>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</si>
  <si>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</si>
  <si>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</si>
  <si>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</si>
  <si>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</si>
  <si>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</si>
  <si>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</si>
  <si>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</si>
  <si>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</si>
  <si>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</si>
  <si>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</si>
  <si>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</si>
  <si>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</si>
  <si>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</si>
  <si>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</si>
  <si>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</si>
  <si>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</si>
  <si>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</si>
  <si>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</si>
  <si>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</si>
  <si>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</si>
  <si>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</si>
  <si>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</si>
  <si>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</si>
  <si>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</si>
  <si>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</si>
  <si>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</si>
  <si>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</si>
  <si>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</si>
  <si>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</si>
  <si>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</si>
  <si>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</si>
  <si>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</si>
  <si>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</si>
  <si>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</si>
  <si>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</si>
  <si>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</si>
  <si>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</si>
  <si>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</si>
  <si>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</si>
  <si>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</si>
  <si>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</si>
  <si>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</si>
  <si>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</si>
  <si>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</si>
  <si>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</si>
  <si>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</si>
  <si>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</si>
  <si>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</si>
  <si>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</si>
  <si>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</si>
  <si>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</si>
  <si>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</si>
  <si>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</si>
  <si>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</si>
  <si>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</si>
  <si>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</si>
  <si>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</si>
  <si>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</si>
  <si>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</si>
  <si>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</si>
  <si>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</si>
  <si>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</si>
  <si>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</si>
  <si>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</si>
  <si>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</si>
  <si>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</si>
  <si>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</si>
  <si>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</si>
  <si>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</si>
  <si>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</si>
  <si>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</si>
  <si>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</si>
  <si>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</si>
  <si>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</si>
  <si>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</si>
  <si>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</si>
  <si>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</si>
  <si>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</si>
  <si>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</si>
  <si>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</si>
  <si>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</si>
  <si>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</si>
  <si>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</si>
  <si>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</si>
  <si>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</si>
  <si>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</si>
  <si>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</si>
  <si>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</si>
  <si>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</si>
  <si>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</si>
  <si>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</si>
  <si>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</si>
  <si>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</si>
  <si>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</si>
  <si>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</si>
  <si>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</si>
  <si>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</si>
  <si>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</si>
  <si>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</si>
  <si>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</si>
  <si>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</si>
  <si>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</si>
  <si>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</si>
  <si>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</si>
  <si>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</si>
  <si>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</si>
  <si>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</si>
  <si>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</si>
  <si>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</si>
  <si>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</si>
  <si>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</si>
  <si>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</si>
  <si>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</si>
  <si>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</si>
  <si>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</si>
  <si>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</si>
  <si>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</si>
  <si>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</si>
  <si>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</si>
  <si>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</si>
  <si>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</si>
  <si>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</si>
  <si>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</si>
  <si>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</si>
  <si>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</si>
  <si>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</si>
  <si>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</si>
  <si>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</si>
  <si>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</si>
  <si>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</si>
  <si>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</si>
  <si>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</si>
  <si>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</si>
  <si>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</si>
  <si>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</si>
  <si>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</si>
  <si>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</si>
  <si>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</si>
  <si>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</si>
  <si>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</si>
  <si>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</si>
  <si>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</si>
  <si>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</si>
  <si>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</si>
  <si>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</si>
  <si>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</si>
  <si>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</si>
  <si>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</si>
  <si>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</si>
  <si>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</si>
  <si>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</si>
  <si>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</si>
  <si>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</si>
  <si>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</si>
  <si>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</si>
  <si>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</si>
  <si>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</si>
  <si>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</si>
  <si>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</si>
  <si>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</si>
  <si>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</si>
  <si>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</si>
  <si>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</si>
  <si>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</si>
  <si>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</si>
  <si>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</si>
  <si>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</si>
  <si>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</si>
  <si>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</si>
  <si>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</si>
  <si>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</si>
  <si>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</si>
  <si>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</si>
  <si>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</si>
  <si>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</si>
  <si>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</si>
  <si>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</si>
  <si>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</si>
  <si>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</si>
  <si>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</si>
  <si>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</si>
  <si>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</si>
  <si>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</si>
  <si>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</si>
  <si>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</si>
  <si>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</si>
  <si>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</si>
  <si>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</si>
  <si>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</si>
  <si>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</si>
  <si>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</si>
  <si>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</si>
  <si>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</si>
  <si>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</si>
  <si>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</si>
  <si>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</si>
  <si>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</si>
  <si>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</si>
  <si>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</si>
  <si>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</si>
  <si>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</si>
  <si>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</si>
  <si>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</si>
  <si>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</si>
  <si>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</si>
  <si>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</si>
  <si>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</si>
  <si>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</si>
  <si>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FORRÁSOK</t>
  </si>
  <si>
    <t>állományi 
érték</t>
  </si>
  <si>
    <t>Mennyiség
(db)</t>
  </si>
  <si>
    <t>Értéke
(E Ft)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</si>
  <si>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</si>
  <si>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</si>
  <si>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</si>
  <si>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</si>
  <si>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</si>
  <si>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</si>
  <si>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</si>
  <si>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</si>
  <si>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</si>
  <si>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</si>
  <si>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</si>
  <si>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</si>
  <si>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</si>
  <si>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</si>
  <si>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</si>
  <si>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</si>
  <si>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</si>
  <si>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</si>
  <si>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</si>
  <si>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</si>
  <si>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</si>
  <si>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</si>
  <si>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</si>
  <si>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</si>
  <si>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</si>
  <si>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</si>
  <si>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</si>
  <si>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</si>
  <si>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</si>
  <si>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</si>
  <si>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</si>
  <si>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</si>
  <si>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</si>
  <si>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</si>
  <si>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</si>
  <si>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</si>
  <si>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</si>
  <si>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</si>
  <si>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</si>
  <si>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</si>
  <si>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</si>
  <si>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</si>
  <si>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</si>
  <si>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</si>
  <si>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</si>
  <si>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</si>
  <si>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</si>
  <si>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</si>
  <si>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</si>
  <si>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</si>
  <si>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</si>
  <si>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</si>
  <si>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</si>
  <si>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</si>
  <si>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</si>
  <si>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</si>
  <si>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</si>
  <si>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</si>
  <si>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</si>
  <si>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</si>
  <si>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</si>
  <si>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</si>
  <si>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</si>
  <si>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</si>
  <si>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</si>
  <si>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</si>
  <si>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</si>
  <si>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</si>
  <si>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</si>
  <si>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</si>
  <si>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</si>
  <si>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</si>
  <si>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</si>
  <si>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</si>
  <si>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</si>
  <si>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</si>
  <si>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</si>
  <si>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</si>
  <si>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</si>
  <si>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</si>
  <si>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</si>
  <si>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</si>
  <si>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</si>
  <si>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</si>
  <si>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</si>
  <si>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</si>
  <si>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</si>
  <si>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</si>
  <si>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</si>
  <si>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</si>
  <si>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</si>
  <si>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</si>
  <si>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</si>
  <si>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</si>
  <si>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</si>
  <si>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</si>
  <si>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</si>
  <si>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</si>
  <si>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</si>
  <si>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</si>
  <si>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</si>
  <si>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</si>
  <si>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</si>
  <si>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</si>
  <si>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</si>
  <si>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</si>
  <si>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</si>
  <si>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</si>
  <si>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</si>
  <si>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</si>
  <si>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</si>
  <si>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</si>
  <si>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</si>
  <si>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</si>
  <si>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</si>
  <si>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</si>
  <si>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</si>
  <si>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</si>
  <si>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</si>
  <si>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</si>
  <si>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</si>
  <si>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</si>
  <si>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</si>
  <si>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</si>
  <si>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</si>
  <si>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</si>
  <si>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</si>
  <si>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</si>
  <si>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</si>
  <si>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</si>
  <si>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</si>
  <si>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</si>
  <si>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</si>
  <si>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</si>
  <si>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</si>
  <si>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</si>
  <si>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</si>
  <si>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</si>
  <si>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</si>
  <si>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</si>
  <si>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</si>
  <si>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</si>
  <si>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</si>
  <si>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</si>
  <si>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</si>
  <si>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</si>
  <si>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</si>
  <si>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</si>
  <si>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</si>
  <si>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</si>
  <si>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</si>
  <si>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</si>
  <si>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</si>
  <si>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</si>
  <si>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</si>
  <si>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</si>
  <si>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</si>
  <si>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</si>
  <si>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</si>
  <si>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</si>
  <si>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</si>
  <si>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</si>
  <si>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</si>
  <si>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</si>
  <si>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</si>
  <si>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</si>
  <si>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</si>
  <si>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</si>
  <si>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</si>
  <si>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</si>
  <si>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</si>
  <si>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</si>
  <si>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</si>
  <si>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</si>
  <si>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</si>
  <si>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</si>
  <si>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</si>
  <si>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</si>
  <si>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</si>
  <si>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</si>
  <si>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</si>
  <si>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</si>
  <si>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</si>
  <si>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</si>
  <si>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</si>
  <si>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</si>
  <si>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</si>
  <si>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</si>
  <si>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</si>
  <si>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</si>
  <si>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</si>
  <si>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</si>
  <si>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</si>
  <si>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</si>
  <si>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</si>
  <si>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</si>
  <si>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</si>
  <si>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</si>
  <si>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</si>
  <si>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</si>
  <si>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</si>
  <si>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</si>
  <si>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</si>
  <si>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</si>
  <si>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</si>
  <si>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</si>
  <si>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</si>
  <si>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</si>
  <si>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</si>
  <si>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</si>
  <si>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</si>
  <si>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</si>
  <si>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</si>
  <si>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</si>
  <si>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2014. évi eredeti előirányzat BEVÉTELEK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</si>
  <si>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</si>
  <si>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</si>
  <si>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</si>
  <si>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</si>
  <si>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</si>
  <si>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</si>
  <si>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</si>
  <si>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</si>
  <si>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</si>
  <si>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</si>
  <si>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</si>
  <si>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</si>
  <si>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</si>
  <si>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</si>
  <si>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</si>
  <si>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</si>
  <si>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</si>
  <si>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</si>
  <si>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</si>
  <si>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</si>
  <si>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</si>
  <si>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</si>
  <si>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</si>
  <si>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</si>
  <si>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</si>
  <si>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</si>
  <si>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</si>
  <si>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</si>
  <si>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</si>
  <si>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</si>
  <si>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</si>
  <si>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</si>
  <si>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</si>
  <si>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</si>
  <si>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</si>
  <si>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</si>
  <si>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</si>
  <si>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</si>
  <si>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</si>
  <si>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</si>
  <si>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</si>
  <si>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</si>
  <si>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</si>
  <si>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</si>
  <si>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</si>
  <si>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</si>
  <si>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</si>
  <si>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</si>
  <si>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</si>
  <si>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</si>
  <si>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</si>
  <si>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</si>
  <si>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</si>
  <si>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</si>
  <si>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</si>
  <si>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</si>
  <si>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</si>
  <si>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</si>
  <si>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</si>
  <si>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</si>
  <si>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</si>
  <si>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</si>
  <si>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</si>
  <si>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</si>
  <si>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</si>
  <si>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</si>
  <si>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</si>
  <si>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</si>
  <si>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</si>
  <si>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</si>
  <si>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</si>
  <si>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</si>
  <si>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</si>
  <si>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</si>
  <si>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</si>
  <si>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</si>
  <si>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</si>
  <si>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</si>
  <si>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</si>
  <si>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</si>
  <si>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</si>
  <si>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</si>
  <si>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</si>
  <si>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</si>
  <si>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</si>
  <si>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</si>
  <si>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</si>
  <si>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</si>
  <si>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</si>
  <si>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</si>
  <si>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</si>
  <si>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</si>
  <si>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</si>
  <si>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</si>
  <si>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</si>
  <si>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</si>
  <si>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</si>
  <si>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</si>
  <si>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</si>
  <si>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</si>
  <si>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</si>
  <si>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</si>
  <si>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</si>
  <si>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</si>
  <si>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</si>
  <si>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</si>
  <si>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</si>
  <si>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</si>
  <si>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</si>
  <si>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</si>
  <si>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</si>
  <si>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</si>
  <si>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</si>
  <si>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</si>
  <si>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</si>
  <si>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</si>
  <si>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</si>
  <si>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</si>
  <si>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</si>
  <si>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</si>
  <si>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</si>
  <si>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</si>
  <si>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</si>
  <si>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</si>
  <si>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</si>
  <si>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</si>
  <si>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</si>
  <si>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</si>
  <si>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</si>
  <si>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</si>
  <si>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</si>
  <si>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</si>
  <si>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</si>
  <si>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</si>
  <si>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</si>
  <si>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</si>
  <si>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</si>
  <si>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</si>
  <si>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</si>
  <si>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</si>
  <si>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</si>
  <si>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</si>
  <si>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</si>
  <si>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</si>
  <si>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</si>
  <si>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</si>
  <si>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</si>
  <si>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</si>
  <si>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</si>
  <si>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</si>
  <si>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</si>
  <si>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</si>
  <si>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</si>
  <si>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</si>
  <si>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</si>
  <si>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</si>
  <si>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</si>
  <si>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</si>
  <si>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</si>
  <si>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</si>
  <si>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</si>
  <si>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</si>
  <si>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</si>
  <si>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</si>
  <si>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</si>
  <si>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</si>
  <si>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</si>
  <si>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</si>
  <si>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</si>
  <si>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</si>
  <si>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</si>
  <si>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</si>
  <si>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</si>
  <si>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</si>
  <si>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</si>
  <si>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</si>
  <si>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</si>
  <si>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</si>
  <si>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</si>
  <si>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</si>
  <si>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</si>
  <si>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</si>
  <si>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</si>
  <si>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</si>
  <si>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</si>
  <si>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</si>
  <si>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</si>
  <si>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</si>
  <si>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</si>
  <si>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</si>
  <si>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</si>
  <si>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</si>
  <si>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</si>
  <si>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</si>
  <si>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</si>
  <si>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</si>
  <si>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</si>
  <si>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</si>
  <si>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</si>
  <si>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</si>
  <si>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</si>
  <si>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</si>
  <si>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</si>
  <si>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</si>
  <si>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</si>
  <si>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</si>
  <si>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</si>
  <si>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</si>
  <si>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</si>
  <si>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</si>
  <si>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</si>
  <si>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</si>
  <si>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</si>
  <si>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</si>
  <si>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</si>
  <si>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</si>
  <si>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</si>
  <si>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</si>
  <si>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</si>
  <si>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</si>
  <si>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</si>
  <si>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</si>
  <si>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</si>
  <si>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</si>
  <si>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</si>
  <si>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</si>
  <si>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</si>
  <si>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</si>
  <si>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</si>
  <si>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</si>
  <si>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</si>
  <si>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</si>
  <si>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</si>
  <si>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</si>
  <si>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</si>
  <si>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</si>
  <si>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</si>
  <si>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</si>
  <si>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</si>
  <si>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</si>
  <si>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</si>
  <si>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</si>
  <si>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</si>
  <si>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</si>
  <si>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</si>
  <si>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</si>
  <si>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</si>
  <si>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</si>
  <si>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</si>
  <si>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</si>
  <si>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</si>
  <si>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</si>
  <si>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</si>
  <si>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</si>
  <si>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</si>
  <si>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</si>
  <si>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</si>
  <si>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</si>
  <si>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</si>
  <si>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</si>
  <si>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</si>
  <si>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</si>
  <si>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</si>
  <si>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</si>
  <si>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</si>
  <si>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</si>
  <si>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</si>
  <si>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</si>
  <si>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</si>
  <si>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</si>
  <si>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</si>
  <si>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</si>
  <si>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</si>
  <si>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</si>
  <si>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</si>
  <si>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</si>
  <si>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</si>
  <si>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</si>
  <si>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</si>
  <si>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</si>
  <si>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</si>
  <si>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</si>
  <si>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</si>
  <si>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</si>
  <si>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</si>
  <si>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</si>
  <si>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</si>
  <si>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</si>
  <si>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</si>
  <si>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</si>
  <si>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</si>
  <si>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</si>
  <si>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</si>
  <si>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</si>
  <si>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</si>
  <si>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Kajárpéc Községi Önkormányzat</t>
  </si>
  <si>
    <t>Kajárpéc Közös Önkormányzati Hivatal</t>
  </si>
  <si>
    <t>ÖSSZEVONT VAGYONKIMUTATÁS
a könyvviteli mérlegben értékkel szereplő forrásokról</t>
  </si>
  <si>
    <t>Kajárpéc Községi Önkormányzat VAGYONKIMUTATÁS
a könyvviteli mérlegben értékkel szereplő forrásokról</t>
  </si>
  <si>
    <t>Kajárpéci Közös Önkormányzati Hivatal VAGYONKIMUTATÁS
a könyvviteli mérlegben értékkel szereplő forrásokról</t>
  </si>
  <si>
    <t>G)        Vállalkozási tevékenység felhasználható maradványa (=B-F)</t>
  </si>
  <si>
    <t>19</t>
  </si>
  <si>
    <t>F)        Vállalkozási tevékenységet terhelő befizetési kötelezettség (=B*0,1)</t>
  </si>
  <si>
    <t>18</t>
  </si>
  <si>
    <t>E)        Alaptevékenység szabad maradványa (=A-D)</t>
  </si>
  <si>
    <t>17</t>
  </si>
  <si>
    <t>D)        Alaptevékenység kötelezettségvállalással terhelt maradványa</t>
  </si>
  <si>
    <t>16</t>
  </si>
  <si>
    <t>C)        Összes maradvány (=A+B)</t>
  </si>
  <si>
    <t>15</t>
  </si>
  <si>
    <t>B)        Vállalkozási tevékenység maradványa (=±III±IV)</t>
  </si>
  <si>
    <t>14</t>
  </si>
  <si>
    <t>IV        Vállalkozási tevékenység finanszírozási egyenlege (=07-08)</t>
  </si>
  <si>
    <t>13</t>
  </si>
  <si>
    <t>08        Vállalkozási tevékenység finanszírozási kiadásai</t>
  </si>
  <si>
    <t>12</t>
  </si>
  <si>
    <t>07        Vállalkozási tevékenység finanszírozási bevételei</t>
  </si>
  <si>
    <t>11</t>
  </si>
  <si>
    <t>III        Vállalkozási tevékenység költségvetési egyenlege (=05-06)</t>
  </si>
  <si>
    <t>10</t>
  </si>
  <si>
    <t>06        Vállalkozási tevékenység költségvetési kiadásai</t>
  </si>
  <si>
    <t>09</t>
  </si>
  <si>
    <t>05        Vállalkozási tevékenység költségvetési bevételei</t>
  </si>
  <si>
    <t>08</t>
  </si>
  <si>
    <t>A)        Alaptevékenység maradványa (=±I±II)</t>
  </si>
  <si>
    <t>07</t>
  </si>
  <si>
    <t>II         Alaptevékenység finanszírozási egyenlege (=03-04)</t>
  </si>
  <si>
    <t>06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</si>
  <si>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</si>
  <si>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</si>
  <si>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</si>
  <si>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</si>
  <si>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</si>
  <si>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Összeg</t>
  </si>
  <si>
    <t>#</t>
  </si>
  <si>
    <t>Kajárpéc Községi Önkormányzat  MARADVÁNYKIMUTATÁS</t>
  </si>
  <si>
    <t>ÖSSZEVONT  MARADVÁNYKIMUTATÁS</t>
  </si>
  <si>
    <t>Kajárpéc Közös Önkormányzati Hivatal MARADVÁNYKIMUTATÁS</t>
  </si>
  <si>
    <t>Összeg (ezer FT)</t>
  </si>
  <si>
    <t>E)  MÉRLEG SZERINTI EREDMÉNY (=±C±D)</t>
  </si>
  <si>
    <t>41</t>
  </si>
  <si>
    <t>D)  RENDKÍVÜLI EREDMÉNY(=X-XI)</t>
  </si>
  <si>
    <t>40</t>
  </si>
  <si>
    <t>XI Rendkívüli ráfordítások</t>
  </si>
  <si>
    <t>39</t>
  </si>
  <si>
    <t>X Rendkívüli eredményszemléletű bevételek (=22+23)</t>
  </si>
  <si>
    <t>38</t>
  </si>
  <si>
    <t>23 Különféle rendkívüli eredményszemléletű bevételek</t>
  </si>
  <si>
    <t>37</t>
  </si>
  <si>
    <t>22 Felhalmozási célú támogatások eredményszemléletű bevételei</t>
  </si>
  <si>
    <t>36</t>
  </si>
  <si>
    <t>C)  SZOKÁSOS EREDMÉNY (=±A±B)</t>
  </si>
  <si>
    <t>35</t>
  </si>
  <si>
    <t>B)  PÉNZÜGYI MŰVELETEK EREDMÉNYE (=VIII-IX)</t>
  </si>
  <si>
    <t>34</t>
  </si>
  <si>
    <t>IX Pénzügyi műveletek ráfordításai (=19+20+21)</t>
  </si>
  <si>
    <t>33</t>
  </si>
  <si>
    <t>21a - ebből: árfolyamveszteség</t>
  </si>
  <si>
    <t>32</t>
  </si>
  <si>
    <t>21 Pénzügyi műveletek egyéb ráfordításai (&gt;=21a)</t>
  </si>
  <si>
    <t>31</t>
  </si>
  <si>
    <t>20 Részesedések, értékpapírok, pénzeszközök értékvesztése</t>
  </si>
  <si>
    <t>30</t>
  </si>
  <si>
    <t>19 Fizetendő kamatok és kamatjellegű ráfordítások</t>
  </si>
  <si>
    <t>29</t>
  </si>
  <si>
    <t>VIII Pénzügyi műveletek eredményszemléletű bevételei (=16+17+18)</t>
  </si>
  <si>
    <t>28</t>
  </si>
  <si>
    <t>18a - ebből: árfolyamnyereség</t>
  </si>
  <si>
    <t>27</t>
  </si>
  <si>
    <t>18 Pénzügyi műveletek egyéb eredményszemléletű bevételei (&gt;=18a)</t>
  </si>
  <si>
    <t>26</t>
  </si>
  <si>
    <t>17 Kapott (járó) kamatok és kamatjellegű eredményszemléletű bevételek</t>
  </si>
  <si>
    <t>25</t>
  </si>
  <si>
    <t>16 Kapott (járó) osztalék és részesedés</t>
  </si>
  <si>
    <t>24</t>
  </si>
  <si>
    <t>A)  TEVÉKENYSÉGEK EREDMÉNYE (=I±II+III-IV-V-VI-VII)</t>
  </si>
  <si>
    <t>23</t>
  </si>
  <si>
    <t>VII Egyéb ráfordítások</t>
  </si>
  <si>
    <t>22</t>
  </si>
  <si>
    <t>VI Értékcsökkenési leírás</t>
  </si>
  <si>
    <t>21</t>
  </si>
  <si>
    <t>V Személyi jellegű ráfordítások (=13+14+15)</t>
  </si>
  <si>
    <t>20</t>
  </si>
  <si>
    <t>15 Bérjárulékok</t>
  </si>
  <si>
    <t>14 Személyi jellegű egyéb kifizetések</t>
  </si>
  <si>
    <t>13 Bérköltség</t>
  </si>
  <si>
    <t>IV Anyagjellegű ráfordítások (=09+10+11+12)</t>
  </si>
  <si>
    <t>12 Eladott (közvetített) szolgáltatások értéke</t>
  </si>
  <si>
    <t>11 Eladott áruk beszerzési értéke</t>
  </si>
  <si>
    <t>10 Igénybe vett szolgáltatások értéke</t>
  </si>
  <si>
    <t>09 Anyagköltség</t>
  </si>
  <si>
    <t>III Egyéb eredményszemléletű bevételek (=06+07+08)</t>
  </si>
  <si>
    <t>08 Különféle egyéb eredményszemléletű bevételek</t>
  </si>
  <si>
    <t>07 Egyéb működési célú támogatások eredményszemléletű bevételei</t>
  </si>
  <si>
    <t>06 Központi működési célú támogatások eredményszemléletű bevételei</t>
  </si>
  <si>
    <t>II Aktivált saját teljesítmények értéke (=±04+05)</t>
  </si>
  <si>
    <t>05 Saját előállítású eszközök aktivált értéke</t>
  </si>
  <si>
    <t>04 Saját termelésű készletek állományváltozása</t>
  </si>
  <si>
    <t>I Tevékenység nettó eredményszemléletű bevétele (=01+02+03)</t>
  </si>
  <si>
    <t>03 Tevékenység egyéb nettó eredményszemléletű bevételei</t>
  </si>
  <si>
    <t>02 Eszközök és szolgáltatások értékesítése nettó eredményszemléletű bevételei</t>
  </si>
  <si>
    <t>01 Közhatalmi eredményszemléletű bevételek</t>
  </si>
  <si>
    <t>Konszolidált összeg</t>
  </si>
  <si>
    <t>Konszolidálás</t>
  </si>
  <si>
    <t>Konszolidálás előtti összeg</t>
  </si>
  <si>
    <t>E)        MÉRLEG SZERINTI EREDMÉNY (=±C±D) (41=±35±40)</t>
  </si>
  <si>
    <t>D)        RENDKÍVÜLI EREDMÉNY(=X-XI) (40=38-39)</t>
  </si>
  <si>
    <t>XI        Rendkívüli ráfordítások</t>
  </si>
  <si>
    <t>X        Rendkívüli eredményszemléletű bevételek (=22+23) (=36+37)</t>
  </si>
  <si>
    <t>23        Különféle rendkívüli eredményszemléletű bevételek</t>
  </si>
  <si>
    <t>22        Felhalmozási célú támogatások eredményszemléletű bevételei</t>
  </si>
  <si>
    <t>C)        SZOKÁSOS EREDMÉNY (=±A±B) (35=±23±34)</t>
  </si>
  <si>
    <t>B)        PÉNZÜGYI MŰVELETEK EREDMÉNYE (=VIII-IX) (34=28-33)</t>
  </si>
  <si>
    <t>IX        Pénzügyi műveletek ráfordításai (=19+20+21) (33=29+...+31)</t>
  </si>
  <si>
    <t>21a        - ebből: árfolyamveszteség</t>
  </si>
  <si>
    <t>21        Pénzügyi műveletek egyéb ráfordításai (&gt;=21a) (31&gt;=32)</t>
  </si>
  <si>
    <t>20        Részesedések, értékpapírok, pénzeszközök értékvesztése</t>
  </si>
  <si>
    <t>19        Fizetendő kamatok és kamatjellegű ráfordítások</t>
  </si>
  <si>
    <t>VIII        Pénzügyi műveletek eredményszemléletű bevételei (=16+17+18) (28=24+...+26)</t>
  </si>
  <si>
    <t>18a        - ebből: árfolyamnyereség</t>
  </si>
  <si>
    <t>18        Pénzügyi műveletek egyéb eredményszemléletű bevételei (&gt;=18a) (26&gt;=27)</t>
  </si>
  <si>
    <t>17        Kapott (járó) kamatok és kamatjellegű eredményszemléletű bevételek</t>
  </si>
  <si>
    <t>16        Kapott (járó) osztalék és részesedés</t>
  </si>
  <si>
    <t>A) TEVÉKENYSÉGEK EREDMÉNYE (=I±II+III-IV-V-VI-VII) (23=04±07+11-(16+20+21+22))</t>
  </si>
  <si>
    <t>VII        Egyéb ráfordítások</t>
  </si>
  <si>
    <t>VI        Értékcsökkenési leírás</t>
  </si>
  <si>
    <t>V        Személyi jellegű ráfordítások (=13+14+15) (20=17+...+19)</t>
  </si>
  <si>
    <t>15        Bérjárulékok</t>
  </si>
  <si>
    <t>14        Személyi jellegű egyéb kifizetések</t>
  </si>
  <si>
    <t>13        Bérköltség</t>
  </si>
  <si>
    <t>IV        Anyagjellegű ráfordítások (=09+10+11+12) (16=12+...+15)</t>
  </si>
  <si>
    <t>12        Eladott (közvetített) szolgáltatások értéke</t>
  </si>
  <si>
    <t>11        Eladott áruk beszerzési értéke</t>
  </si>
  <si>
    <t>10        Igénybe vett szolgáltatások értéke</t>
  </si>
  <si>
    <t>09        Anyagköltség</t>
  </si>
  <si>
    <t>III        Egyéb eredményszemléletű bevételek (=06+07+08) (11=08+09+10)</t>
  </si>
  <si>
    <t>08        Különféle egyéb eredményszemléletű bevételek</t>
  </si>
  <si>
    <t>07        Egyéb működési célú támogatások eredményszemléletű bevételei</t>
  </si>
  <si>
    <t>06        Központi működési célú támogatások eredményszemléletű bevételei</t>
  </si>
  <si>
    <t>II        Aktivált saját teljesítmények értéke (=±04+05) (07=±05+06)</t>
  </si>
  <si>
    <t>05        Saját előállítású eszközök aktivált értéke</t>
  </si>
  <si>
    <t>04        Saját termelésű készletek állományváltozása</t>
  </si>
  <si>
    <t>I        Tevékenység nettó eredményszemléletű bevétele (=01+02+03) (04=01+02+03)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</si>
  <si>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</si>
  <si>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</si>
  <si>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</si>
  <si>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Tárgyi időszak</t>
  </si>
  <si>
    <t>Módosítások</t>
  </si>
  <si>
    <t>Előző időszak</t>
  </si>
  <si>
    <t>Kajárpéci Közös Önkormányzati Hivatal- Eredménykimutatás</t>
  </si>
  <si>
    <t>Kajárpéc Községi Önkormányzat  Eredménykimutatás</t>
  </si>
  <si>
    <t xml:space="preserve"> Önkormányzati (irányító szervi) konszolidált beszámoló - Konszolidált eredménykimutatás</t>
  </si>
  <si>
    <t xml:space="preserve"> - Sportkör</t>
  </si>
  <si>
    <t xml:space="preserve"> -  Nyugdíjas Klub</t>
  </si>
  <si>
    <t xml:space="preserve"> - Kajárpécért Egyesület</t>
  </si>
  <si>
    <t xml:space="preserve"> - Lovas Klub</t>
  </si>
  <si>
    <t xml:space="preserve"> - Jaffa Slágercsoport</t>
  </si>
  <si>
    <t xml:space="preserve"> - Ijász Klub</t>
  </si>
  <si>
    <t xml:space="preserve"> - Hagyományőrző Klub</t>
  </si>
  <si>
    <t xml:space="preserve"> -Erdélyi gyerekekért E.</t>
  </si>
  <si>
    <t xml:space="preserve"> - LEADER Egyesület</t>
  </si>
  <si>
    <t xml:space="preserve"> - Magyarország Éghajlatvédelmi Sz. tagdíj</t>
  </si>
  <si>
    <t xml:space="preserve">   Kajárpéci Vízirevű</t>
  </si>
  <si>
    <t>Kajárpécért Egyesület</t>
  </si>
  <si>
    <t>működés</t>
  </si>
  <si>
    <t>felhalmozás</t>
  </si>
  <si>
    <t/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</si>
  <si>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</si>
  <si>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</si>
  <si>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</si>
  <si>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</si>
  <si>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</si>
  <si>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</si>
  <si>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</si>
  <si>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</si>
  <si>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</si>
  <si>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</si>
  <si>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</si>
  <si>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</si>
  <si>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</si>
  <si>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</si>
  <si>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</si>
  <si>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</si>
  <si>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</si>
  <si>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</si>
  <si>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</si>
  <si>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</si>
  <si>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</si>
  <si>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</si>
  <si>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</si>
  <si>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</si>
  <si>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</si>
  <si>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</si>
  <si>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</si>
  <si>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</si>
  <si>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</si>
  <si>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</si>
  <si>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</si>
  <si>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</si>
  <si>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</si>
  <si>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</si>
  <si>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</si>
  <si>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</si>
  <si>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</si>
  <si>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</si>
  <si>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</si>
  <si>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</si>
  <si>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</si>
  <si>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</si>
  <si>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</si>
  <si>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</si>
  <si>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</si>
  <si>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</si>
  <si>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</si>
  <si>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</si>
  <si>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</si>
  <si>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</si>
  <si>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</si>
  <si>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</si>
  <si>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</si>
  <si>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</si>
  <si>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</si>
  <si>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</si>
  <si>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</si>
  <si>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</si>
  <si>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</si>
  <si>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</si>
  <si>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</si>
  <si>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</si>
  <si>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</si>
  <si>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</si>
  <si>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</si>
  <si>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</si>
  <si>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</si>
  <si>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</si>
  <si>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</si>
  <si>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</si>
  <si>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</si>
  <si>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</si>
  <si>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</si>
  <si>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</si>
  <si>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</si>
  <si>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</si>
  <si>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</si>
  <si>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</si>
  <si>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</si>
  <si>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</si>
  <si>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</si>
  <si>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</si>
  <si>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</si>
  <si>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</si>
  <si>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</si>
  <si>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</si>
  <si>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</si>
  <si>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</si>
  <si>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</si>
  <si>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</si>
  <si>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</si>
  <si>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</si>
  <si>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</si>
  <si>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</si>
  <si>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</si>
  <si>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</si>
  <si>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</si>
  <si>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</si>
  <si>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</si>
  <si>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</si>
  <si>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</si>
  <si>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</si>
  <si>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</si>
  <si>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</si>
  <si>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</si>
  <si>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</si>
  <si>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</si>
  <si>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</si>
  <si>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</si>
  <si>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</si>
  <si>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</si>
  <si>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</si>
  <si>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</si>
  <si>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</si>
  <si>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</si>
  <si>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</si>
  <si>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</si>
  <si>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</si>
  <si>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</si>
  <si>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</si>
  <si>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</si>
  <si>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</si>
  <si>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</si>
  <si>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</si>
  <si>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</si>
  <si>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</si>
  <si>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</si>
  <si>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</si>
  <si>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</si>
  <si>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</si>
  <si>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</si>
  <si>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</si>
  <si>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</si>
  <si>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</si>
  <si>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</si>
  <si>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</si>
  <si>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</si>
  <si>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</si>
  <si>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</si>
  <si>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</si>
  <si>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</si>
  <si>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</si>
  <si>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</si>
  <si>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</si>
  <si>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</si>
  <si>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</si>
  <si>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</si>
  <si>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</si>
  <si>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</si>
  <si>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</si>
  <si>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</si>
  <si>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</si>
  <si>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</si>
  <si>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</si>
  <si>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</si>
  <si>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</si>
  <si>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</si>
  <si>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</si>
  <si>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</si>
  <si>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</si>
  <si>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</si>
  <si>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</si>
  <si>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</si>
  <si>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</si>
  <si>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</si>
  <si>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</si>
  <si>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</si>
  <si>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</si>
  <si>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</si>
  <si>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</si>
  <si>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</si>
  <si>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</si>
  <si>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</si>
  <si>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</si>
  <si>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</si>
  <si>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</si>
  <si>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</si>
  <si>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</si>
  <si>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</si>
  <si>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</si>
  <si>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</si>
  <si>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</si>
  <si>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</si>
  <si>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</si>
  <si>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</si>
  <si>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</si>
  <si>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</si>
  <si>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</si>
  <si>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</si>
  <si>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</si>
  <si>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</si>
  <si>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</si>
  <si>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</si>
  <si>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</si>
  <si>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</si>
  <si>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</si>
  <si>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</si>
  <si>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</si>
  <si>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</si>
  <si>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</si>
  <si>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</si>
  <si>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</si>
  <si>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</si>
  <si>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</si>
  <si>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</si>
  <si>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</si>
  <si>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</si>
  <si>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</si>
  <si>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</si>
  <si>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</si>
  <si>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</si>
  <si>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</si>
  <si>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</si>
  <si>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</si>
  <si>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</si>
  <si>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</si>
  <si>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</si>
  <si>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</si>
  <si>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</si>
  <si>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</si>
  <si>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</si>
  <si>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</si>
  <si>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</si>
  <si>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</si>
  <si>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</si>
  <si>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</si>
  <si>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</si>
  <si>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</si>
  <si>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</si>
  <si>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</si>
  <si>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</si>
  <si>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</si>
  <si>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</si>
  <si>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</si>
  <si>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</si>
  <si>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</si>
  <si>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</si>
  <si>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</si>
  <si>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</si>
  <si>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</si>
  <si>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</si>
  <si>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</si>
  <si>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</si>
  <si>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</si>
  <si>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</si>
  <si>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</si>
  <si>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</si>
  <si>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</si>
  <si>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</si>
  <si>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</si>
  <si>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</si>
  <si>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</si>
  <si>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</si>
  <si>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</si>
  <si>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</si>
  <si>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</si>
  <si>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</si>
  <si>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</si>
  <si>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</si>
  <si>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</si>
  <si>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</si>
  <si>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</si>
  <si>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</si>
  <si>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</si>
  <si>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</si>
  <si>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</si>
  <si>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</si>
  <si>
    <t>A/I	Immateriális javak  (=A/I/1+A/I/2+A/I/3)</t>
  </si>
  <si>
    <t>A/II	Tárgyi eszközök  (=A/II/1+...+A/II/5)</t>
  </si>
  <si>
    <t>A/III	Befektetett pénzügyi eszközök (=A/III/1+A/III/2+A/III/3)</t>
  </si>
  <si>
    <t>A/IV	Koncesszióba, vagyonkezelésbe adott eszközök  (=A/IV/1+A/IV/2)</t>
  </si>
  <si>
    <t>A)	NEMZETI VAGYONBA TARTOZÓ BEFEKTETETT ESZKÖZÖK (=A/I+A/II+A/III+A/IV)</t>
  </si>
  <si>
    <t>B/I	Készletek (=B/I/1+…+B/I/5)</t>
  </si>
  <si>
    <t>B/II	Értékpapírok (=B/II/1+B/II/2)</t>
  </si>
  <si>
    <t>B)	NEMZETI VAGYONBA TARTOZÓ FORGÓESZKÖZÖK (= B/I+B/II)</t>
  </si>
  <si>
    <t>C/I	Hosszú lejáratú betétek</t>
  </si>
  <si>
    <t>C/II	Pénztárak, csekkek, betétkönyvek</t>
  </si>
  <si>
    <t>Forintszámlák, devizaszámlák</t>
  </si>
  <si>
    <t>C/V	Idegen pénzeszközök</t>
  </si>
  <si>
    <t>C)	PÉNZESZKÖZÖK (=C/I+…+C/V)</t>
  </si>
  <si>
    <t>D/I	Költségvetési évben esedékes követelések (=D/I/1+…+D/I/8)</t>
  </si>
  <si>
    <t>D/II	Költségvetési évet követően esedékes követelések (=D/II/1+…+D/II/8)</t>
  </si>
  <si>
    <t>D/III	Követelés jellegű sajátos elszámolások (=D/III/1+…+D/III/7)</t>
  </si>
  <si>
    <t>D)	KÖVETELÉSEK  (=D/I+D/II+D/III)</t>
  </si>
  <si>
    <t>E)	EGYÉB SAJÁTOS ESZKÖZOLDALI  ELSZÁMOLÁSOK</t>
  </si>
  <si>
    <t>F)	AKTÍV IDŐBELI  ELHATÁROLÁSOK  (=F/1+F/2+F/3)</t>
  </si>
  <si>
    <t>ESZKÖZÖK ÖSSZESEN (=A+B+C+D+E+F)</t>
  </si>
  <si>
    <t>Nemzeti vagyon és egyéb eszközök induláskori értéke és változásai</t>
  </si>
  <si>
    <t>G/IV	Felhalmozott eredmény</t>
  </si>
  <si>
    <t>G/V	Eszközök értékhelyesbítésének forrása</t>
  </si>
  <si>
    <t>G/VI	Mérleg szerinti eredmény</t>
  </si>
  <si>
    <t>G)	SAJÁT TŐKE (=G/I+…+G/VI)</t>
  </si>
  <si>
    <t>H/I	Költségvetési évben esedékes kötelezettségek (=H/I/1+…+H/I/9)</t>
  </si>
  <si>
    <t>H/II	Költségvetési évet követően esedékes kötelezettségek (=H/II/1+…+H/II/9)</t>
  </si>
  <si>
    <t>H/III	Kötelezettség jellegű sajátos elszámolások (=H)/III/1+…+H)/III/7)</t>
  </si>
  <si>
    <t>H)	KÖTELEZETTSÉGEK (=H/I+H/II+H/III)</t>
  </si>
  <si>
    <t>I)	EGYÉB SAJÁTOS FORRÁSOLDALI ELSZÁMOLÁSOK</t>
  </si>
  <si>
    <t>J)	KINCSTÁRI SZÁMLAVEZETÉSSEL KAPCSOLATOS ELSZÁMOLÁSOK</t>
  </si>
  <si>
    <t>K)	PASSZÍV IDŐBELI ELHATÁROLÁSOK (=K/1+K/2+K/3)</t>
  </si>
  <si>
    <t>FORRÁSOK ÖSSZESEN (=G+H+I+J+K)</t>
  </si>
  <si>
    <t>Kajárpéc Közös Önkormányzati Hivatal Mérleg</t>
  </si>
  <si>
    <t>Kajárpéc Községi Önkormányzat Mérleg</t>
  </si>
  <si>
    <t xml:space="preserve"> Önkormányzati (irányító szervi) konszolidált beszámoló - Konszolidált mérleg</t>
  </si>
  <si>
    <t>Finanszírozási kiadás</t>
  </si>
  <si>
    <t>Irányítószervi támogatás</t>
  </si>
  <si>
    <t>2.1. számú melléklet a 7/2015. (IV.30.) önkormányzati rendelethez</t>
  </si>
  <si>
    <t>2.2. számú melléklet a 7/2015. (IV.30.)  önkormányzati rendelethez</t>
  </si>
  <si>
    <t>3.1. számú melléklet a 7/2015. (IV.30.) önkormányzati rendelethez</t>
  </si>
  <si>
    <t>3.2. melléklet a 7/2015. (IV.30.)  önkormányzati rendelethez</t>
  </si>
  <si>
    <t>3.3. melléklet a 7/2015. (IV.30.)  önkormányzati rendelethez</t>
  </si>
  <si>
    <t>3.4. melléklet a 7/2015. (IV.30.)  önkormányzati rendelethez</t>
  </si>
  <si>
    <t>4.1. melléklet a 7/2015. (IV.30.)  önkormányzati rendelethez</t>
  </si>
  <si>
    <t>4.2. melléklet a 7/2015. (IV.30.)  önkormányzati rendelethez</t>
  </si>
  <si>
    <t>4.3. melléklet a 7/2015. (IV.30.) önkormányzati rendelethez</t>
  </si>
  <si>
    <t>5. sz. tájékoztató tábla a 7/2015. (IV.30.)   önkormányzati rendelethez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</si>
</sst>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#,##0.0"/>
    <numFmt numFmtId="167" formatCode="#,###__;\-#,###__"/>
    <numFmt numFmtId="168" formatCode="00"/>
    <numFmt numFmtId="169" formatCode="#,###\ _F_t;\-#,###\ _F_t"/>
    <numFmt numFmtId="170" formatCode="#,###__"/>
    <numFmt numFmtId="171" formatCode="#,##0;\-#,##0"/>
  </numFmts>
  <fonts count="82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2"/>
      <name val="MS Sans Serif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</font>
    <font>
      <sz val="10"/>
      <name val="Arial"/>
    </font>
    <font>
      <sz val="12"/>
      <name val="Arial"/>
    </font>
    <font>
      <sz val="1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1">
    <xf numFmtId="0" fontId="0" fillId="0" borderId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4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5" borderId="0" applyNumberFormat="0" applyBorder="0" applyAlignment="0" applyProtection="0"/>
    <xf numFmtId="0" fontId="56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2" borderId="0" applyNumberFormat="0" applyBorder="0" applyAlignment="0" applyProtection="0"/>
    <xf numFmtId="0" fontId="56" fillId="11" borderId="0" applyNumberFormat="0" applyBorder="0" applyAlignment="0" applyProtection="0"/>
    <xf numFmtId="0" fontId="57" fillId="2" borderId="0" applyNumberFormat="0" applyBorder="0" applyAlignment="0" applyProtection="0"/>
    <xf numFmtId="0" fontId="57" fillId="13" borderId="0" applyNumberFormat="0" applyBorder="0" applyAlignment="0" applyProtection="0"/>
    <xf numFmtId="0" fontId="57" fillId="2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0" borderId="0" applyNumberFormat="0" applyBorder="0" applyAlignment="0" applyProtection="0"/>
    <xf numFmtId="0" fontId="57" fillId="2" borderId="0" applyNumberFormat="0" applyBorder="0" applyAlignment="0" applyProtection="0"/>
    <xf numFmtId="0" fontId="57" fillId="5" borderId="0" applyNumberFormat="0" applyBorder="0" applyAlignment="0" applyProtection="0"/>
    <xf numFmtId="0" fontId="58" fillId="11" borderId="1" applyNumberFormat="0" applyAlignment="0" applyProtection="0"/>
    <xf numFmtId="0" fontId="59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2" fillId="0" borderId="0" applyNumberFormat="0" applyFill="0" applyBorder="0" applyAlignment="0" applyProtection="0"/>
    <xf numFmtId="0" fontId="63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5" fillId="0" borderId="6" applyNumberFormat="0" applyFill="0" applyAlignment="0" applyProtection="0"/>
    <xf numFmtId="0" fontId="13" fillId="6" borderId="7" applyNumberFormat="0" applyFont="0" applyAlignment="0" applyProtection="0"/>
    <xf numFmtId="0" fontId="66" fillId="15" borderId="0" applyNumberFormat="0" applyBorder="0" applyAlignment="0" applyProtection="0"/>
    <xf numFmtId="0" fontId="67" fillId="16" borderId="8" applyNumberFormat="0" applyAlignment="0" applyProtection="0"/>
    <xf numFmtId="0" fontId="68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40" fillId="0" borderId="0"/>
    <xf numFmtId="0" fontId="69" fillId="0" borderId="9" applyNumberFormat="0" applyFill="0" applyAlignment="0" applyProtection="0"/>
    <xf numFmtId="0" fontId="70" fillId="17" borderId="0" applyNumberFormat="0" applyBorder="0" applyAlignment="0" applyProtection="0"/>
    <xf numFmtId="0" fontId="71" fillId="11" borderId="0" applyNumberFormat="0" applyBorder="0" applyAlignment="0" applyProtection="0"/>
    <xf numFmtId="0" fontId="72" fillId="16" borderId="1" applyNumberFormat="0" applyAlignment="0" applyProtection="0"/>
    <xf numFmtId="0" fontId="73" fillId="0" borderId="0"/>
    <xf numFmtId="0" fontId="77" fillId="0" borderId="0"/>
  </cellStyleXfs>
  <cellXfs count="1007">
    <xf numFmtId="0" fontId="0" fillId="0" borderId="0" xfId="0"/>
    <xf numFmtId="0" fontId="0" fillId="0" borderId="0" xfId="0" applyFill="1" applyAlignment="1">
      <alignment vertical="center" wrapText="1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16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5" fillId="0" borderId="10" xfId="0" applyNumberFormat="1" applyFont="1" applyFill="1" applyBorder="1" applyAlignment="1" applyProtection="1">
      <alignment vertical="center"/>
      <protection locked="0"/>
    </xf>
    <xf numFmtId="164" fontId="25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5" fillId="0" borderId="12" xfId="0" applyFont="1" applyFill="1" applyBorder="1" applyAlignment="1" applyProtection="1">
      <alignment horizontal="center" vertical="center"/>
    </xf>
    <xf numFmtId="164" fontId="24" fillId="0" borderId="18" xfId="0" applyNumberFormat="1" applyFont="1" applyFill="1" applyBorder="1" applyAlignment="1" applyProtection="1">
      <alignment vertical="center"/>
    </xf>
    <xf numFmtId="0" fontId="25" fillId="0" borderId="14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/>
    </xf>
    <xf numFmtId="164" fontId="24" fillId="0" borderId="1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164" fontId="30" fillId="0" borderId="20" xfId="42" applyNumberFormat="1" applyFont="1" applyFill="1" applyBorder="1" applyAlignment="1" applyProtection="1">
      <alignment vertical="center"/>
    </xf>
    <xf numFmtId="164" fontId="30" fillId="0" borderId="20" xfId="42" applyNumberFormat="1" applyFont="1" applyFill="1" applyBorder="1" applyAlignment="1" applyProtection="1"/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22" xfId="42" applyFont="1" applyFill="1" applyBorder="1" applyAlignment="1" applyProtection="1">
      <alignment horizontal="center" vertical="center" wrapText="1"/>
    </xf>
    <xf numFmtId="164" fontId="16" fillId="0" borderId="23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164" fontId="24" fillId="0" borderId="18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vertical="center" wrapText="1"/>
      <protection locked="0"/>
    </xf>
    <xf numFmtId="164" fontId="16" fillId="0" borderId="26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 wrapText="1"/>
    </xf>
    <xf numFmtId="49" fontId="25" fillId="0" borderId="29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/>
      <protection locked="0"/>
    </xf>
    <xf numFmtId="164" fontId="24" fillId="0" borderId="31" xfId="0" applyNumberFormat="1" applyFont="1" applyFill="1" applyBorder="1" applyAlignment="1">
      <alignment horizontal="right" vertical="center" wrapText="1"/>
    </xf>
    <xf numFmtId="49" fontId="28" fillId="0" borderId="32" xfId="0" quotePrefix="1" applyNumberFormat="1" applyFont="1" applyFill="1" applyBorder="1" applyAlignment="1">
      <alignment horizontal="left" vertical="center" indent="1"/>
    </xf>
    <xf numFmtId="3" fontId="28" fillId="0" borderId="33" xfId="0" applyNumberFormat="1" applyFont="1" applyFill="1" applyBorder="1" applyAlignment="1" applyProtection="1">
      <alignment horizontal="right" vertical="center"/>
      <protection locked="0"/>
    </xf>
    <xf numFmtId="3" fontId="2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>
      <alignment horizontal="right" vertical="center" wrapText="1"/>
    </xf>
    <xf numFmtId="49" fontId="25" fillId="0" borderId="3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/>
      <protection locked="0"/>
    </xf>
    <xf numFmtId="49" fontId="25" fillId="0" borderId="3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/>
      <protection locked="0"/>
    </xf>
    <xf numFmtId="49" fontId="24" fillId="0" borderId="36" xfId="0" applyNumberFormat="1" applyFont="1" applyFill="1" applyBorder="1" applyAlignment="1" applyProtection="1">
      <alignment horizontal="left" vertical="center" indent="1"/>
      <protection locked="0"/>
    </xf>
    <xf numFmtId="164" fontId="24" fillId="0" borderId="26" xfId="0" applyNumberFormat="1" applyFont="1" applyFill="1" applyBorder="1" applyAlignment="1">
      <alignment vertical="center"/>
    </xf>
    <xf numFmtId="4" fontId="17" fillId="0" borderId="26" xfId="0" applyNumberFormat="1" applyFont="1" applyFill="1" applyBorder="1" applyAlignment="1" applyProtection="1">
      <alignment vertical="center" wrapText="1"/>
      <protection locked="0"/>
    </xf>
    <xf numFmtId="49" fontId="24" fillId="0" borderId="37" xfId="0" applyNumberFormat="1" applyFont="1" applyFill="1" applyBorder="1" applyAlignment="1" applyProtection="1">
      <alignment vertical="center"/>
      <protection locked="0"/>
    </xf>
    <xf numFmtId="49" fontId="24" fillId="0" borderId="37" xfId="0" applyNumberFormat="1" applyFont="1" applyFill="1" applyBorder="1" applyAlignment="1" applyProtection="1">
      <alignment horizontal="right" vertical="center"/>
      <protection locked="0"/>
    </xf>
    <xf numFmtId="3" fontId="1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0" xfId="0" applyNumberFormat="1" applyFont="1" applyFill="1" applyBorder="1" applyAlignment="1" applyProtection="1">
      <alignment vertical="center"/>
      <protection locked="0"/>
    </xf>
    <xf numFmtId="49" fontId="24" fillId="0" borderId="20" xfId="0" applyNumberFormat="1" applyFont="1" applyFill="1" applyBorder="1" applyAlignment="1" applyProtection="1">
      <alignment horizontal="right" vertical="center"/>
      <protection locked="0"/>
    </xf>
    <xf numFmtId="3" fontId="17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38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 applyProtection="1">
      <alignment horizontal="left" vertical="center"/>
      <protection locked="0"/>
    </xf>
    <xf numFmtId="49" fontId="25" fillId="0" borderId="1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 wrapText="1"/>
      <protection locked="0"/>
    </xf>
    <xf numFmtId="166" fontId="16" fillId="0" borderId="26" xfId="0" applyNumberFormat="1" applyFont="1" applyFill="1" applyBorder="1" applyAlignment="1">
      <alignment horizontal="left" vertical="center" wrapText="1" indent="1"/>
    </xf>
    <xf numFmtId="166" fontId="38" fillId="0" borderId="0" xfId="0" applyNumberFormat="1" applyFont="1" applyFill="1" applyBorder="1" applyAlignment="1">
      <alignment horizontal="left" vertical="center" wrapText="1"/>
    </xf>
    <xf numFmtId="164" fontId="24" fillId="0" borderId="26" xfId="0" applyNumberFormat="1" applyFont="1" applyFill="1" applyBorder="1" applyAlignment="1">
      <alignment horizontal="center" vertical="center" wrapText="1"/>
    </xf>
    <xf numFmtId="3" fontId="25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26" xfId="0" applyNumberFormat="1" applyFont="1" applyFill="1" applyBorder="1" applyAlignment="1">
      <alignment horizontal="right" vertical="center" wrapText="1"/>
    </xf>
    <xf numFmtId="4" fontId="16" fillId="0" borderId="31" xfId="0" applyNumberFormat="1" applyFont="1" applyFill="1" applyBorder="1" applyAlignment="1">
      <alignment horizontal="right" vertical="center" wrapText="1"/>
    </xf>
    <xf numFmtId="4" fontId="16" fillId="0" borderId="33" xfId="0" applyNumberFormat="1" applyFont="1" applyFill="1" applyBorder="1" applyAlignment="1">
      <alignment horizontal="right" vertical="center" wrapText="1"/>
    </xf>
    <xf numFmtId="4" fontId="16" fillId="0" borderId="40" xfId="0" applyNumberFormat="1" applyFont="1" applyFill="1" applyBorder="1" applyAlignment="1">
      <alignment horizontal="right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164" fontId="17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5" xfId="0" applyNumberFormat="1" applyFont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6" fillId="0" borderId="44" xfId="0" applyFont="1" applyFill="1" applyBorder="1" applyAlignment="1" applyProtection="1">
      <alignment horizontal="center" vertical="center" wrapText="1"/>
    </xf>
    <xf numFmtId="3" fontId="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5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48" xfId="0" applyNumberFormat="1" applyFont="1" applyFill="1" applyBorder="1" applyAlignment="1" applyProtection="1">
      <alignment horizontal="centerContinuous" vertical="center"/>
    </xf>
    <xf numFmtId="164" fontId="6" fillId="0" borderId="49" xfId="0" applyNumberFormat="1" applyFont="1" applyFill="1" applyBorder="1" applyAlignment="1" applyProtection="1">
      <alignment horizontal="centerContinuous" vertical="center"/>
    </xf>
    <xf numFmtId="164" fontId="6" fillId="0" borderId="50" xfId="0" applyNumberFormat="1" applyFont="1" applyFill="1" applyBorder="1" applyAlignment="1" applyProtection="1">
      <alignment horizontal="centerContinuous" vertical="center"/>
    </xf>
    <xf numFmtId="164" fontId="41" fillId="0" borderId="0" xfId="0" applyNumberFormat="1" applyFont="1" applyFill="1" applyAlignment="1">
      <alignment vertical="center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51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41" fillId="0" borderId="0" xfId="0" applyNumberFormat="1" applyFont="1" applyFill="1" applyAlignment="1">
      <alignment horizontal="center" vertical="center"/>
    </xf>
    <xf numFmtId="164" fontId="16" fillId="0" borderId="15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right" vertical="center" wrapText="1" indent="1"/>
    </xf>
    <xf numFmtId="164" fontId="24" fillId="0" borderId="42" xfId="0" applyNumberFormat="1" applyFont="1" applyFill="1" applyBorder="1" applyAlignment="1" applyProtection="1">
      <alignment horizontal="left" vertical="center" wrapText="1" indent="1"/>
    </xf>
    <xf numFmtId="1" fontId="27" fillId="18" borderId="42" xfId="0" applyNumberFormat="1" applyFont="1" applyFill="1" applyBorder="1" applyAlignment="1" applyProtection="1">
      <alignment horizontal="center" vertical="center" wrapText="1"/>
    </xf>
    <xf numFmtId="164" fontId="24" fillId="0" borderId="42" xfId="0" applyNumberFormat="1" applyFont="1" applyFill="1" applyBorder="1" applyAlignment="1" applyProtection="1">
      <alignment vertical="center" wrapText="1"/>
    </xf>
    <xf numFmtId="164" fontId="24" fillId="0" borderId="48" xfId="0" applyNumberFormat="1" applyFont="1" applyFill="1" applyBorder="1" applyAlignment="1" applyProtection="1">
      <alignment vertical="center" wrapText="1"/>
    </xf>
    <xf numFmtId="164" fontId="24" fillId="0" borderId="31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3" xfId="0" applyNumberFormat="1" applyFont="1" applyFill="1" applyBorder="1" applyAlignment="1" applyProtection="1">
      <alignment vertical="center" wrapText="1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" fontId="27" fillId="18" borderId="10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164" fontId="24" fillId="0" borderId="33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Fill="1" applyBorder="1" applyAlignment="1" applyProtection="1">
      <alignment horizontal="left" vertical="center" wrapText="1" indent="1"/>
    </xf>
    <xf numFmtId="1" fontId="27" fillId="18" borderId="11" xfId="0" applyNumberFormat="1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</xf>
    <xf numFmtId="164" fontId="24" fillId="0" borderId="53" xfId="0" applyNumberFormat="1" applyFont="1" applyFill="1" applyBorder="1" applyAlignment="1" applyProtection="1">
      <alignment vertical="center" wrapText="1"/>
    </xf>
    <xf numFmtId="1" fontId="12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9" xfId="0" applyNumberFormat="1" applyFont="1" applyFill="1" applyBorder="1" applyAlignment="1" applyProtection="1">
      <alignment vertical="center" wrapText="1"/>
      <protection locked="0"/>
    </xf>
    <xf numFmtId="164" fontId="17" fillId="0" borderId="53" xfId="0" applyNumberFormat="1" applyFont="1" applyFill="1" applyBorder="1" applyAlignment="1" applyProtection="1">
      <alignment vertical="center" wrapTex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</xf>
    <xf numFmtId="164" fontId="16" fillId="0" borderId="15" xfId="0" applyNumberFormat="1" applyFont="1" applyFill="1" applyBorder="1" applyAlignment="1" applyProtection="1">
      <alignment horizontal="left" vertical="center" wrapText="1" indent="1"/>
    </xf>
    <xf numFmtId="1" fontId="17" fillId="18" borderId="54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54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164" fontId="6" fillId="0" borderId="51" xfId="0" applyNumberFormat="1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54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Alignment="1">
      <alignment horizontal="center" vertical="center" wrapText="1"/>
    </xf>
    <xf numFmtId="164" fontId="16" fillId="0" borderId="17" xfId="0" applyNumberFormat="1" applyFont="1" applyFill="1" applyBorder="1" applyAlignment="1">
      <alignment horizontal="right" vertical="center" wrapText="1" indent="1"/>
    </xf>
    <xf numFmtId="164" fontId="16" fillId="0" borderId="26" xfId="0" applyNumberFormat="1" applyFont="1" applyFill="1" applyBorder="1" applyAlignment="1">
      <alignment horizontal="left" vertical="center" wrapText="1" indent="1"/>
    </xf>
    <xf numFmtId="164" fontId="12" fillId="18" borderId="26" xfId="0" applyNumberFormat="1" applyFont="1" applyFill="1" applyBorder="1" applyAlignment="1">
      <alignment horizontal="left" vertical="center" wrapText="1" indent="2"/>
    </xf>
    <xf numFmtId="164" fontId="12" fillId="18" borderId="45" xfId="0" applyNumberFormat="1" applyFont="1" applyFill="1" applyBorder="1" applyAlignment="1">
      <alignment horizontal="left" vertical="center" wrapText="1" indent="2"/>
    </xf>
    <xf numFmtId="164" fontId="16" fillId="0" borderId="17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16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horizontal="right" vertical="center" wrapText="1" indent="1"/>
    </xf>
    <xf numFmtId="164" fontId="17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12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17" fillId="0" borderId="12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164" fontId="12" fillId="18" borderId="26" xfId="0" applyNumberFormat="1" applyFont="1" applyFill="1" applyBorder="1" applyAlignment="1">
      <alignment horizontal="right" vertical="center" wrapText="1" indent="2"/>
    </xf>
    <xf numFmtId="164" fontId="12" fillId="18" borderId="45" xfId="0" applyNumberFormat="1" applyFont="1" applyFill="1" applyBorder="1" applyAlignment="1">
      <alignment horizontal="right" vertical="center" wrapText="1" indent="2"/>
    </xf>
    <xf numFmtId="0" fontId="6" fillId="0" borderId="15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/>
      <protection locked="0"/>
    </xf>
    <xf numFmtId="164" fontId="24" fillId="0" borderId="24" xfId="0" applyNumberFormat="1" applyFont="1" applyFill="1" applyBorder="1" applyAlignment="1" applyProtection="1">
      <alignment vertical="center"/>
    </xf>
    <xf numFmtId="164" fontId="25" fillId="0" borderId="25" xfId="0" applyNumberFormat="1" applyFont="1" applyFill="1" applyBorder="1" applyAlignment="1" applyProtection="1">
      <alignment vertical="center"/>
      <protection locked="0"/>
    </xf>
    <xf numFmtId="0" fontId="25" fillId="0" borderId="55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vertical="center" wrapText="1"/>
    </xf>
    <xf numFmtId="0" fontId="25" fillId="0" borderId="21" xfId="0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/>
      <protection locked="0"/>
    </xf>
    <xf numFmtId="164" fontId="25" fillId="0" borderId="51" xfId="0" applyNumberFormat="1" applyFont="1" applyFill="1" applyBorder="1" applyAlignment="1" applyProtection="1">
      <alignment vertical="center"/>
      <protection locked="0"/>
    </xf>
    <xf numFmtId="164" fontId="24" fillId="0" borderId="54" xfId="0" applyNumberFormat="1" applyFont="1" applyFill="1" applyBorder="1" applyAlignment="1" applyProtection="1">
      <alignment vertical="center"/>
    </xf>
    <xf numFmtId="164" fontId="24" fillId="0" borderId="22" xfId="0" applyNumberFormat="1" applyFont="1" applyFill="1" applyBorder="1" applyAlignment="1" applyProtection="1">
      <alignment vertical="center"/>
    </xf>
    <xf numFmtId="164" fontId="26" fillId="0" borderId="15" xfId="0" applyNumberFormat="1" applyFont="1" applyFill="1" applyBorder="1" applyAlignment="1" applyProtection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 applyProtection="1">
      <alignment horizontal="right" vertical="center" wrapText="1" indent="1"/>
    </xf>
    <xf numFmtId="0" fontId="22" fillId="0" borderId="56" xfId="0" applyFont="1" applyFill="1" applyBorder="1" applyAlignment="1" applyProtection="1">
      <alignment horizontal="left" vertical="center" wrapText="1" indent="1"/>
      <protection locked="0"/>
    </xf>
    <xf numFmtId="164" fontId="25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 applyProtection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8"/>
      <protection locked="0"/>
    </xf>
    <xf numFmtId="0" fontId="25" fillId="0" borderId="55" xfId="0" applyFont="1" applyFill="1" applyBorder="1" applyAlignment="1">
      <alignment horizontal="right" vertical="center" wrapText="1" indent="1"/>
    </xf>
    <xf numFmtId="164" fontId="25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2" fillId="0" borderId="0" xfId="0" applyFont="1" applyFill="1" applyAlignment="1">
      <alignment horizontal="right"/>
    </xf>
    <xf numFmtId="0" fontId="26" fillId="0" borderId="59" xfId="0" applyFont="1" applyFill="1" applyBorder="1" applyAlignment="1">
      <alignment horizontal="center" vertical="center" wrapText="1"/>
    </xf>
    <xf numFmtId="0" fontId="26" fillId="0" borderId="60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 wrapText="1"/>
    </xf>
    <xf numFmtId="0" fontId="26" fillId="0" borderId="61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right" vertical="center" indent="1"/>
    </xf>
    <xf numFmtId="0" fontId="25" fillId="0" borderId="12" xfId="0" applyFont="1" applyFill="1" applyBorder="1" applyAlignment="1">
      <alignment horizontal="right" vertical="center" indent="1"/>
    </xf>
    <xf numFmtId="0" fontId="25" fillId="0" borderId="10" xfId="0" applyFont="1" applyFill="1" applyBorder="1" applyAlignment="1" applyProtection="1">
      <alignment horizontal="left" vertical="center" indent="1"/>
      <protection locked="0"/>
    </xf>
    <xf numFmtId="3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25" fillId="0" borderId="18" xfId="0" applyNumberFormat="1" applyFont="1" applyFill="1" applyBorder="1" applyAlignment="1" applyProtection="1">
      <alignment horizontal="right" vertical="center"/>
      <protection locked="0"/>
    </xf>
    <xf numFmtId="0" fontId="25" fillId="0" borderId="14" xfId="0" applyFont="1" applyFill="1" applyBorder="1" applyAlignment="1">
      <alignment horizontal="right" vertical="center" indent="1"/>
    </xf>
    <xf numFmtId="0" fontId="25" fillId="0" borderId="11" xfId="0" applyFont="1" applyFill="1" applyBorder="1" applyAlignment="1" applyProtection="1">
      <alignment horizontal="left" vertical="center" indent="1"/>
      <protection locked="0"/>
    </xf>
    <xf numFmtId="3" fontId="25" fillId="0" borderId="25" xfId="0" applyNumberFormat="1" applyFont="1" applyFill="1" applyBorder="1" applyAlignment="1" applyProtection="1">
      <alignment horizontal="right" vertical="center"/>
      <protection locked="0"/>
    </xf>
    <xf numFmtId="3" fontId="25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vertical="center"/>
    </xf>
    <xf numFmtId="164" fontId="24" fillId="0" borderId="15" xfId="0" applyNumberFormat="1" applyFont="1" applyFill="1" applyBorder="1" applyAlignment="1">
      <alignment vertical="center" wrapText="1"/>
    </xf>
    <xf numFmtId="164" fontId="24" fillId="0" borderId="16" xfId="0" applyNumberFormat="1" applyFont="1" applyFill="1" applyBorder="1" applyAlignment="1">
      <alignment vertical="center" wrapText="1"/>
    </xf>
    <xf numFmtId="0" fontId="40" fillId="0" borderId="0" xfId="44" applyFill="1"/>
    <xf numFmtId="167" fontId="22" fillId="0" borderId="10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49" fillId="0" borderId="10" xfId="4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44" applyFont="1" applyFill="1"/>
    <xf numFmtId="0" fontId="40" fillId="0" borderId="0" xfId="44" applyFont="1" applyFill="1"/>
    <xf numFmtId="3" fontId="40" fillId="0" borderId="0" xfId="44" applyNumberFormat="1" applyFont="1" applyFill="1" applyAlignment="1">
      <alignment horizontal="center"/>
    </xf>
    <xf numFmtId="0" fontId="13" fillId="0" borderId="0" xfId="43" applyFill="1" applyAlignment="1" applyProtection="1">
      <alignment vertical="center" wrapText="1"/>
    </xf>
    <xf numFmtId="0" fontId="13" fillId="0" borderId="0" xfId="43" applyFill="1" applyAlignment="1" applyProtection="1">
      <alignment horizontal="center" vertical="center"/>
    </xf>
    <xf numFmtId="49" fontId="16" fillId="0" borderId="55" xfId="43" applyNumberFormat="1" applyFont="1" applyFill="1" applyBorder="1" applyAlignment="1" applyProtection="1">
      <alignment horizontal="center" vertical="center" wrapText="1"/>
    </xf>
    <xf numFmtId="49" fontId="16" fillId="0" borderId="21" xfId="43" applyNumberFormat="1" applyFont="1" applyFill="1" applyBorder="1" applyAlignment="1" applyProtection="1">
      <alignment horizontal="center" vertical="center"/>
    </xf>
    <xf numFmtId="49" fontId="16" fillId="0" borderId="22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8" fontId="17" fillId="0" borderId="43" xfId="43" applyNumberFormat="1" applyFont="1" applyFill="1" applyBorder="1" applyAlignment="1" applyProtection="1">
      <alignment horizontal="center" vertical="center"/>
    </xf>
    <xf numFmtId="169" fontId="17" fillId="0" borderId="57" xfId="43" applyNumberFormat="1" applyFont="1" applyFill="1" applyBorder="1" applyAlignment="1" applyProtection="1">
      <alignment vertical="center"/>
      <protection locked="0"/>
    </xf>
    <xf numFmtId="168" fontId="17" fillId="0" borderId="10" xfId="43" applyNumberFormat="1" applyFont="1" applyFill="1" applyBorder="1" applyAlignment="1" applyProtection="1">
      <alignment horizontal="center" vertical="center"/>
    </xf>
    <xf numFmtId="169" fontId="17" fillId="0" borderId="18" xfId="43" applyNumberFormat="1" applyFont="1" applyFill="1" applyBorder="1" applyAlignment="1" applyProtection="1">
      <alignment vertical="center"/>
      <protection locked="0"/>
    </xf>
    <xf numFmtId="169" fontId="16" fillId="0" borderId="18" xfId="43" applyNumberFormat="1" applyFont="1" applyFill="1" applyBorder="1" applyAlignment="1" applyProtection="1">
      <alignment vertical="center"/>
    </xf>
    <xf numFmtId="0" fontId="16" fillId="0" borderId="55" xfId="43" applyFont="1" applyFill="1" applyBorder="1" applyAlignment="1" applyProtection="1">
      <alignment horizontal="left" vertical="center" wrapText="1"/>
    </xf>
    <xf numFmtId="168" fontId="17" fillId="0" borderId="21" xfId="43" applyNumberFormat="1" applyFont="1" applyFill="1" applyBorder="1" applyAlignment="1" applyProtection="1">
      <alignment horizontal="center" vertical="center"/>
    </xf>
    <xf numFmtId="169" fontId="16" fillId="0" borderId="22" xfId="43" applyNumberFormat="1" applyFont="1" applyFill="1" applyBorder="1" applyAlignment="1" applyProtection="1">
      <alignment vertical="center"/>
    </xf>
    <xf numFmtId="0" fontId="40" fillId="0" borderId="0" xfId="44" applyFont="1" applyFill="1" applyAlignment="1"/>
    <xf numFmtId="0" fontId="15" fillId="0" borderId="0" xfId="43" applyFont="1" applyFill="1" applyAlignment="1" applyProtection="1">
      <alignment horizontal="center" vertical="center"/>
    </xf>
    <xf numFmtId="0" fontId="21" fillId="0" borderId="17" xfId="44" applyFont="1" applyFill="1" applyBorder="1" applyAlignment="1">
      <alignment horizontal="center" vertical="center"/>
    </xf>
    <xf numFmtId="0" fontId="21" fillId="0" borderId="15" xfId="44" applyFont="1" applyFill="1" applyBorder="1" applyAlignment="1">
      <alignment horizontal="center" vertical="center" wrapText="1"/>
    </xf>
    <xf numFmtId="0" fontId="21" fillId="0" borderId="16" xfId="44" applyFont="1" applyFill="1" applyBorder="1" applyAlignment="1">
      <alignment horizontal="center" vertical="center" wrapText="1"/>
    </xf>
    <xf numFmtId="0" fontId="22" fillId="0" borderId="43" xfId="44" applyFont="1" applyFill="1" applyBorder="1" applyAlignment="1">
      <alignment horizontal="right" indent="1"/>
    </xf>
    <xf numFmtId="3" fontId="22" fillId="0" borderId="43" xfId="44" applyNumberFormat="1" applyFont="1" applyFill="1" applyBorder="1" applyProtection="1">
      <protection locked="0"/>
    </xf>
    <xf numFmtId="3" fontId="22" fillId="0" borderId="57" xfId="44" applyNumberFormat="1" applyFont="1" applyFill="1" applyBorder="1" applyProtection="1">
      <protection locked="0"/>
    </xf>
    <xf numFmtId="0" fontId="22" fillId="0" borderId="10" xfId="44" applyFont="1" applyFill="1" applyBorder="1" applyAlignment="1">
      <alignment horizontal="right" indent="1"/>
    </xf>
    <xf numFmtId="3" fontId="22" fillId="0" borderId="10" xfId="44" applyNumberFormat="1" applyFont="1" applyFill="1" applyBorder="1" applyProtection="1">
      <protection locked="0"/>
    </xf>
    <xf numFmtId="3" fontId="22" fillId="0" borderId="18" xfId="44" applyNumberFormat="1" applyFont="1" applyFill="1" applyBorder="1" applyProtection="1">
      <protection locked="0"/>
    </xf>
    <xf numFmtId="0" fontId="22" fillId="0" borderId="12" xfId="44" applyFont="1" applyFill="1" applyBorder="1" applyProtection="1">
      <protection locked="0"/>
    </xf>
    <xf numFmtId="0" fontId="22" fillId="0" borderId="14" xfId="44" applyFont="1" applyFill="1" applyBorder="1" applyProtection="1">
      <protection locked="0"/>
    </xf>
    <xf numFmtId="0" fontId="22" fillId="0" borderId="11" xfId="44" applyFont="1" applyFill="1" applyBorder="1" applyAlignment="1">
      <alignment horizontal="right" indent="1"/>
    </xf>
    <xf numFmtId="3" fontId="22" fillId="0" borderId="11" xfId="44" applyNumberFormat="1" applyFont="1" applyFill="1" applyBorder="1" applyProtection="1">
      <protection locked="0"/>
    </xf>
    <xf numFmtId="3" fontId="22" fillId="0" borderId="63" xfId="44" applyNumberFormat="1" applyFont="1" applyFill="1" applyBorder="1" applyProtection="1">
      <protection locked="0"/>
    </xf>
    <xf numFmtId="3" fontId="22" fillId="0" borderId="64" xfId="44" applyNumberFormat="1" applyFont="1" applyFill="1" applyBorder="1"/>
    <xf numFmtId="0" fontId="50" fillId="0" borderId="0" xfId="44" applyFont="1" applyFill="1"/>
    <xf numFmtId="0" fontId="51" fillId="0" borderId="0" xfId="0" applyFont="1" applyFill="1" applyAlignment="1">
      <alignment horizontal="right"/>
    </xf>
    <xf numFmtId="0" fontId="41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3" fillId="0" borderId="17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 vertical="center"/>
    </xf>
    <xf numFmtId="0" fontId="0" fillId="0" borderId="43" xfId="0" applyFill="1" applyBorder="1" applyAlignment="1" applyProtection="1">
      <alignment horizontal="left" vertical="center" wrapText="1" indent="1"/>
      <protection locked="0"/>
    </xf>
    <xf numFmtId="170" fontId="26" fillId="0" borderId="57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52" fillId="0" borderId="10" xfId="0" applyFont="1" applyFill="1" applyBorder="1" applyAlignment="1">
      <alignment horizontal="left" vertical="center" indent="5"/>
    </xf>
    <xf numFmtId="170" fontId="32" fillId="0" borderId="18" xfId="0" applyNumberFormat="1" applyFont="1" applyFill="1" applyBorder="1" applyAlignment="1" applyProtection="1">
      <alignment horizontal="right" vertical="center"/>
      <protection locked="0"/>
    </xf>
    <xf numFmtId="0" fontId="13" fillId="0" borderId="10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170" fontId="32" fillId="0" borderId="63" xfId="0" applyNumberFormat="1" applyFont="1" applyFill="1" applyBorder="1" applyAlignment="1" applyProtection="1">
      <alignment horizontal="right" vertical="center"/>
      <protection locked="0"/>
    </xf>
    <xf numFmtId="0" fontId="0" fillId="0" borderId="52" xfId="0" applyFill="1" applyBorder="1" applyAlignment="1">
      <alignment horizontal="center" vertical="center"/>
    </xf>
    <xf numFmtId="0" fontId="0" fillId="0" borderId="42" xfId="0" applyFill="1" applyBorder="1" applyAlignment="1" applyProtection="1">
      <alignment horizontal="left" vertical="center" wrapText="1" indent="1"/>
      <protection locked="0"/>
    </xf>
    <xf numFmtId="170" fontId="26" fillId="0" borderId="62" xfId="0" applyNumberFormat="1" applyFont="1" applyFill="1" applyBorder="1" applyAlignment="1" applyProtection="1">
      <alignment horizontal="right" vertical="center"/>
    </xf>
    <xf numFmtId="0" fontId="0" fillId="0" borderId="55" xfId="0" applyFill="1" applyBorder="1" applyAlignment="1">
      <alignment horizontal="center" vertical="center"/>
    </xf>
    <xf numFmtId="0" fontId="52" fillId="0" borderId="21" xfId="0" applyFont="1" applyFill="1" applyBorder="1" applyAlignment="1">
      <alignment horizontal="left" vertical="center" indent="5"/>
    </xf>
    <xf numFmtId="170" fontId="32" fillId="0" borderId="22" xfId="0" applyNumberFormat="1" applyFont="1" applyFill="1" applyBorder="1" applyAlignment="1" applyProtection="1">
      <alignment horizontal="right" vertical="center"/>
      <protection locked="0"/>
    </xf>
    <xf numFmtId="0" fontId="24" fillId="0" borderId="17" xfId="0" applyFont="1" applyFill="1" applyBorder="1" applyAlignment="1">
      <alignment horizontal="right" vertical="center" wrapText="1" indent="1"/>
    </xf>
    <xf numFmtId="0" fontId="24" fillId="0" borderId="15" xfId="0" applyFont="1" applyFill="1" applyBorder="1" applyAlignment="1">
      <alignment vertical="center" wrapText="1"/>
    </xf>
    <xf numFmtId="164" fontId="24" fillId="0" borderId="15" xfId="0" applyNumberFormat="1" applyFont="1" applyFill="1" applyBorder="1" applyAlignment="1">
      <alignment horizontal="right" vertical="center" wrapText="1" indent="2"/>
    </xf>
    <xf numFmtId="164" fontId="24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38" xfId="0" applyFont="1" applyFill="1" applyBorder="1" applyAlignment="1" applyProtection="1">
      <alignment horizontal="right" vertical="center" wrapText="1" indent="1"/>
    </xf>
    <xf numFmtId="0" fontId="17" fillId="0" borderId="43" xfId="0" applyFont="1" applyFill="1" applyBorder="1" applyAlignment="1" applyProtection="1">
      <alignment horizontal="left"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</xf>
    <xf numFmtId="164" fontId="17" fillId="0" borderId="57" xfId="0" applyNumberFormat="1" applyFont="1" applyFill="1" applyBorder="1" applyAlignment="1" applyProtection="1">
      <alignment vertical="center" wrapText="1"/>
      <protection locked="0"/>
    </xf>
    <xf numFmtId="0" fontId="17" fillId="0" borderId="12" xfId="0" applyFont="1" applyFill="1" applyBorder="1" applyAlignment="1" applyProtection="1">
      <alignment horizontal="right" vertical="center" wrapText="1" indent="1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horizontal="left" vertical="center" wrapText="1"/>
      <protection locked="0"/>
    </xf>
    <xf numFmtId="164" fontId="17" fillId="0" borderId="63" xfId="0" applyNumberFormat="1" applyFont="1" applyFill="1" applyBorder="1" applyAlignment="1" applyProtection="1">
      <alignment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47" fillId="0" borderId="60" xfId="43" applyFont="1" applyFill="1" applyBorder="1" applyAlignment="1" applyProtection="1">
      <alignment horizontal="center" vertical="center" textRotation="90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42" applyNumberFormat="1" applyFont="1" applyFill="1" applyBorder="1" applyAlignment="1" applyProtection="1">
      <alignment horizontal="right" vertical="center" wrapText="1" indent="1"/>
    </xf>
    <xf numFmtId="0" fontId="23" fillId="0" borderId="15" xfId="0" applyFont="1" applyBorder="1" applyAlignment="1" applyProtection="1">
      <alignment vertical="center" wrapText="1"/>
    </xf>
    <xf numFmtId="164" fontId="17" fillId="0" borderId="65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0" applyFont="1" applyBorder="1" applyAlignment="1" applyProtection="1">
      <alignment vertical="center" wrapText="1"/>
    </xf>
    <xf numFmtId="0" fontId="23" fillId="0" borderId="66" xfId="0" applyFont="1" applyBorder="1" applyAlignment="1" applyProtection="1">
      <alignment vertical="center" wrapText="1"/>
    </xf>
    <xf numFmtId="164" fontId="21" fillId="0" borderId="15" xfId="0" quotePrefix="1" applyNumberFormat="1" applyFont="1" applyBorder="1" applyAlignment="1" applyProtection="1">
      <alignment horizontal="right" vertical="center" wrapText="1" indent="1"/>
    </xf>
    <xf numFmtId="164" fontId="21" fillId="0" borderId="44" xfId="0" quotePrefix="1" applyNumberFormat="1" applyFont="1" applyBorder="1" applyAlignment="1" applyProtection="1">
      <alignment horizontal="right" vertical="center" wrapText="1" indent="1"/>
    </xf>
    <xf numFmtId="164" fontId="23" fillId="0" borderId="44" xfId="0" applyNumberFormat="1" applyFont="1" applyBorder="1" applyAlignment="1" applyProtection="1">
      <alignment horizontal="right" vertical="center" wrapText="1" indent="1"/>
    </xf>
    <xf numFmtId="164" fontId="17" fillId="0" borderId="50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7" xfId="42" applyNumberFormat="1" applyFont="1" applyFill="1" applyBorder="1" applyAlignment="1" applyProtection="1">
      <alignment horizontal="right" vertical="center" wrapText="1" indent="1"/>
    </xf>
    <xf numFmtId="0" fontId="17" fillId="0" borderId="19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1"/>
    </xf>
    <xf numFmtId="0" fontId="17" fillId="0" borderId="42" xfId="42" applyFont="1" applyFill="1" applyBorder="1" applyAlignment="1" applyProtection="1">
      <alignment horizontal="left" vertical="center" wrapText="1" indent="1"/>
    </xf>
    <xf numFmtId="0" fontId="17" fillId="0" borderId="58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38" xfId="42" applyNumberFormat="1" applyFont="1" applyFill="1" applyBorder="1" applyAlignment="1" applyProtection="1">
      <alignment horizontal="left" vertical="center" wrapText="1" indent="1"/>
    </xf>
    <xf numFmtId="49" fontId="17" fillId="0" borderId="14" xfId="42" applyNumberFormat="1" applyFont="1" applyFill="1" applyBorder="1" applyAlignment="1" applyProtection="1">
      <alignment horizontal="left" vertical="center" wrapText="1" indent="1"/>
    </xf>
    <xf numFmtId="49" fontId="17" fillId="0" borderId="52" xfId="42" applyNumberFormat="1" applyFont="1" applyFill="1" applyBorder="1" applyAlignment="1" applyProtection="1">
      <alignment horizontal="left" vertical="center" wrapText="1" indent="1"/>
    </xf>
    <xf numFmtId="49" fontId="17" fillId="0" borderId="55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7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horizontal="left" vertical="center" wrapText="1" indent="1"/>
    </xf>
    <xf numFmtId="0" fontId="16" fillId="0" borderId="59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vertical="center" wrapText="1"/>
    </xf>
    <xf numFmtId="0" fontId="16" fillId="0" borderId="60" xfId="42" applyFont="1" applyFill="1" applyBorder="1" applyAlignment="1" applyProtection="1">
      <alignment vertical="center" wrapText="1"/>
    </xf>
    <xf numFmtId="0" fontId="16" fillId="0" borderId="17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left" vertical="center" wrapText="1" indent="1"/>
    </xf>
    <xf numFmtId="0" fontId="4" fillId="0" borderId="20" xfId="0" applyFont="1" applyFill="1" applyBorder="1" applyAlignment="1" applyProtection="1">
      <alignment horizontal="right"/>
    </xf>
    <xf numFmtId="164" fontId="30" fillId="0" borderId="20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21" xfId="42" applyFont="1" applyFill="1" applyBorder="1" applyAlignment="1" applyProtection="1">
      <alignment horizontal="left" vertical="center" wrapText="1" indent="6"/>
    </xf>
    <xf numFmtId="164" fontId="16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9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1" xfId="0" applyFont="1" applyBorder="1" applyAlignment="1" applyProtection="1">
      <alignment horizontal="left" vertical="center" wrapText="1" indent="1"/>
    </xf>
    <xf numFmtId="0" fontId="23" fillId="0" borderId="70" xfId="0" applyFont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0" fontId="4" fillId="0" borderId="20" xfId="0" applyFont="1" applyFill="1" applyBorder="1" applyAlignment="1" applyProtection="1">
      <alignment horizontal="right" vertical="center"/>
    </xf>
    <xf numFmtId="0" fontId="21" fillId="0" borderId="66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42" applyNumberFormat="1" applyFont="1" applyFill="1" applyBorder="1" applyAlignment="1" applyProtection="1">
      <alignment horizontal="righ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2" fillId="0" borderId="43" xfId="0" applyFont="1" applyBorder="1" applyAlignment="1" applyProtection="1">
      <alignment horizontal="left" wrapText="1" indent="1"/>
    </xf>
    <xf numFmtId="0" fontId="22" fillId="0" borderId="10" xfId="0" applyFont="1" applyBorder="1" applyAlignment="1" applyProtection="1">
      <alignment horizontal="left" wrapText="1" indent="1"/>
    </xf>
    <xf numFmtId="0" fontId="22" fillId="0" borderId="11" xfId="0" applyFont="1" applyBorder="1" applyAlignment="1" applyProtection="1">
      <alignment horizontal="left" wrapText="1" indent="1"/>
    </xf>
    <xf numFmtId="0" fontId="22" fillId="0" borderId="38" xfId="0" applyFont="1" applyBorder="1" applyAlignment="1" applyProtection="1">
      <alignment wrapText="1"/>
    </xf>
    <xf numFmtId="0" fontId="22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9" fillId="0" borderId="0" xfId="42" applyFont="1" applyFill="1" applyProtection="1"/>
    <xf numFmtId="164" fontId="24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68" xfId="42" applyNumberFormat="1" applyFont="1" applyFill="1" applyBorder="1" applyAlignment="1" applyProtection="1">
      <alignment horizontal="right" vertical="center" wrapText="1" indent="1"/>
    </xf>
    <xf numFmtId="164" fontId="17" fillId="0" borderId="43" xfId="42" applyNumberFormat="1" applyFont="1" applyFill="1" applyBorder="1" applyAlignment="1" applyProtection="1">
      <alignment horizontal="right" vertical="center" wrapText="1" indent="1"/>
    </xf>
    <xf numFmtId="0" fontId="16" fillId="0" borderId="44" xfId="42" applyFont="1" applyFill="1" applyBorder="1" applyAlignment="1" applyProtection="1">
      <alignment horizontal="center" vertical="center" wrapText="1"/>
    </xf>
    <xf numFmtId="164" fontId="25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7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3" fillId="0" borderId="70" xfId="0" applyFont="1" applyBorder="1" applyAlignment="1" applyProtection="1">
      <alignment vertical="center" wrapText="1"/>
    </xf>
    <xf numFmtId="16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45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</xf>
    <xf numFmtId="164" fontId="27" fillId="0" borderId="26" xfId="0" applyNumberFormat="1" applyFont="1" applyFill="1" applyBorder="1" applyAlignment="1" applyProtection="1">
      <alignment horizontal="left" vertical="center" wrapText="1" indent="1"/>
    </xf>
    <xf numFmtId="164" fontId="13" fillId="0" borderId="72" xfId="0" applyNumberFormat="1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3" xfId="0" applyNumberFormat="1" applyFont="1" applyFill="1" applyBorder="1" applyAlignment="1" applyProtection="1">
      <alignment horizontal="left" vertical="center" wrapText="1" indent="1"/>
    </xf>
    <xf numFmtId="164" fontId="28" fillId="0" borderId="10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left" vertical="center" wrapText="1" indent="1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16" fillId="0" borderId="70" xfId="0" applyNumberFormat="1" applyFont="1" applyFill="1" applyBorder="1" applyAlignment="1" applyProtection="1">
      <alignment horizontal="center" vertical="center" wrapText="1"/>
    </xf>
    <xf numFmtId="164" fontId="16" fillId="0" borderId="66" xfId="0" applyNumberFormat="1" applyFont="1" applyFill="1" applyBorder="1" applyAlignment="1" applyProtection="1">
      <alignment horizontal="center" vertical="center" wrapText="1"/>
    </xf>
    <xf numFmtId="164" fontId="16" fillId="0" borderId="73" xfId="0" applyNumberFormat="1" applyFont="1" applyFill="1" applyBorder="1" applyAlignment="1" applyProtection="1">
      <alignment horizontal="center" vertical="center" wrapText="1"/>
    </xf>
    <xf numFmtId="164" fontId="2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4" fillId="0" borderId="15" xfId="0" applyNumberFormat="1" applyFont="1" applyFill="1" applyBorder="1" applyAlignment="1" applyProtection="1">
      <alignment horizontal="center" vertical="center" wrapText="1"/>
    </xf>
    <xf numFmtId="164" fontId="24" fillId="0" borderId="16" xfId="0" applyNumberFormat="1" applyFont="1" applyFill="1" applyBorder="1" applyAlignment="1" applyProtection="1">
      <alignment horizontal="center" vertical="center" wrapText="1"/>
    </xf>
    <xf numFmtId="164" fontId="25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2"/>
    </xf>
    <xf numFmtId="164" fontId="17" fillId="0" borderId="14" xfId="0" applyNumberFormat="1" applyFont="1" applyFill="1" applyBorder="1" applyAlignment="1" applyProtection="1">
      <alignment horizontal="left" vertical="center" wrapText="1" indent="2"/>
    </xf>
    <xf numFmtId="164" fontId="28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72" xfId="0" applyNumberForma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74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6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6" fillId="0" borderId="61" xfId="42" applyNumberFormat="1" applyFont="1" applyFill="1" applyBorder="1" applyAlignment="1" applyProtection="1">
      <alignment horizontal="right" vertical="center" wrapText="1" indent="1"/>
    </xf>
    <xf numFmtId="164" fontId="17" fillId="0" borderId="6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42" applyNumberFormat="1" applyFont="1" applyFill="1" applyBorder="1" applyAlignment="1" applyProtection="1">
      <alignment horizontal="right" vertical="center" wrapText="1" indent="1"/>
    </xf>
    <xf numFmtId="164" fontId="17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</xf>
    <xf numFmtId="0" fontId="6" fillId="0" borderId="62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center" vertical="center" wrapText="1"/>
    </xf>
    <xf numFmtId="0" fontId="16" fillId="0" borderId="59" xfId="42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66" xfId="0" applyFont="1" applyBorder="1" applyAlignment="1" applyProtection="1">
      <alignment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49" fontId="17" fillId="0" borderId="38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4" xfId="42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wrapText="1"/>
    </xf>
    <xf numFmtId="0" fontId="22" fillId="0" borderId="38" xfId="0" applyFont="1" applyBorder="1" applyAlignment="1" applyProtection="1">
      <alignment horizontal="center" wrapText="1"/>
    </xf>
    <xf numFmtId="0" fontId="22" fillId="0" borderId="12" xfId="0" applyFont="1" applyBorder="1" applyAlignment="1" applyProtection="1">
      <alignment horizontal="center" wrapText="1"/>
    </xf>
    <xf numFmtId="0" fontId="22" fillId="0" borderId="14" xfId="0" applyFont="1" applyBorder="1" applyAlignment="1" applyProtection="1">
      <alignment horizontal="center" wrapText="1"/>
    </xf>
    <xf numFmtId="0" fontId="23" fillId="0" borderId="70" xfId="0" applyFont="1" applyBorder="1" applyAlignment="1" applyProtection="1">
      <alignment horizontal="center" wrapText="1"/>
    </xf>
    <xf numFmtId="49" fontId="17" fillId="0" borderId="52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49" fontId="17" fillId="0" borderId="55" xfId="42" applyNumberFormat="1" applyFont="1" applyFill="1" applyBorder="1" applyAlignment="1" applyProtection="1">
      <alignment horizontal="center" vertical="center" wrapText="1"/>
    </xf>
    <xf numFmtId="0" fontId="23" fillId="0" borderId="70" xfId="0" applyFont="1" applyBorder="1" applyAlignment="1" applyProtection="1">
      <alignment horizontal="center" vertical="center" wrapText="1"/>
    </xf>
    <xf numFmtId="0" fontId="6" fillId="0" borderId="75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6" xfId="42" applyFont="1" applyFill="1" applyBorder="1" applyAlignment="1" applyProtection="1">
      <alignment horizontal="left" vertical="center" wrapText="1" indent="1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center" vertical="center" wrapText="1"/>
    </xf>
    <xf numFmtId="0" fontId="33" fillId="0" borderId="45" xfId="0" applyFont="1" applyBorder="1" applyAlignment="1" applyProtection="1">
      <alignment horizontal="left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</xf>
    <xf numFmtId="164" fontId="16" fillId="0" borderId="4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62" xfId="0" applyNumberFormat="1" applyFont="1" applyFill="1" applyBorder="1" applyAlignment="1" applyProtection="1">
      <alignment horizontal="right" vertical="center"/>
    </xf>
    <xf numFmtId="49" fontId="6" fillId="0" borderId="74" xfId="0" applyNumberFormat="1" applyFont="1" applyFill="1" applyBorder="1" applyAlignment="1" applyProtection="1">
      <alignment horizontal="right" vertical="center"/>
    </xf>
    <xf numFmtId="49" fontId="25" fillId="0" borderId="52" xfId="0" applyNumberFormat="1" applyFont="1" applyFill="1" applyBorder="1" applyAlignment="1" applyProtection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49" fontId="25" fillId="0" borderId="38" xfId="0" applyNumberFormat="1" applyFont="1" applyFill="1" applyBorder="1" applyAlignment="1" applyProtection="1">
      <alignment horizontal="center" vertical="center" wrapText="1"/>
    </xf>
    <xf numFmtId="0" fontId="25" fillId="0" borderId="43" xfId="42" applyFont="1" applyFill="1" applyBorder="1" applyAlignment="1" applyProtection="1">
      <alignment horizontal="left" vertical="center" wrapText="1" indent="1"/>
    </xf>
    <xf numFmtId="0" fontId="25" fillId="0" borderId="10" xfId="42" applyFont="1" applyFill="1" applyBorder="1" applyAlignment="1" applyProtection="1">
      <alignment horizontal="left" vertical="center" wrapText="1" indent="1"/>
    </xf>
    <xf numFmtId="0" fontId="25" fillId="0" borderId="66" xfId="42" quotePrefix="1" applyFont="1" applyFill="1" applyBorder="1" applyAlignment="1" applyProtection="1">
      <alignment horizontal="lef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Fill="1" applyBorder="1" applyAlignment="1">
      <alignment horizontal="center" vertical="center" wrapText="1"/>
    </xf>
    <xf numFmtId="0" fontId="24" fillId="0" borderId="15" xfId="42" applyFont="1" applyFill="1" applyBorder="1" applyAlignment="1" applyProtection="1">
      <alignment horizontal="left" vertical="center" wrapText="1"/>
    </xf>
    <xf numFmtId="164" fontId="2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Fill="1" applyBorder="1" applyAlignment="1" applyProtection="1">
      <alignment horizontal="center" vertical="center" wrapText="1"/>
    </xf>
    <xf numFmtId="164" fontId="16" fillId="0" borderId="36" xfId="0" applyNumberFormat="1" applyFont="1" applyFill="1" applyBorder="1" applyAlignment="1" applyProtection="1">
      <alignment horizontal="center" vertical="center" wrapText="1"/>
    </xf>
    <xf numFmtId="164" fontId="16" fillId="0" borderId="54" xfId="0" applyNumberFormat="1" applyFont="1" applyFill="1" applyBorder="1" applyAlignment="1" applyProtection="1">
      <alignment horizontal="center" vertical="center" wrapText="1"/>
    </xf>
    <xf numFmtId="164" fontId="16" fillId="0" borderId="72" xfId="0" applyNumberFormat="1" applyFont="1" applyFill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vertical="center" wrapText="1"/>
    </xf>
    <xf numFmtId="0" fontId="22" fillId="0" borderId="12" xfId="0" applyFont="1" applyBorder="1" applyAlignment="1" applyProtection="1">
      <alignment vertical="center" wrapText="1"/>
    </xf>
    <xf numFmtId="164" fontId="17" fillId="19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19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0" applyNumberFormat="1" applyFont="1" applyFill="1" applyBorder="1" applyAlignment="1" applyProtection="1">
      <alignment horizontal="right" vertical="center" wrapText="1" indent="1"/>
    </xf>
    <xf numFmtId="164" fontId="1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5" xfId="0" applyNumberFormat="1" applyFont="1" applyFill="1" applyBorder="1" applyAlignment="1" applyProtection="1">
      <alignment horizontal="right" vertical="center" wrapText="1" indent="1"/>
    </xf>
    <xf numFmtId="0" fontId="16" fillId="0" borderId="15" xfId="42" applyFont="1" applyFill="1" applyBorder="1" applyAlignment="1" applyProtection="1">
      <alignment horizontal="left" vertical="center" wrapText="1"/>
    </xf>
    <xf numFmtId="0" fontId="22" fillId="0" borderId="43" xfId="0" applyFont="1" applyBorder="1" applyAlignment="1" applyProtection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</xf>
    <xf numFmtId="0" fontId="22" fillId="0" borderId="11" xfId="0" applyFont="1" applyBorder="1" applyAlignment="1" applyProtection="1">
      <alignment horizontal="left" vertical="center" wrapText="1"/>
    </xf>
    <xf numFmtId="0" fontId="23" fillId="0" borderId="15" xfId="0" applyFont="1" applyBorder="1" applyAlignment="1" applyProtection="1">
      <alignment horizontal="left" vertical="center" wrapText="1"/>
    </xf>
    <xf numFmtId="0" fontId="17" fillId="0" borderId="42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 wrapText="1"/>
    </xf>
    <xf numFmtId="0" fontId="17" fillId="0" borderId="58" xfId="42" applyFont="1" applyFill="1" applyBorder="1" applyAlignment="1" applyProtection="1">
      <alignment horizontal="left" vertical="center" wrapText="1"/>
    </xf>
    <xf numFmtId="0" fontId="17" fillId="0" borderId="0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/>
    </xf>
    <xf numFmtId="0" fontId="17" fillId="0" borderId="11" xfId="42" applyFont="1" applyFill="1" applyBorder="1" applyAlignment="1" applyProtection="1">
      <alignment horizontal="left" vertical="center" wrapText="1"/>
    </xf>
    <xf numFmtId="0" fontId="17" fillId="0" borderId="21" xfId="42" applyFont="1" applyFill="1" applyBorder="1" applyAlignment="1" applyProtection="1">
      <alignment horizontal="left" vertical="center" wrapText="1"/>
    </xf>
    <xf numFmtId="0" fontId="17" fillId="0" borderId="43" xfId="42" applyFont="1" applyFill="1" applyBorder="1" applyAlignment="1" applyProtection="1">
      <alignment horizontal="left" vertical="center" wrapText="1"/>
    </xf>
    <xf numFmtId="0" fontId="17" fillId="0" borderId="19" xfId="42" applyFont="1" applyFill="1" applyBorder="1" applyAlignment="1" applyProtection="1">
      <alignment horizontal="left" vertical="center" wrapText="1"/>
    </xf>
    <xf numFmtId="0" fontId="21" fillId="0" borderId="66" xfId="0" applyFont="1" applyBorder="1" applyAlignment="1" applyProtection="1">
      <alignment horizontal="left" vertical="center" wrapText="1"/>
    </xf>
    <xf numFmtId="0" fontId="40" fillId="0" borderId="0" xfId="44" applyFill="1" applyProtection="1"/>
    <xf numFmtId="0" fontId="54" fillId="0" borderId="0" xfId="44" applyFont="1" applyFill="1" applyProtection="1"/>
    <xf numFmtId="0" fontId="38" fillId="0" borderId="55" xfId="44" applyFont="1" applyFill="1" applyBorder="1" applyAlignment="1" applyProtection="1">
      <alignment horizontal="center" vertical="center" wrapText="1"/>
    </xf>
    <xf numFmtId="0" fontId="38" fillId="0" borderId="21" xfId="44" applyFont="1" applyFill="1" applyBorder="1" applyAlignment="1" applyProtection="1">
      <alignment horizontal="center" vertical="center" wrapText="1"/>
    </xf>
    <xf numFmtId="0" fontId="38" fillId="0" borderId="22" xfId="44" applyFont="1" applyFill="1" applyBorder="1" applyAlignment="1" applyProtection="1">
      <alignment horizontal="center" vertical="center" wrapText="1"/>
    </xf>
    <xf numFmtId="0" fontId="40" fillId="0" borderId="0" xfId="44" applyFill="1" applyAlignment="1" applyProtection="1">
      <alignment horizontal="center" vertical="center"/>
    </xf>
    <xf numFmtId="0" fontId="23" fillId="0" borderId="52" xfId="44" applyFont="1" applyFill="1" applyBorder="1" applyAlignment="1" applyProtection="1">
      <alignment vertical="center" wrapText="1"/>
    </xf>
    <xf numFmtId="168" fontId="17" fillId="0" borderId="42" xfId="43" applyNumberFormat="1" applyFont="1" applyFill="1" applyBorder="1" applyAlignment="1" applyProtection="1">
      <alignment horizontal="center" vertical="center"/>
    </xf>
    <xf numFmtId="167" fontId="48" fillId="0" borderId="42" xfId="44" applyNumberFormat="1" applyFont="1" applyFill="1" applyBorder="1" applyAlignment="1" applyProtection="1">
      <alignment horizontal="right" vertical="center" wrapText="1"/>
      <protection locked="0"/>
    </xf>
    <xf numFmtId="167" fontId="48" fillId="0" borderId="62" xfId="44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44" applyFill="1" applyAlignment="1" applyProtection="1">
      <alignment vertical="center"/>
    </xf>
    <xf numFmtId="0" fontId="23" fillId="0" borderId="12" xfId="44" applyFont="1" applyFill="1" applyBorder="1" applyAlignment="1" applyProtection="1">
      <alignment vertical="center" wrapText="1"/>
    </xf>
    <xf numFmtId="167" fontId="48" fillId="0" borderId="10" xfId="44" applyNumberFormat="1" applyFont="1" applyFill="1" applyBorder="1" applyAlignment="1" applyProtection="1">
      <alignment horizontal="right" vertical="center" wrapText="1"/>
    </xf>
    <xf numFmtId="167" fontId="48" fillId="0" borderId="18" xfId="44" applyNumberFormat="1" applyFont="1" applyFill="1" applyBorder="1" applyAlignment="1" applyProtection="1">
      <alignment horizontal="right" vertical="center" wrapText="1"/>
    </xf>
    <xf numFmtId="0" fontId="37" fillId="0" borderId="12" xfId="44" applyFont="1" applyFill="1" applyBorder="1" applyAlignment="1" applyProtection="1">
      <alignment horizontal="left" vertical="center" wrapText="1" indent="1"/>
    </xf>
    <xf numFmtId="167" fontId="49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0" xfId="44" applyNumberFormat="1" applyFont="1" applyFill="1" applyBorder="1" applyAlignment="1" applyProtection="1">
      <alignment horizontal="right" vertical="center" wrapText="1"/>
    </xf>
    <xf numFmtId="167" fontId="22" fillId="0" borderId="18" xfId="44" applyNumberFormat="1" applyFont="1" applyFill="1" applyBorder="1" applyAlignment="1" applyProtection="1">
      <alignment horizontal="right" vertical="center" wrapText="1"/>
    </xf>
    <xf numFmtId="0" fontId="23" fillId="0" borderId="55" xfId="44" applyFont="1" applyFill="1" applyBorder="1" applyAlignment="1" applyProtection="1">
      <alignment vertical="center" wrapText="1"/>
    </xf>
    <xf numFmtId="167" fontId="48" fillId="0" borderId="21" xfId="44" applyNumberFormat="1" applyFont="1" applyFill="1" applyBorder="1" applyAlignment="1" applyProtection="1">
      <alignment horizontal="right" vertical="center" wrapText="1"/>
    </xf>
    <xf numFmtId="167" fontId="48" fillId="0" borderId="22" xfId="44" applyNumberFormat="1" applyFont="1" applyFill="1" applyBorder="1" applyAlignment="1" applyProtection="1">
      <alignment horizontal="right" vertical="center" wrapText="1"/>
    </xf>
    <xf numFmtId="0" fontId="22" fillId="0" borderId="0" xfId="44" applyFont="1" applyFill="1" applyProtection="1"/>
    <xf numFmtId="3" fontId="40" fillId="0" borderId="0" xfId="44" applyNumberFormat="1" applyFont="1" applyFill="1" applyProtection="1"/>
    <xf numFmtId="3" fontId="40" fillId="0" borderId="0" xfId="44" applyNumberFormat="1" applyFont="1" applyFill="1" applyAlignment="1" applyProtection="1">
      <alignment horizontal="center"/>
    </xf>
    <xf numFmtId="0" fontId="40" fillId="0" borderId="0" xfId="44" applyFont="1" applyFill="1" applyProtection="1"/>
    <xf numFmtId="0" fontId="40" fillId="0" borderId="0" xfId="44" applyFill="1" applyAlignment="1" applyProtection="1">
      <alignment horizontal="center"/>
    </xf>
    <xf numFmtId="0" fontId="13" fillId="0" borderId="0" xfId="43" applyFill="1" applyAlignment="1" applyProtection="1">
      <alignment vertical="center"/>
    </xf>
    <xf numFmtId="169" fontId="16" fillId="0" borderId="18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40" fillId="0" borderId="0" xfId="44" applyFont="1" applyFill="1" applyAlignment="1" applyProtection="1"/>
    <xf numFmtId="0" fontId="14" fillId="0" borderId="0" xfId="0" applyNumberFormat="1" applyFont="1" applyFill="1" applyAlignment="1" applyProtection="1">
      <alignment textRotation="180" wrapText="1"/>
      <protection locked="0"/>
    </xf>
    <xf numFmtId="0" fontId="55" fillId="0" borderId="0" xfId="0" applyFont="1" applyAlignment="1" applyProtection="1">
      <alignment horizontal="right" vertical="top"/>
    </xf>
    <xf numFmtId="0" fontId="55" fillId="0" borderId="0" xfId="0" applyFont="1" applyAlignment="1" applyProtection="1">
      <alignment horizontal="right" vertical="top"/>
      <protection locked="0"/>
    </xf>
    <xf numFmtId="0" fontId="21" fillId="0" borderId="59" xfId="44" applyFont="1" applyFill="1" applyBorder="1" applyAlignment="1">
      <alignment horizontal="center" vertical="center"/>
    </xf>
    <xf numFmtId="0" fontId="21" fillId="0" borderId="60" xfId="44" applyFont="1" applyFill="1" applyBorder="1" applyAlignment="1">
      <alignment horizontal="center" vertical="center" wrapText="1"/>
    </xf>
    <xf numFmtId="0" fontId="21" fillId="0" borderId="61" xfId="44" applyFont="1" applyFill="1" applyBorder="1" applyAlignment="1">
      <alignment horizontal="center" vertical="center" wrapText="1"/>
    </xf>
    <xf numFmtId="0" fontId="22" fillId="0" borderId="38" xfId="44" applyFont="1" applyFill="1" applyBorder="1" applyProtection="1">
      <protection locked="0"/>
    </xf>
    <xf numFmtId="0" fontId="23" fillId="0" borderId="17" xfId="44" applyFont="1" applyFill="1" applyBorder="1" applyProtection="1">
      <protection locked="0"/>
    </xf>
    <xf numFmtId="0" fontId="22" fillId="0" borderId="15" xfId="44" applyFont="1" applyFill="1" applyBorder="1" applyAlignment="1">
      <alignment horizontal="right" indent="1"/>
    </xf>
    <xf numFmtId="3" fontId="22" fillId="0" borderId="15" xfId="44" applyNumberFormat="1" applyFont="1" applyFill="1" applyBorder="1" applyProtection="1">
      <protection locked="0"/>
    </xf>
    <xf numFmtId="169" fontId="16" fillId="0" borderId="16" xfId="43" applyNumberFormat="1" applyFont="1" applyFill="1" applyBorder="1" applyAlignment="1" applyProtection="1">
      <alignment vertical="center"/>
    </xf>
    <xf numFmtId="0" fontId="55" fillId="0" borderId="0" xfId="44" applyFont="1" applyFill="1"/>
    <xf numFmtId="0" fontId="6" fillId="0" borderId="16" xfId="0" applyFont="1" applyFill="1" applyBorder="1" applyAlignment="1" applyProtection="1">
      <alignment horizontal="center" vertical="center" wrapText="1"/>
    </xf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4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47" fillId="0" borderId="60" xfId="43" applyFont="1" applyFill="1" applyBorder="1" applyAlignment="1" applyProtection="1">
      <alignment horizontal="center" vertical="center" textRotation="90"/>
    </xf>
    <xf numFmtId="3" fontId="40" fillId="0" borderId="0" xfId="44" applyNumberFormat="1" applyFont="1" applyFill="1" applyAlignment="1">
      <alignment horizontal="center"/>
    </xf>
    <xf numFmtId="0" fontId="6" fillId="0" borderId="21" xfId="42" applyFont="1" applyFill="1" applyBorder="1" applyAlignment="1" applyProtection="1">
      <alignment horizontal="center" vertical="center" wrapText="1"/>
    </xf>
    <xf numFmtId="0" fontId="73" fillId="0" borderId="0" xfId="49"/>
    <xf numFmtId="0" fontId="44" fillId="20" borderId="26" xfId="49" applyFont="1" applyFill="1" applyBorder="1" applyAlignment="1">
      <alignment horizontal="center" vertical="top" wrapText="1"/>
    </xf>
    <xf numFmtId="0" fontId="40" fillId="0" borderId="0" xfId="49" applyFont="1"/>
    <xf numFmtId="0" fontId="75" fillId="0" borderId="0" xfId="49" applyFont="1"/>
    <xf numFmtId="0" fontId="46" fillId="20" borderId="26" xfId="49" applyFont="1" applyFill="1" applyBorder="1" applyAlignment="1">
      <alignment horizontal="center" vertical="top" wrapText="1"/>
    </xf>
    <xf numFmtId="0" fontId="76" fillId="0" borderId="26" xfId="49" applyFont="1" applyBorder="1" applyAlignment="1">
      <alignment horizontal="center" vertical="top" wrapText="1"/>
    </xf>
    <xf numFmtId="0" fontId="76" fillId="0" borderId="56" xfId="49" applyFont="1" applyBorder="1" applyAlignment="1">
      <alignment horizontal="left" vertical="top" wrapText="1"/>
    </xf>
    <xf numFmtId="3" fontId="76" fillId="0" borderId="43" xfId="49" applyNumberFormat="1" applyFont="1" applyBorder="1" applyAlignment="1">
      <alignment horizontal="right" vertical="top" wrapText="1"/>
    </xf>
    <xf numFmtId="0" fontId="76" fillId="0" borderId="58" xfId="49" applyFont="1" applyBorder="1" applyAlignment="1">
      <alignment horizontal="left" vertical="top" wrapText="1"/>
    </xf>
    <xf numFmtId="3" fontId="76" fillId="0" borderId="10" xfId="49" applyNumberFormat="1" applyFont="1" applyBorder="1" applyAlignment="1">
      <alignment horizontal="right" vertical="top" wrapText="1"/>
    </xf>
    <xf numFmtId="0" fontId="46" fillId="0" borderId="26" xfId="49" applyFont="1" applyBorder="1" applyAlignment="1">
      <alignment horizontal="center" vertical="top" wrapText="1"/>
    </xf>
    <xf numFmtId="0" fontId="46" fillId="0" borderId="58" xfId="49" applyFont="1" applyBorder="1" applyAlignment="1">
      <alignment horizontal="left" vertical="top" wrapText="1"/>
    </xf>
    <xf numFmtId="3" fontId="46" fillId="0" borderId="10" xfId="49" applyNumberFormat="1" applyFont="1" applyBorder="1" applyAlignment="1">
      <alignment horizontal="right" vertical="top" wrapText="1"/>
    </xf>
    <xf numFmtId="0" fontId="76" fillId="0" borderId="10" xfId="49" applyFont="1" applyBorder="1" applyAlignment="1">
      <alignment horizontal="left" vertical="top" wrapText="1"/>
    </xf>
    <xf numFmtId="0" fontId="46" fillId="0" borderId="10" xfId="49" applyFont="1" applyBorder="1" applyAlignment="1">
      <alignment horizontal="left" vertical="top" wrapText="1"/>
    </xf>
    <xf numFmtId="0" fontId="76" fillId="0" borderId="52" xfId="49" applyFont="1" applyBorder="1" applyAlignment="1">
      <alignment horizontal="center" vertical="top" wrapText="1"/>
    </xf>
    <xf numFmtId="0" fontId="76" fillId="0" borderId="42" xfId="49" applyFont="1" applyBorder="1" applyAlignment="1">
      <alignment horizontal="left" vertical="top" wrapText="1"/>
    </xf>
    <xf numFmtId="3" fontId="76" fillId="0" borderId="62" xfId="49" applyNumberFormat="1" applyFont="1" applyBorder="1" applyAlignment="1">
      <alignment horizontal="right" vertical="top" wrapText="1"/>
    </xf>
    <xf numFmtId="0" fontId="76" fillId="0" borderId="12" xfId="49" applyFont="1" applyBorder="1" applyAlignment="1">
      <alignment horizontal="center" vertical="top" wrapText="1"/>
    </xf>
    <xf numFmtId="3" fontId="76" fillId="0" borderId="18" xfId="49" applyNumberFormat="1" applyFont="1" applyBorder="1" applyAlignment="1">
      <alignment horizontal="right" vertical="top" wrapText="1"/>
    </xf>
    <xf numFmtId="0" fontId="46" fillId="0" borderId="12" xfId="49" applyFont="1" applyBorder="1" applyAlignment="1">
      <alignment horizontal="center" vertical="top" wrapText="1"/>
    </xf>
    <xf numFmtId="3" fontId="46" fillId="0" borderId="18" xfId="49" applyNumberFormat="1" applyFont="1" applyBorder="1" applyAlignment="1">
      <alignment horizontal="right" vertical="top" wrapText="1"/>
    </xf>
    <xf numFmtId="0" fontId="46" fillId="0" borderId="55" xfId="49" applyFont="1" applyBorder="1" applyAlignment="1">
      <alignment horizontal="center" vertical="top" wrapText="1"/>
    </xf>
    <xf numFmtId="0" fontId="46" fillId="0" borderId="21" xfId="49" applyFont="1" applyBorder="1" applyAlignment="1">
      <alignment horizontal="left" vertical="top" wrapText="1"/>
    </xf>
    <xf numFmtId="3" fontId="46" fillId="0" borderId="22" xfId="49" applyNumberFormat="1" applyFont="1" applyBorder="1" applyAlignment="1">
      <alignment horizontal="right" vertical="top" wrapText="1"/>
    </xf>
    <xf numFmtId="0" fontId="40" fillId="20" borderId="26" xfId="49" applyFont="1" applyFill="1" applyBorder="1" applyAlignment="1">
      <alignment horizontal="center" vertical="top" wrapText="1"/>
    </xf>
    <xf numFmtId="3" fontId="46" fillId="0" borderId="43" xfId="49" applyNumberFormat="1" applyFont="1" applyBorder="1" applyAlignment="1">
      <alignment horizontal="right" vertical="top" wrapText="1"/>
    </xf>
    <xf numFmtId="0" fontId="77" fillId="0" borderId="0" xfId="50"/>
    <xf numFmtId="0" fontId="80" fillId="20" borderId="0" xfId="49" applyFont="1" applyFill="1" applyAlignment="1">
      <alignment horizontal="center" vertical="top" wrapText="1"/>
    </xf>
    <xf numFmtId="0" fontId="73" fillId="20" borderId="0" xfId="49" applyFill="1"/>
    <xf numFmtId="3" fontId="79" fillId="0" borderId="42" xfId="49" applyNumberFormat="1" applyFont="1" applyBorder="1" applyAlignment="1">
      <alignment horizontal="right" vertical="top" wrapText="1"/>
    </xf>
    <xf numFmtId="3" fontId="79" fillId="0" borderId="62" xfId="49" applyNumberFormat="1" applyFont="1" applyBorder="1" applyAlignment="1">
      <alignment horizontal="right" vertical="top" wrapText="1"/>
    </xf>
    <xf numFmtId="3" fontId="79" fillId="0" borderId="10" xfId="49" applyNumberFormat="1" applyFont="1" applyBorder="1" applyAlignment="1">
      <alignment horizontal="right" vertical="top" wrapText="1"/>
    </xf>
    <xf numFmtId="3" fontId="79" fillId="0" borderId="18" xfId="49" applyNumberFormat="1" applyFont="1" applyBorder="1" applyAlignment="1">
      <alignment horizontal="right" vertical="top" wrapText="1"/>
    </xf>
    <xf numFmtId="3" fontId="78" fillId="0" borderId="10" xfId="49" applyNumberFormat="1" applyFont="1" applyBorder="1" applyAlignment="1">
      <alignment horizontal="right" vertical="top" wrapText="1"/>
    </xf>
    <xf numFmtId="3" fontId="78" fillId="0" borderId="18" xfId="49" applyNumberFormat="1" applyFont="1" applyBorder="1" applyAlignment="1">
      <alignment horizontal="right" vertical="top" wrapText="1"/>
    </xf>
    <xf numFmtId="0" fontId="81" fillId="0" borderId="12" xfId="49" applyFont="1" applyBorder="1" applyAlignment="1">
      <alignment horizontal="center" vertical="top" wrapText="1"/>
    </xf>
    <xf numFmtId="0" fontId="81" fillId="0" borderId="10" xfId="49" applyFont="1" applyBorder="1" applyAlignment="1">
      <alignment horizontal="left" vertical="top" wrapText="1"/>
    </xf>
    <xf numFmtId="3" fontId="81" fillId="0" borderId="10" xfId="49" applyNumberFormat="1" applyFont="1" applyBorder="1" applyAlignment="1">
      <alignment horizontal="right" vertical="top" wrapText="1"/>
    </xf>
    <xf numFmtId="3" fontId="81" fillId="0" borderId="18" xfId="49" applyNumberFormat="1" applyFont="1" applyBorder="1" applyAlignment="1">
      <alignment horizontal="right" vertical="top" wrapText="1"/>
    </xf>
    <xf numFmtId="0" fontId="74" fillId="0" borderId="12" xfId="49" applyFont="1" applyBorder="1" applyAlignment="1">
      <alignment horizontal="center" vertical="top" wrapText="1"/>
    </xf>
    <xf numFmtId="0" fontId="74" fillId="0" borderId="10" xfId="49" applyFont="1" applyBorder="1" applyAlignment="1">
      <alignment horizontal="left" vertical="top" wrapText="1"/>
    </xf>
    <xf numFmtId="3" fontId="74" fillId="0" borderId="10" xfId="49" applyNumberFormat="1" applyFont="1" applyBorder="1" applyAlignment="1">
      <alignment horizontal="right" vertical="top" wrapText="1"/>
    </xf>
    <xf numFmtId="3" fontId="74" fillId="0" borderId="18" xfId="49" applyNumberFormat="1" applyFont="1" applyBorder="1" applyAlignment="1">
      <alignment horizontal="right" vertical="top" wrapText="1"/>
    </xf>
    <xf numFmtId="0" fontId="74" fillId="0" borderId="55" xfId="49" applyFont="1" applyBorder="1" applyAlignment="1">
      <alignment horizontal="center" vertical="top" wrapText="1"/>
    </xf>
    <xf numFmtId="0" fontId="74" fillId="0" borderId="21" xfId="49" applyFont="1" applyBorder="1" applyAlignment="1">
      <alignment horizontal="left" vertical="top" wrapText="1"/>
    </xf>
    <xf numFmtId="3" fontId="74" fillId="0" borderId="21" xfId="49" applyNumberFormat="1" applyFont="1" applyBorder="1" applyAlignment="1">
      <alignment horizontal="right" vertical="top" wrapText="1"/>
    </xf>
    <xf numFmtId="3" fontId="74" fillId="0" borderId="22" xfId="49" applyNumberFormat="1" applyFont="1" applyBorder="1" applyAlignment="1">
      <alignment horizontal="right" vertical="top" wrapText="1"/>
    </xf>
    <xf numFmtId="0" fontId="44" fillId="20" borderId="26" xfId="50" applyFont="1" applyFill="1" applyBorder="1" applyAlignment="1">
      <alignment horizontal="center" vertical="top" wrapText="1"/>
    </xf>
    <xf numFmtId="3" fontId="79" fillId="0" borderId="42" xfId="50" applyNumberFormat="1" applyFont="1" applyBorder="1" applyAlignment="1">
      <alignment horizontal="right" vertical="top" wrapText="1"/>
    </xf>
    <xf numFmtId="3" fontId="79" fillId="0" borderId="62" xfId="50" applyNumberFormat="1" applyFont="1" applyBorder="1" applyAlignment="1">
      <alignment horizontal="right" vertical="top" wrapText="1"/>
    </xf>
    <xf numFmtId="3" fontId="79" fillId="0" borderId="10" xfId="50" applyNumberFormat="1" applyFont="1" applyBorder="1" applyAlignment="1">
      <alignment horizontal="right" vertical="top" wrapText="1"/>
    </xf>
    <xf numFmtId="3" fontId="79" fillId="0" borderId="18" xfId="50" applyNumberFormat="1" applyFont="1" applyBorder="1" applyAlignment="1">
      <alignment horizontal="right" vertical="top" wrapText="1"/>
    </xf>
    <xf numFmtId="3" fontId="78" fillId="0" borderId="10" xfId="50" applyNumberFormat="1" applyFont="1" applyBorder="1" applyAlignment="1">
      <alignment horizontal="right" vertical="top" wrapText="1"/>
    </xf>
    <xf numFmtId="3" fontId="78" fillId="0" borderId="18" xfId="50" applyNumberFormat="1" applyFont="1" applyBorder="1" applyAlignment="1">
      <alignment horizontal="right" vertical="top" wrapText="1"/>
    </xf>
    <xf numFmtId="3" fontId="78" fillId="0" borderId="21" xfId="50" applyNumberFormat="1" applyFont="1" applyBorder="1" applyAlignment="1">
      <alignment horizontal="right" vertical="top" wrapText="1"/>
    </xf>
    <xf numFmtId="3" fontId="78" fillId="0" borderId="22" xfId="50" applyNumberFormat="1" applyFont="1" applyBorder="1" applyAlignment="1">
      <alignment horizontal="right" vertical="top" wrapText="1"/>
    </xf>
    <xf numFmtId="3" fontId="79" fillId="0" borderId="77" xfId="50" applyNumberFormat="1" applyFont="1" applyBorder="1" applyAlignment="1">
      <alignment horizontal="right" vertical="top" wrapText="1"/>
    </xf>
    <xf numFmtId="3" fontId="79" fillId="0" borderId="58" xfId="50" applyNumberFormat="1" applyFont="1" applyBorder="1" applyAlignment="1">
      <alignment horizontal="right" vertical="top" wrapText="1"/>
    </xf>
    <xf numFmtId="3" fontId="78" fillId="0" borderId="58" xfId="50" applyNumberFormat="1" applyFont="1" applyBorder="1" applyAlignment="1">
      <alignment horizontal="right" vertical="top" wrapText="1"/>
    </xf>
    <xf numFmtId="3" fontId="78" fillId="0" borderId="79" xfId="50" applyNumberFormat="1" applyFont="1" applyBorder="1" applyAlignment="1">
      <alignment horizontal="right" vertical="top" wrapText="1"/>
    </xf>
    <xf numFmtId="0" fontId="79" fillId="0" borderId="50" xfId="50" applyFont="1" applyBorder="1" applyAlignment="1">
      <alignment horizontal="left" vertical="top" wrapText="1"/>
    </xf>
    <xf numFmtId="0" fontId="79" fillId="0" borderId="46" xfId="50" applyFont="1" applyBorder="1" applyAlignment="1">
      <alignment horizontal="left" vertical="top" wrapText="1"/>
    </xf>
    <xf numFmtId="0" fontId="78" fillId="0" borderId="46" xfId="50" applyFont="1" applyBorder="1" applyAlignment="1">
      <alignment horizontal="left" vertical="top" wrapText="1"/>
    </xf>
    <xf numFmtId="0" fontId="78" fillId="0" borderId="65" xfId="50" applyFont="1" applyBorder="1" applyAlignment="1">
      <alignment horizontal="left" vertical="top" wrapText="1"/>
    </xf>
    <xf numFmtId="0" fontId="79" fillId="0" borderId="31" xfId="50" applyFont="1" applyBorder="1" applyAlignment="1">
      <alignment horizontal="center" vertical="top" wrapText="1"/>
    </xf>
    <xf numFmtId="0" fontId="79" fillId="0" borderId="33" xfId="50" applyFont="1" applyBorder="1" applyAlignment="1">
      <alignment horizontal="center" vertical="top" wrapText="1"/>
    </xf>
    <xf numFmtId="0" fontId="78" fillId="0" borderId="33" xfId="50" applyFont="1" applyBorder="1" applyAlignment="1">
      <alignment horizontal="center" vertical="top" wrapText="1"/>
    </xf>
    <xf numFmtId="0" fontId="78" fillId="0" borderId="40" xfId="50" applyFont="1" applyBorder="1" applyAlignment="1">
      <alignment horizontal="center" vertical="top" wrapText="1"/>
    </xf>
    <xf numFmtId="3" fontId="81" fillId="0" borderId="42" xfId="49" applyNumberFormat="1" applyFont="1" applyBorder="1" applyAlignment="1">
      <alignment horizontal="right" vertical="top" wrapText="1"/>
    </xf>
    <xf numFmtId="3" fontId="81" fillId="0" borderId="62" xfId="49" applyNumberFormat="1" applyFont="1" applyBorder="1" applyAlignment="1">
      <alignment horizontal="right" vertical="top" wrapText="1"/>
    </xf>
    <xf numFmtId="0" fontId="81" fillId="0" borderId="31" xfId="49" applyFont="1" applyBorder="1" applyAlignment="1">
      <alignment horizontal="center" vertical="top" wrapText="1"/>
    </xf>
    <xf numFmtId="0" fontId="81" fillId="0" borderId="33" xfId="49" applyFont="1" applyBorder="1" applyAlignment="1">
      <alignment horizontal="center" vertical="top" wrapText="1"/>
    </xf>
    <xf numFmtId="0" fontId="74" fillId="0" borderId="33" xfId="49" applyFont="1" applyBorder="1" applyAlignment="1">
      <alignment horizontal="center" vertical="top" wrapText="1"/>
    </xf>
    <xf numFmtId="3" fontId="81" fillId="0" borderId="77" xfId="49" applyNumberFormat="1" applyFont="1" applyBorder="1" applyAlignment="1">
      <alignment horizontal="right" vertical="top" wrapText="1"/>
    </xf>
    <xf numFmtId="3" fontId="81" fillId="0" borderId="58" xfId="49" applyNumberFormat="1" applyFont="1" applyBorder="1" applyAlignment="1">
      <alignment horizontal="right" vertical="top" wrapText="1"/>
    </xf>
    <xf numFmtId="3" fontId="74" fillId="0" borderId="58" xfId="49" applyNumberFormat="1" applyFont="1" applyBorder="1" applyAlignment="1">
      <alignment horizontal="right" vertical="top" wrapText="1"/>
    </xf>
    <xf numFmtId="0" fontId="81" fillId="0" borderId="31" xfId="49" applyFont="1" applyBorder="1" applyAlignment="1">
      <alignment horizontal="left" vertical="top" wrapText="1"/>
    </xf>
    <xf numFmtId="0" fontId="81" fillId="0" borderId="33" xfId="49" applyFont="1" applyBorder="1" applyAlignment="1">
      <alignment horizontal="left" vertical="top" wrapText="1"/>
    </xf>
    <xf numFmtId="0" fontId="74" fillId="0" borderId="33" xfId="49" applyFont="1" applyBorder="1" applyAlignment="1">
      <alignment horizontal="left" vertical="top" wrapText="1"/>
    </xf>
    <xf numFmtId="0" fontId="79" fillId="0" borderId="31" xfId="49" applyFont="1" applyBorder="1" applyAlignment="1">
      <alignment horizontal="center" vertical="top" wrapText="1"/>
    </xf>
    <xf numFmtId="0" fontId="79" fillId="0" borderId="33" xfId="49" applyFont="1" applyBorder="1" applyAlignment="1">
      <alignment horizontal="center" vertical="top" wrapText="1"/>
    </xf>
    <xf numFmtId="0" fontId="78" fillId="0" borderId="33" xfId="49" applyFont="1" applyBorder="1" applyAlignment="1">
      <alignment horizontal="center" vertical="top" wrapText="1"/>
    </xf>
    <xf numFmtId="0" fontId="74" fillId="0" borderId="40" xfId="49" applyFont="1" applyBorder="1" applyAlignment="1">
      <alignment horizontal="center" vertical="top" wrapText="1"/>
    </xf>
    <xf numFmtId="3" fontId="79" fillId="0" borderId="77" xfId="49" applyNumberFormat="1" applyFont="1" applyBorder="1" applyAlignment="1">
      <alignment horizontal="right" vertical="top" wrapText="1"/>
    </xf>
    <xf numFmtId="3" fontId="79" fillId="0" borderId="58" xfId="49" applyNumberFormat="1" applyFont="1" applyBorder="1" applyAlignment="1">
      <alignment horizontal="right" vertical="top" wrapText="1"/>
    </xf>
    <xf numFmtId="3" fontId="78" fillId="0" borderId="58" xfId="49" applyNumberFormat="1" applyFont="1" applyBorder="1" applyAlignment="1">
      <alignment horizontal="right" vertical="top" wrapText="1"/>
    </xf>
    <xf numFmtId="3" fontId="74" fillId="0" borderId="79" xfId="49" applyNumberFormat="1" applyFont="1" applyBorder="1" applyAlignment="1">
      <alignment horizontal="right" vertical="top" wrapText="1"/>
    </xf>
    <xf numFmtId="0" fontId="79" fillId="0" borderId="31" xfId="49" applyFont="1" applyBorder="1" applyAlignment="1">
      <alignment horizontal="left" vertical="top" wrapText="1"/>
    </xf>
    <xf numFmtId="0" fontId="79" fillId="0" borderId="33" xfId="49" applyFont="1" applyBorder="1" applyAlignment="1">
      <alignment horizontal="left" vertical="top" wrapText="1"/>
    </xf>
    <xf numFmtId="0" fontId="78" fillId="0" borderId="33" xfId="49" applyFont="1" applyBorder="1" applyAlignment="1">
      <alignment horizontal="left" vertical="top" wrapText="1"/>
    </xf>
    <xf numFmtId="0" fontId="74" fillId="0" borderId="40" xfId="49" applyFont="1" applyBorder="1" applyAlignment="1">
      <alignment horizontal="left" vertical="top" wrapText="1"/>
    </xf>
    <xf numFmtId="0" fontId="0" fillId="0" borderId="10" xfId="0" applyFont="1" applyBorder="1" applyProtection="1">
      <protection locked="0"/>
    </xf>
    <xf numFmtId="0" fontId="0" fillId="0" borderId="10" xfId="0" applyFon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71" fontId="0" fillId="21" borderId="10" xfId="0" applyNumberFormat="1" applyFont="1" applyFill="1" applyBorder="1" applyAlignment="1" applyProtection="1">
      <alignment horizontal="right"/>
      <protection locked="0"/>
    </xf>
    <xf numFmtId="171" fontId="0" fillId="21" borderId="10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3" fontId="13" fillId="22" borderId="18" xfId="0" applyNumberFormat="1" applyFont="1" applyFill="1" applyBorder="1" applyAlignment="1" applyProtection="1">
      <alignment vertical="center"/>
      <protection locked="0"/>
    </xf>
    <xf numFmtId="0" fontId="25" fillId="0" borderId="10" xfId="0" applyFont="1" applyBorder="1" applyAlignment="1" applyProtection="1">
      <alignment horizontal="left" vertical="center" indent="1"/>
      <protection locked="0"/>
    </xf>
    <xf numFmtId="3" fontId="25" fillId="0" borderId="18" xfId="0" applyNumberFormat="1" applyFont="1" applyBorder="1" applyAlignment="1" applyProtection="1">
      <alignment horizontal="right" vertical="center" indent="1"/>
      <protection locked="0"/>
    </xf>
    <xf numFmtId="0" fontId="81" fillId="0" borderId="0" xfId="49" applyFont="1"/>
    <xf numFmtId="0" fontId="74" fillId="0" borderId="52" xfId="49" applyFont="1" applyBorder="1" applyAlignment="1">
      <alignment horizontal="center" vertical="top" wrapText="1"/>
    </xf>
    <xf numFmtId="0" fontId="74" fillId="0" borderId="42" xfId="49" applyFont="1" applyBorder="1" applyAlignment="1">
      <alignment horizontal="left" vertical="top" wrapText="1"/>
    </xf>
    <xf numFmtId="0" fontId="81" fillId="0" borderId="42" xfId="49" applyFont="1" applyBorder="1"/>
    <xf numFmtId="0" fontId="81" fillId="0" borderId="62" xfId="49" applyFont="1" applyBorder="1"/>
    <xf numFmtId="0" fontId="81" fillId="0" borderId="10" xfId="49" applyFont="1" applyBorder="1"/>
    <xf numFmtId="0" fontId="81" fillId="0" borderId="18" xfId="49" applyFont="1" applyBorder="1"/>
    <xf numFmtId="0" fontId="74" fillId="0" borderId="14" xfId="49" applyFont="1" applyBorder="1" applyAlignment="1">
      <alignment horizontal="center" vertical="top" wrapText="1"/>
    </xf>
    <xf numFmtId="0" fontId="74" fillId="0" borderId="11" xfId="49" applyFont="1" applyBorder="1" applyAlignment="1">
      <alignment horizontal="left" vertical="top" wrapText="1"/>
    </xf>
    <xf numFmtId="3" fontId="74" fillId="0" borderId="11" xfId="49" applyNumberFormat="1" applyFont="1" applyBorder="1" applyAlignment="1">
      <alignment horizontal="right" vertical="top" wrapText="1"/>
    </xf>
    <xf numFmtId="3" fontId="74" fillId="0" borderId="63" xfId="49" applyNumberFormat="1" applyFont="1" applyBorder="1" applyAlignment="1">
      <alignment horizontal="right" vertical="top" wrapText="1"/>
    </xf>
    <xf numFmtId="0" fontId="74" fillId="0" borderId="17" xfId="49" applyFont="1" applyBorder="1" applyAlignment="1">
      <alignment horizontal="center" vertical="top" wrapText="1"/>
    </xf>
    <xf numFmtId="0" fontId="74" fillId="0" borderId="15" xfId="49" applyFont="1" applyBorder="1" applyAlignment="1">
      <alignment horizontal="left" vertical="top" wrapText="1"/>
    </xf>
    <xf numFmtId="3" fontId="74" fillId="0" borderId="15" xfId="49" applyNumberFormat="1" applyFont="1" applyBorder="1" applyAlignment="1">
      <alignment horizontal="right" vertical="top" wrapText="1"/>
    </xf>
    <xf numFmtId="3" fontId="74" fillId="0" borderId="16" xfId="49" applyNumberFormat="1" applyFont="1" applyBorder="1" applyAlignment="1">
      <alignment horizontal="right" vertical="top" wrapText="1"/>
    </xf>
    <xf numFmtId="0" fontId="74" fillId="0" borderId="38" xfId="49" applyFont="1" applyBorder="1" applyAlignment="1">
      <alignment horizontal="center" vertical="top" wrapText="1"/>
    </xf>
    <xf numFmtId="0" fontId="74" fillId="0" borderId="43" xfId="49" applyFont="1" applyBorder="1" applyAlignment="1">
      <alignment horizontal="left" vertical="top" wrapText="1"/>
    </xf>
    <xf numFmtId="0" fontId="81" fillId="0" borderId="43" xfId="49" applyFont="1" applyBorder="1"/>
    <xf numFmtId="0" fontId="81" fillId="0" borderId="57" xfId="49" applyFont="1" applyBorder="1"/>
    <xf numFmtId="0" fontId="81" fillId="0" borderId="0" xfId="50" applyFont="1"/>
    <xf numFmtId="0" fontId="81" fillId="0" borderId="52" xfId="50" applyFont="1" applyBorder="1" applyAlignment="1">
      <alignment horizontal="center" vertical="top" wrapText="1"/>
    </xf>
    <xf numFmtId="0" fontId="81" fillId="0" borderId="42" xfId="50" applyFont="1" applyBorder="1" applyAlignment="1">
      <alignment horizontal="left" vertical="top" wrapText="1"/>
    </xf>
    <xf numFmtId="3" fontId="81" fillId="0" borderId="42" xfId="50" applyNumberFormat="1" applyFont="1" applyBorder="1" applyAlignment="1">
      <alignment horizontal="right" vertical="top" wrapText="1"/>
    </xf>
    <xf numFmtId="3" fontId="81" fillId="0" borderId="62" xfId="50" applyNumberFormat="1" applyFont="1" applyBorder="1" applyAlignment="1">
      <alignment horizontal="right" vertical="top" wrapText="1"/>
    </xf>
    <xf numFmtId="0" fontId="81" fillId="0" borderId="12" xfId="50" applyFont="1" applyBorder="1" applyAlignment="1">
      <alignment horizontal="center" vertical="top" wrapText="1"/>
    </xf>
    <xf numFmtId="0" fontId="81" fillId="0" borderId="10" xfId="50" applyFont="1" applyBorder="1" applyAlignment="1">
      <alignment horizontal="left" vertical="top" wrapText="1"/>
    </xf>
    <xf numFmtId="3" fontId="81" fillId="0" borderId="10" xfId="50" applyNumberFormat="1" applyFont="1" applyBorder="1" applyAlignment="1">
      <alignment horizontal="right" vertical="top" wrapText="1"/>
    </xf>
    <xf numFmtId="3" fontId="81" fillId="0" borderId="18" xfId="50" applyNumberFormat="1" applyFont="1" applyBorder="1" applyAlignment="1">
      <alignment horizontal="right" vertical="top" wrapText="1"/>
    </xf>
    <xf numFmtId="0" fontId="74" fillId="0" borderId="12" xfId="50" applyFont="1" applyBorder="1" applyAlignment="1">
      <alignment horizontal="center" vertical="top" wrapText="1"/>
    </xf>
    <xf numFmtId="0" fontId="74" fillId="0" borderId="10" xfId="50" applyFont="1" applyBorder="1" applyAlignment="1">
      <alignment horizontal="left" vertical="top" wrapText="1"/>
    </xf>
    <xf numFmtId="3" fontId="74" fillId="0" borderId="10" xfId="50" applyNumberFormat="1" applyFont="1" applyBorder="1" applyAlignment="1">
      <alignment horizontal="right" vertical="top" wrapText="1"/>
    </xf>
    <xf numFmtId="3" fontId="74" fillId="0" borderId="18" xfId="50" applyNumberFormat="1" applyFont="1" applyBorder="1" applyAlignment="1">
      <alignment horizontal="right" vertical="top" wrapText="1"/>
    </xf>
    <xf numFmtId="0" fontId="74" fillId="0" borderId="55" xfId="50" applyFont="1" applyBorder="1" applyAlignment="1">
      <alignment horizontal="center" vertical="top" wrapText="1"/>
    </xf>
    <xf numFmtId="0" fontId="74" fillId="0" borderId="21" xfId="50" applyFont="1" applyBorder="1" applyAlignment="1">
      <alignment horizontal="left" vertical="top" wrapText="1"/>
    </xf>
    <xf numFmtId="3" fontId="74" fillId="0" borderId="21" xfId="50" applyNumberFormat="1" applyFont="1" applyBorder="1" applyAlignment="1">
      <alignment horizontal="right" vertical="top" wrapText="1"/>
    </xf>
    <xf numFmtId="3" fontId="74" fillId="0" borderId="22" xfId="50" applyNumberFormat="1" applyFont="1" applyBorder="1" applyAlignment="1">
      <alignment horizontal="right" vertical="top" wrapText="1"/>
    </xf>
    <xf numFmtId="0" fontId="33" fillId="0" borderId="81" xfId="0" applyFont="1" applyBorder="1" applyAlignment="1" applyProtection="1">
      <alignment horizontal="left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4" xfId="0" applyFont="1" applyFill="1" applyBorder="1" applyAlignment="1" applyProtection="1">
      <alignment horizontal="left" vertical="center" wrapText="1" indent="1"/>
    </xf>
    <xf numFmtId="164" fontId="17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4" xfId="42" applyFont="1" applyFill="1" applyBorder="1" applyAlignment="1" applyProtection="1">
      <alignment horizontal="left" vertical="center" wrapText="1" indent="1"/>
    </xf>
    <xf numFmtId="164" fontId="24" fillId="0" borderId="10" xfId="0" applyNumberFormat="1" applyFont="1" applyFill="1" applyBorder="1" applyAlignment="1" applyProtection="1">
      <alignment horizontal="right" vertical="center" wrapText="1" indent="1"/>
    </xf>
    <xf numFmtId="164" fontId="24" fillId="0" borderId="18" xfId="0" applyNumberFormat="1" applyFont="1" applyFill="1" applyBorder="1" applyAlignment="1" applyProtection="1">
      <alignment horizontal="right" vertical="center" wrapText="1" indent="1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vertical="center" wrapText="1"/>
    </xf>
    <xf numFmtId="3" fontId="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55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vertical="center" wrapText="1"/>
    </xf>
    <xf numFmtId="3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2" xfId="42" applyNumberFormat="1" applyFont="1" applyFill="1" applyBorder="1" applyAlignment="1" applyProtection="1">
      <alignment horizontal="right" vertical="center" wrapText="1" indent="1"/>
    </xf>
    <xf numFmtId="164" fontId="24" fillId="0" borderId="10" xfId="42" applyNumberFormat="1" applyFont="1" applyFill="1" applyBorder="1" applyAlignment="1" applyProtection="1">
      <alignment horizontal="right" vertical="center" wrapText="1" indent="1"/>
    </xf>
    <xf numFmtId="164" fontId="24" fillId="0" borderId="21" xfId="42" applyNumberFormat="1" applyFont="1" applyFill="1" applyBorder="1" applyAlignment="1" applyProtection="1">
      <alignment horizontal="right" vertical="center" wrapText="1" inden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18" xfId="0" applyFont="1" applyFill="1" applyBorder="1" applyAlignment="1" applyProtection="1">
      <alignment vertical="center" wrapText="1"/>
    </xf>
    <xf numFmtId="0" fontId="1" fillId="0" borderId="21" xfId="0" applyFont="1" applyFill="1" applyBorder="1" applyAlignment="1" applyProtection="1">
      <alignment vertical="center" wrapText="1"/>
    </xf>
    <xf numFmtId="0" fontId="1" fillId="0" borderId="22" xfId="0" applyFont="1" applyFill="1" applyBorder="1" applyAlignment="1" applyProtection="1">
      <alignment vertical="center" wrapText="1"/>
    </xf>
    <xf numFmtId="0" fontId="16" fillId="0" borderId="54" xfId="42" applyFont="1" applyFill="1" applyBorder="1" applyAlignment="1" applyProtection="1">
      <alignment horizontal="left" vertical="center" wrapText="1" indent="1"/>
    </xf>
    <xf numFmtId="0" fontId="22" fillId="0" borderId="83" xfId="0" applyFont="1" applyBorder="1" applyAlignment="1" applyProtection="1">
      <alignment horizontal="left" wrapText="1" indent="1"/>
    </xf>
    <xf numFmtId="0" fontId="22" fillId="0" borderId="24" xfId="0" applyFont="1" applyBorder="1" applyAlignment="1" applyProtection="1">
      <alignment horizontal="left" wrapText="1" indent="1"/>
    </xf>
    <xf numFmtId="0" fontId="22" fillId="0" borderId="25" xfId="0" applyFont="1" applyBorder="1" applyAlignment="1" applyProtection="1">
      <alignment horizontal="left" wrapText="1" indent="1"/>
    </xf>
    <xf numFmtId="0" fontId="23" fillId="0" borderId="54" xfId="0" applyFont="1" applyBorder="1" applyAlignment="1" applyProtection="1">
      <alignment horizontal="left" vertical="center" wrapText="1" indent="1"/>
    </xf>
    <xf numFmtId="0" fontId="22" fillId="0" borderId="25" xfId="0" applyFont="1" applyBorder="1" applyAlignment="1" applyProtection="1">
      <alignment wrapText="1"/>
    </xf>
    <xf numFmtId="0" fontId="23" fillId="0" borderId="54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164" fontId="17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4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42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4" xfId="0" applyNumberFormat="1" applyFont="1" applyFill="1" applyBorder="1" applyAlignment="1" applyProtection="1">
      <alignment horizontal="center" vertical="center" wrapText="1"/>
    </xf>
    <xf numFmtId="164" fontId="24" fillId="0" borderId="11" xfId="0" applyNumberFormat="1" applyFont="1" applyFill="1" applyBorder="1" applyAlignment="1" applyProtection="1">
      <alignment horizontal="right" vertical="center" wrapText="1" indent="1"/>
    </xf>
    <xf numFmtId="164" fontId="24" fillId="0" borderId="63" xfId="0" applyNumberFormat="1" applyFont="1" applyFill="1" applyBorder="1" applyAlignment="1" applyProtection="1">
      <alignment horizontal="right" vertical="center" wrapText="1" indent="1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0" borderId="26" xfId="42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right" vertical="center" wrapText="1" indent="1"/>
    </xf>
    <xf numFmtId="0" fontId="0" fillId="0" borderId="38" xfId="0" applyFill="1" applyBorder="1" applyAlignment="1" applyProtection="1">
      <alignment horizontal="left" vertical="center" wrapText="1"/>
    </xf>
    <xf numFmtId="0" fontId="0" fillId="0" borderId="43" xfId="0" applyFill="1" applyBorder="1" applyAlignment="1" applyProtection="1">
      <alignment vertical="center" wrapText="1"/>
    </xf>
    <xf numFmtId="0" fontId="0" fillId="0" borderId="43" xfId="0" applyFill="1" applyBorder="1" applyAlignment="1" applyProtection="1">
      <alignment horizontal="right" vertical="center" wrapText="1" indent="1"/>
    </xf>
    <xf numFmtId="0" fontId="0" fillId="0" borderId="57" xfId="0" applyFill="1" applyBorder="1" applyAlignment="1" applyProtection="1">
      <alignment horizontal="right" vertical="center" wrapText="1" indent="1"/>
    </xf>
    <xf numFmtId="0" fontId="6" fillId="0" borderId="26" xfId="0" applyFont="1" applyFill="1" applyBorder="1" applyAlignment="1" applyProtection="1">
      <alignment horizontal="lef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57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25" fillId="0" borderId="11" xfId="0" applyNumberFormat="1" applyFont="1" applyFill="1" applyBorder="1" applyAlignment="1" applyProtection="1">
      <alignment horizontal="right" vertical="center" wrapText="1" indent="1"/>
    </xf>
    <xf numFmtId="164" fontId="25" fillId="0" borderId="63" xfId="0" applyNumberFormat="1" applyFont="1" applyFill="1" applyBorder="1" applyAlignment="1" applyProtection="1">
      <alignment horizontal="right" vertical="center" wrapText="1" indent="1"/>
    </xf>
    <xf numFmtId="0" fontId="19" fillId="0" borderId="0" xfId="42" applyFont="1" applyFill="1" applyAlignment="1" applyProtection="1">
      <alignment horizontal="center"/>
    </xf>
    <xf numFmtId="164" fontId="5" fillId="0" borderId="0" xfId="42" applyNumberFormat="1" applyFont="1" applyFill="1" applyBorder="1" applyAlignment="1" applyProtection="1">
      <alignment horizontal="center" vertical="center"/>
    </xf>
    <xf numFmtId="0" fontId="6" fillId="0" borderId="52" xfId="42" applyFont="1" applyFill="1" applyBorder="1" applyAlignment="1" applyProtection="1">
      <alignment horizontal="center" vertical="center" wrapText="1"/>
    </xf>
    <xf numFmtId="0" fontId="6" fillId="0" borderId="55" xfId="42" applyFont="1" applyFill="1" applyBorder="1" applyAlignment="1" applyProtection="1">
      <alignment horizontal="center" vertical="center" wrapText="1"/>
    </xf>
    <xf numFmtId="0" fontId="6" fillId="0" borderId="42" xfId="42" applyFont="1" applyFill="1" applyBorder="1" applyAlignment="1" applyProtection="1">
      <alignment horizontal="center"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164" fontId="26" fillId="0" borderId="42" xfId="42" applyNumberFormat="1" applyFont="1" applyFill="1" applyBorder="1" applyAlignment="1" applyProtection="1">
      <alignment horizontal="center" vertical="center"/>
    </xf>
    <xf numFmtId="164" fontId="26" fillId="0" borderId="62" xfId="42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30" xfId="0" applyNumberFormat="1" applyFont="1" applyFill="1" applyBorder="1" applyAlignment="1" applyProtection="1">
      <alignment horizontal="center" vertical="center" wrapText="1"/>
    </xf>
    <xf numFmtId="164" fontId="26" fillId="0" borderId="28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6" fillId="0" borderId="31" xfId="0" applyNumberFormat="1" applyFont="1" applyFill="1" applyBorder="1" applyAlignment="1" applyProtection="1">
      <alignment horizontal="center" vertical="center" wrapText="1"/>
    </xf>
    <xf numFmtId="164" fontId="26" fillId="0" borderId="4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0" xfId="0" applyNumberFormat="1" applyFont="1" applyFill="1" applyAlignment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right" wrapText="1"/>
    </xf>
    <xf numFmtId="164" fontId="14" fillId="0" borderId="0" xfId="0" applyNumberFormat="1" applyFont="1" applyFill="1" applyAlignment="1">
      <alignment horizontal="center" textRotation="180" wrapText="1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26" fillId="0" borderId="26" xfId="0" applyNumberFormat="1" applyFont="1" applyFill="1" applyBorder="1" applyAlignment="1">
      <alignment horizontal="center" vertical="center" wrapText="1"/>
    </xf>
    <xf numFmtId="164" fontId="6" fillId="0" borderId="82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164" fontId="6" fillId="0" borderId="27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/>
    </xf>
    <xf numFmtId="164" fontId="27" fillId="0" borderId="36" xfId="0" applyNumberFormat="1" applyFont="1" applyFill="1" applyBorder="1" applyAlignment="1">
      <alignment horizontal="center" vertical="center" wrapText="1"/>
    </xf>
    <xf numFmtId="164" fontId="27" fillId="0" borderId="81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textRotation="180"/>
    </xf>
    <xf numFmtId="166" fontId="5" fillId="0" borderId="0" xfId="0" applyNumberFormat="1" applyFont="1" applyFill="1" applyBorder="1" applyAlignment="1">
      <alignment horizontal="center" vertical="center" wrapText="1"/>
    </xf>
    <xf numFmtId="164" fontId="0" fillId="0" borderId="75" xfId="0" applyNumberFormat="1" applyFill="1" applyBorder="1" applyAlignment="1" applyProtection="1">
      <alignment horizontal="left" vertical="center" wrapText="1"/>
      <protection locked="0"/>
    </xf>
    <xf numFmtId="164" fontId="0" fillId="0" borderId="80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7" fillId="0" borderId="36" xfId="0" applyNumberFormat="1" applyFont="1" applyFill="1" applyBorder="1" applyAlignment="1">
      <alignment horizontal="left" vertical="center" wrapText="1" indent="2"/>
    </xf>
    <xf numFmtId="164" fontId="27" fillId="0" borderId="81" xfId="0" applyNumberFormat="1" applyFont="1" applyFill="1" applyBorder="1" applyAlignment="1">
      <alignment horizontal="left" vertical="center" wrapText="1" indent="2"/>
    </xf>
    <xf numFmtId="164" fontId="0" fillId="0" borderId="29" xfId="0" applyNumberFormat="1" applyFill="1" applyBorder="1" applyAlignment="1" applyProtection="1">
      <alignment horizontal="left" vertical="center" wrapText="1"/>
      <protection locked="0"/>
    </xf>
    <xf numFmtId="164" fontId="0" fillId="0" borderId="49" xfId="0" applyNumberFormat="1" applyFill="1" applyBorder="1" applyAlignment="1" applyProtection="1">
      <alignment horizontal="left" vertical="center" wrapText="1"/>
      <protection locked="0"/>
    </xf>
    <xf numFmtId="164" fontId="4" fillId="0" borderId="20" xfId="0" applyNumberFormat="1" applyFont="1" applyFill="1" applyBorder="1" applyAlignment="1">
      <alignment horizontal="right" vertical="center"/>
    </xf>
    <xf numFmtId="166" fontId="38" fillId="0" borderId="37" xfId="0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81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6" fillId="0" borderId="80" xfId="0" quotePrefix="1" applyFont="1" applyFill="1" applyBorder="1" applyAlignment="1" applyProtection="1">
      <alignment horizontal="center" vertical="center"/>
    </xf>
    <xf numFmtId="0" fontId="6" fillId="0" borderId="65" xfId="0" quotePrefix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6" fillId="0" borderId="61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left" vertical="center" wrapText="1" indent="1"/>
    </xf>
    <xf numFmtId="0" fontId="6" fillId="0" borderId="45" xfId="0" applyFont="1" applyFill="1" applyBorder="1" applyAlignment="1" applyProtection="1">
      <alignment horizontal="left" vertical="center" wrapText="1" inden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6" fillId="0" borderId="66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6" fillId="0" borderId="60" xfId="42" applyFont="1" applyFill="1" applyBorder="1" applyAlignment="1" applyProtection="1">
      <alignment horizontal="center" vertical="center" wrapText="1"/>
    </xf>
    <xf numFmtId="0" fontId="6" fillId="0" borderId="66" xfId="42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/>
    </xf>
    <xf numFmtId="164" fontId="6" fillId="0" borderId="28" xfId="0" applyNumberFormat="1" applyFont="1" applyFill="1" applyBorder="1" applyAlignment="1">
      <alignment horizontal="center" vertical="center" wrapText="1"/>
    </xf>
    <xf numFmtId="164" fontId="6" fillId="0" borderId="67" xfId="0" applyNumberFormat="1" applyFont="1" applyFill="1" applyBorder="1" applyAlignment="1">
      <alignment horizontal="center" vertical="center" wrapText="1"/>
    </xf>
    <xf numFmtId="164" fontId="6" fillId="0" borderId="7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textRotation="180" wrapText="1"/>
    </xf>
    <xf numFmtId="164" fontId="6" fillId="0" borderId="48" xfId="0" applyNumberFormat="1" applyFont="1" applyFill="1" applyBorder="1" applyAlignment="1">
      <alignment horizontal="center" vertical="center" wrapText="1"/>
    </xf>
    <xf numFmtId="164" fontId="6" fillId="0" borderId="77" xfId="0" applyNumberFormat="1" applyFont="1" applyFill="1" applyBorder="1" applyAlignment="1">
      <alignment horizontal="center" vertical="center" wrapText="1"/>
    </xf>
    <xf numFmtId="164" fontId="6" fillId="0" borderId="82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>
      <alignment horizontal="center" vertical="center"/>
    </xf>
    <xf numFmtId="164" fontId="6" fillId="0" borderId="30" xfId="0" applyNumberFormat="1" applyFont="1" applyFill="1" applyBorder="1" applyAlignment="1">
      <alignment horizontal="center" vertical="center"/>
    </xf>
    <xf numFmtId="0" fontId="6" fillId="0" borderId="82" xfId="0" applyFont="1" applyFill="1" applyBorder="1" applyAlignment="1" applyProtection="1">
      <alignment horizontal="left" vertical="center" wrapText="1"/>
    </xf>
    <xf numFmtId="0" fontId="6" fillId="0" borderId="37" xfId="0" applyFont="1" applyFill="1" applyBorder="1" applyAlignment="1" applyProtection="1">
      <alignment horizontal="left" vertical="center" wrapText="1"/>
    </xf>
    <xf numFmtId="0" fontId="6" fillId="0" borderId="67" xfId="0" applyFont="1" applyFill="1" applyBorder="1" applyAlignment="1" applyProtection="1">
      <alignment horizontal="left" vertical="center" wrapText="1"/>
    </xf>
    <xf numFmtId="0" fontId="27" fillId="0" borderId="36" xfId="0" applyFont="1" applyFill="1" applyBorder="1" applyAlignment="1" applyProtection="1">
      <alignment horizontal="left" vertical="center"/>
    </xf>
    <xf numFmtId="0" fontId="27" fillId="0" borderId="45" xfId="0" applyFont="1" applyFill="1" applyBorder="1" applyAlignment="1" applyProtection="1">
      <alignment horizontal="left" vertical="center"/>
    </xf>
    <xf numFmtId="0" fontId="6" fillId="0" borderId="8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 applyProtection="1">
      <alignment horizontal="left" vertical="center"/>
    </xf>
    <xf numFmtId="0" fontId="24" fillId="0" borderId="45" xfId="0" applyFont="1" applyFill="1" applyBorder="1" applyAlignment="1" applyProtection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/>
    </xf>
    <xf numFmtId="0" fontId="26" fillId="0" borderId="81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right"/>
    </xf>
    <xf numFmtId="0" fontId="25" fillId="0" borderId="37" xfId="0" applyFont="1" applyFill="1" applyBorder="1" applyAlignment="1">
      <alignment horizontal="justify" vertical="center" wrapText="1"/>
    </xf>
    <xf numFmtId="0" fontId="26" fillId="0" borderId="36" xfId="0" applyFont="1" applyFill="1" applyBorder="1" applyAlignment="1">
      <alignment horizontal="left" vertical="center" indent="2"/>
    </xf>
    <xf numFmtId="0" fontId="26" fillId="0" borderId="45" xfId="0" applyFont="1" applyFill="1" applyBorder="1" applyAlignment="1">
      <alignment horizontal="left" vertical="center" indent="2"/>
    </xf>
    <xf numFmtId="0" fontId="44" fillId="20" borderId="0" xfId="50" applyFont="1" applyFill="1" applyAlignment="1">
      <alignment horizontal="center" vertical="top" wrapText="1"/>
    </xf>
    <xf numFmtId="0" fontId="74" fillId="20" borderId="0" xfId="50" applyFont="1" applyFill="1"/>
    <xf numFmtId="0" fontId="44" fillId="20" borderId="0" xfId="49" applyFont="1" applyFill="1" applyAlignment="1">
      <alignment horizontal="center" vertical="top" wrapText="1"/>
    </xf>
    <xf numFmtId="0" fontId="74" fillId="20" borderId="0" xfId="49" applyFont="1" applyFill="1"/>
    <xf numFmtId="0" fontId="40" fillId="0" borderId="0" xfId="44" applyFont="1" applyFill="1" applyAlignment="1" applyProtection="1">
      <alignment horizontal="left"/>
    </xf>
    <xf numFmtId="0" fontId="44" fillId="0" borderId="0" xfId="44" applyFont="1" applyFill="1" applyAlignment="1" applyProtection="1">
      <alignment horizontal="center" vertical="center" wrapText="1"/>
    </xf>
    <xf numFmtId="0" fontId="44" fillId="0" borderId="0" xfId="44" applyFont="1" applyFill="1" applyAlignment="1" applyProtection="1">
      <alignment horizontal="center" vertical="center"/>
    </xf>
    <xf numFmtId="0" fontId="45" fillId="0" borderId="0" xfId="44" applyFont="1" applyFill="1" applyBorder="1" applyAlignment="1" applyProtection="1">
      <alignment horizontal="right"/>
    </xf>
    <xf numFmtId="0" fontId="46" fillId="0" borderId="59" xfId="44" applyFont="1" applyFill="1" applyBorder="1" applyAlignment="1" applyProtection="1">
      <alignment horizontal="center" vertical="center" wrapText="1"/>
    </xf>
    <xf numFmtId="0" fontId="46" fillId="0" borderId="13" xfId="44" applyFont="1" applyFill="1" applyBorder="1" applyAlignment="1" applyProtection="1">
      <alignment horizontal="center" vertical="center" wrapText="1"/>
    </xf>
    <xf numFmtId="0" fontId="46" fillId="0" borderId="38" xfId="44" applyFont="1" applyFill="1" applyBorder="1" applyAlignment="1" applyProtection="1">
      <alignment horizontal="center" vertical="center" wrapText="1"/>
    </xf>
    <xf numFmtId="0" fontId="47" fillId="0" borderId="60" xfId="43" applyFont="1" applyFill="1" applyBorder="1" applyAlignment="1" applyProtection="1">
      <alignment horizontal="center" vertical="center" textRotation="90"/>
    </xf>
    <xf numFmtId="0" fontId="47" fillId="0" borderId="19" xfId="43" applyFont="1" applyFill="1" applyBorder="1" applyAlignment="1" applyProtection="1">
      <alignment horizontal="center" vertical="center" textRotation="90"/>
    </xf>
    <xf numFmtId="0" fontId="47" fillId="0" borderId="43" xfId="43" applyFont="1" applyFill="1" applyBorder="1" applyAlignment="1" applyProtection="1">
      <alignment horizontal="center" vertical="center" textRotation="90"/>
    </xf>
    <xf numFmtId="0" fontId="45" fillId="0" borderId="42" xfId="44" applyFont="1" applyFill="1" applyBorder="1" applyAlignment="1" applyProtection="1">
      <alignment horizontal="center" vertical="center" wrapText="1"/>
    </xf>
    <xf numFmtId="0" fontId="45" fillId="0" borderId="10" xfId="44" applyFont="1" applyFill="1" applyBorder="1" applyAlignment="1" applyProtection="1">
      <alignment horizontal="center" vertical="center" wrapText="1"/>
    </xf>
    <xf numFmtId="0" fontId="45" fillId="0" borderId="61" xfId="44" applyFont="1" applyFill="1" applyBorder="1" applyAlignment="1" applyProtection="1">
      <alignment horizontal="center" vertical="center" wrapText="1"/>
    </xf>
    <xf numFmtId="0" fontId="45" fillId="0" borderId="57" xfId="44" applyFont="1" applyFill="1" applyBorder="1" applyAlignment="1" applyProtection="1">
      <alignment horizontal="center" vertical="center" wrapText="1"/>
    </xf>
    <xf numFmtId="0" fontId="45" fillId="0" borderId="10" xfId="44" applyFont="1" applyFill="1" applyBorder="1" applyAlignment="1" applyProtection="1">
      <alignment horizontal="center" wrapText="1"/>
    </xf>
    <xf numFmtId="0" fontId="45" fillId="0" borderId="18" xfId="44" applyFont="1" applyFill="1" applyBorder="1" applyAlignment="1" applyProtection="1">
      <alignment horizontal="center" wrapText="1"/>
    </xf>
    <xf numFmtId="0" fontId="40" fillId="0" borderId="0" xfId="44" applyFont="1" applyFill="1" applyAlignment="1" applyProtection="1">
      <alignment horizontal="center"/>
    </xf>
    <xf numFmtId="0" fontId="27" fillId="0" borderId="0" xfId="43" applyFont="1" applyFill="1" applyAlignment="1" applyProtection="1">
      <alignment horizontal="center" vertical="center" wrapText="1"/>
    </xf>
    <xf numFmtId="0" fontId="19" fillId="0" borderId="0" xfId="43" applyFont="1" applyFill="1" applyAlignment="1" applyProtection="1">
      <alignment horizontal="center" vertical="center" wrapText="1"/>
    </xf>
    <xf numFmtId="0" fontId="30" fillId="0" borderId="0" xfId="43" applyFont="1" applyFill="1" applyBorder="1" applyAlignment="1" applyProtection="1">
      <alignment horizontal="right" vertical="center"/>
    </xf>
    <xf numFmtId="0" fontId="19" fillId="0" borderId="52" xfId="43" applyFont="1" applyFill="1" applyBorder="1" applyAlignment="1" applyProtection="1">
      <alignment horizontal="center" vertical="center" wrapText="1"/>
    </xf>
    <xf numFmtId="0" fontId="19" fillId="0" borderId="12" xfId="43" applyFont="1" applyFill="1" applyBorder="1" applyAlignment="1" applyProtection="1">
      <alignment horizontal="center" vertical="center" wrapText="1"/>
    </xf>
    <xf numFmtId="0" fontId="47" fillId="0" borderId="42" xfId="43" applyFont="1" applyFill="1" applyBorder="1" applyAlignment="1" applyProtection="1">
      <alignment horizontal="center" vertical="center" textRotation="90"/>
    </xf>
    <xf numFmtId="0" fontId="47" fillId="0" borderId="10" xfId="43" applyFont="1" applyFill="1" applyBorder="1" applyAlignment="1" applyProtection="1">
      <alignment horizontal="center" vertical="center" textRotation="90"/>
    </xf>
    <xf numFmtId="0" fontId="4" fillId="0" borderId="62" xfId="43" applyFont="1" applyFill="1" applyBorder="1" applyAlignment="1" applyProtection="1">
      <alignment horizontal="center" vertical="center" wrapText="1"/>
    </xf>
    <xf numFmtId="0" fontId="4" fillId="0" borderId="18" xfId="43" applyFont="1" applyFill="1" applyBorder="1" applyAlignment="1" applyProtection="1">
      <alignment horizontal="center" vertical="center"/>
    </xf>
    <xf numFmtId="0" fontId="44" fillId="0" borderId="0" xfId="44" applyFont="1" applyFill="1" applyAlignment="1">
      <alignment horizontal="center" vertical="center" wrapText="1"/>
    </xf>
    <xf numFmtId="0" fontId="44" fillId="0" borderId="0" xfId="44" applyFont="1" applyFill="1" applyAlignment="1">
      <alignment horizontal="center" vertical="center"/>
    </xf>
    <xf numFmtId="0" fontId="21" fillId="0" borderId="36" xfId="44" applyFont="1" applyFill="1" applyBorder="1" applyAlignment="1">
      <alignment horizontal="left"/>
    </xf>
    <xf numFmtId="0" fontId="21" fillId="0" borderId="45" xfId="44" applyFont="1" applyFill="1" applyBorder="1" applyAlignment="1">
      <alignment horizontal="left"/>
    </xf>
    <xf numFmtId="3" fontId="40" fillId="0" borderId="0" xfId="44" applyNumberFormat="1" applyFont="1" applyFill="1" applyAlignment="1">
      <alignment horizontal="center"/>
    </xf>
    <xf numFmtId="0" fontId="41" fillId="0" borderId="0" xfId="0" applyFont="1" applyFill="1" applyAlignment="1" applyProtection="1">
      <alignment horizontal="center" vertical="top" wrapText="1"/>
      <protection locked="0"/>
    </xf>
    <xf numFmtId="0" fontId="44" fillId="20" borderId="0" xfId="49" applyFont="1" applyFill="1"/>
  </cellXfs>
  <cellStyles count="51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 2" xfId="49"/>
    <cellStyle name="Normál 3" xfId="50"/>
    <cellStyle name="Normál_KVRENMUNKA" xfId="42"/>
    <cellStyle name="Normál_VAGYONK" xfId="43"/>
    <cellStyle name="Normál_VAGYONKIM" xfId="44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B38"/>
  <sheetViews>
    <sheetView topLeftCell="A10" workbookViewId="0">
      <selection activeCell="A4" sqref="A4"/>
    </sheetView>
  </sheetViews>
  <sheetFormatPr defaultRowHeight="12.75"/>
  <cols>
    <col min="1" max="1" width="46.33203125" style="304" customWidth="1"/>
    <col min="2" max="2" width="66.1640625" style="304" customWidth="1"/>
    <col min="3" max="16384" width="9.33203125" style="304"/>
  </cols>
  <sheetData>
    <row r="1" spans="1:2" ht="18.75">
      <c r="A1" s="470" t="s">
        <v>112</v>
      </c>
    </row>
    <row r="3" spans="1:2">
      <c r="A3" s="471"/>
      <c r="B3" s="471"/>
    </row>
    <row r="4" spans="1:2" ht="15.75">
      <c r="A4" s="445" t="s">
        <v>519</v>
      </c>
      <c r="B4" s="472"/>
    </row>
    <row r="5" spans="1:2" s="473" customFormat="1">
      <c r="A5" s="471"/>
      <c r="B5" s="471"/>
    </row>
    <row r="6" spans="1:2">
      <c r="A6" s="471" t="s">
        <v>523</v>
      </c>
      <c r="B6" s="471" t="s">
        <v>524</v>
      </c>
    </row>
    <row r="7" spans="1:2">
      <c r="A7" s="471" t="s">
        <v>525</v>
      </c>
      <c r="B7" s="471" t="s">
        <v>526</v>
      </c>
    </row>
    <row r="8" spans="1:2">
      <c r="A8" s="471" t="s">
        <v>527</v>
      </c>
      <c r="B8" s="471" t="s">
        <v>528</v>
      </c>
    </row>
    <row r="9" spans="1:2">
      <c r="A9" s="471"/>
      <c r="B9" s="471"/>
    </row>
    <row r="10" spans="1:2" ht="15.75">
      <c r="A10" s="445" t="str">
        <f>+CONCATENATE(LEFT(A4,4),". évi módosított előirányzat BEVÉTELEK")</f>
        <v>2014. évi módosított előirányzat BEVÉTELEK</v>
      </c>
      <c r="B10" s="472"/>
    </row>
    <row r="11" spans="1:2">
      <c r="A11" s="471"/>
      <c r="B11" s="471"/>
    </row>
    <row r="12" spans="1:2" s="473" customFormat="1">
      <c r="A12" s="471" t="s">
        <v>529</v>
      </c>
      <c r="B12" s="471" t="s">
        <v>535</v>
      </c>
    </row>
    <row r="13" spans="1:2">
      <c r="A13" s="471" t="s">
        <v>530</v>
      </c>
      <c r="B13" s="471" t="s">
        <v>536</v>
      </c>
    </row>
    <row r="14" spans="1:2">
      <c r="A14" s="471" t="s">
        <v>531</v>
      </c>
      <c r="B14" s="471" t="s">
        <v>537</v>
      </c>
    </row>
    <row r="15" spans="1:2">
      <c r="A15" s="471"/>
      <c r="B15" s="471"/>
    </row>
    <row r="16" spans="1:2" ht="14.25">
      <c r="A16" s="474" t="str">
        <f>+CONCATENATE(LEFT(A4,4),". évi teljesítés BEVÉTELEK")</f>
        <v>2014. évi teljesítés BEVÉTELEK</v>
      </c>
      <c r="B16" s="472"/>
    </row>
    <row r="17" spans="1:2">
      <c r="A17" s="471"/>
      <c r="B17" s="471"/>
    </row>
    <row r="18" spans="1:2">
      <c r="A18" s="471" t="s">
        <v>532</v>
      </c>
      <c r="B18" s="471" t="s">
        <v>538</v>
      </c>
    </row>
    <row r="19" spans="1:2">
      <c r="A19" s="471" t="s">
        <v>533</v>
      </c>
      <c r="B19" s="471" t="s">
        <v>539</v>
      </c>
    </row>
    <row r="20" spans="1:2">
      <c r="A20" s="471" t="s">
        <v>534</v>
      </c>
      <c r="B20" s="471" t="s">
        <v>540</v>
      </c>
    </row>
    <row r="21" spans="1:2">
      <c r="A21" s="471"/>
      <c r="B21" s="471"/>
    </row>
    <row r="22" spans="1:2" ht="15.75">
      <c r="A22" s="445" t="str">
        <f>+CONCATENATE(LEFT(A4,4),". évi eredeti előirányzat KIADÁSOK")</f>
        <v>2014. évi eredeti előirányzat KIADÁSOK</v>
      </c>
      <c r="B22" s="472"/>
    </row>
    <row r="23" spans="1:2">
      <c r="A23" s="471"/>
      <c r="B23" s="471"/>
    </row>
    <row r="24" spans="1:2">
      <c r="A24" s="471" t="s">
        <v>541</v>
      </c>
      <c r="B24" s="471" t="s">
        <v>547</v>
      </c>
    </row>
    <row r="25" spans="1:2">
      <c r="A25" s="471" t="s">
        <v>520</v>
      </c>
      <c r="B25" s="471" t="s">
        <v>548</v>
      </c>
    </row>
    <row r="26" spans="1:2">
      <c r="A26" s="471" t="s">
        <v>542</v>
      </c>
      <c r="B26" s="471" t="s">
        <v>549</v>
      </c>
    </row>
    <row r="27" spans="1:2">
      <c r="A27" s="471"/>
      <c r="B27" s="471"/>
    </row>
    <row r="28" spans="1:2" ht="15.75">
      <c r="A28" s="445" t="str">
        <f>+CONCATENATE(LEFT(A4,4),". évi módosított előirányzat KIADÁSOK")</f>
        <v>2014. évi módosított előirányzat KIADÁSOK</v>
      </c>
      <c r="B28" s="472"/>
    </row>
    <row r="29" spans="1:2">
      <c r="A29" s="471"/>
      <c r="B29" s="471"/>
    </row>
    <row r="30" spans="1:2">
      <c r="A30" s="471" t="s">
        <v>543</v>
      </c>
      <c r="B30" s="471" t="s">
        <v>554</v>
      </c>
    </row>
    <row r="31" spans="1:2">
      <c r="A31" s="471" t="s">
        <v>521</v>
      </c>
      <c r="B31" s="471" t="s">
        <v>551</v>
      </c>
    </row>
    <row r="32" spans="1:2">
      <c r="A32" s="471" t="s">
        <v>544</v>
      </c>
      <c r="B32" s="471" t="s">
        <v>550</v>
      </c>
    </row>
    <row r="33" spans="1:2">
      <c r="A33" s="471"/>
      <c r="B33" s="471"/>
    </row>
    <row r="34" spans="1:2" ht="15.75">
      <c r="A34" s="475" t="str">
        <f>+CONCATENATE(LEFT(A4,4),". évi teljesítés KIADÁSOK")</f>
        <v>2014. évi teljesítés KIADÁSOK</v>
      </c>
      <c r="B34" s="472"/>
    </row>
    <row r="35" spans="1:2">
      <c r="A35" s="471"/>
      <c r="B35" s="471"/>
    </row>
    <row r="36" spans="1:2">
      <c r="A36" s="471" t="s">
        <v>545</v>
      </c>
      <c r="B36" s="471" t="s">
        <v>555</v>
      </c>
    </row>
    <row r="37" spans="1:2">
      <c r="A37" s="471" t="s">
        <v>522</v>
      </c>
      <c r="B37" s="471" t="s">
        <v>553</v>
      </c>
    </row>
    <row r="38" spans="1:2">
      <c r="A38" s="471" t="s">
        <v>546</v>
      </c>
      <c r="B38" s="471" t="s">
        <v>552</v>
      </c>
    </row>
  </sheetData>
  <phoneticPr fontId="0" type="noConversion"/>
  <pageMargins left="1.0629921259842521" right="1.0236220472440944" top="0.78740157480314965" bottom="0.78740157480314965" header="0.5" footer="0.5"/>
  <pageSetup paperSize="0" scale="0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33"/>
  <sheetViews>
    <sheetView workbookViewId="0">
      <selection activeCell="D4" sqref="D4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877" t="s">
        <v>1</v>
      </c>
      <c r="B1" s="877"/>
      <c r="C1" s="877"/>
      <c r="D1" s="877"/>
      <c r="E1" s="877"/>
      <c r="F1" s="877"/>
      <c r="G1" s="877"/>
      <c r="H1" s="876" t="str">
        <f>+CONCATENATE("3. melléklet a ……/",LEFT(ÖSSZEFÜGGÉSEK!A4,4)+1,". (……) önkormányzati rendelethez")</f>
        <v>3. melléklet a ……/2015. (……) önkormányzati rendelethez</v>
      </c>
    </row>
    <row r="2" spans="1:8" ht="22.5" customHeight="1" thickBot="1">
      <c r="A2" s="27"/>
      <c r="B2" s="10"/>
      <c r="C2" s="10"/>
      <c r="D2" s="10"/>
      <c r="E2" s="10"/>
      <c r="F2" s="878" t="s">
        <v>53</v>
      </c>
      <c r="G2" s="878"/>
      <c r="H2" s="876"/>
    </row>
    <row r="3" spans="1:8" s="6" customFormat="1" ht="50.25" customHeight="1" thickBot="1">
      <c r="A3" s="28" t="s">
        <v>57</v>
      </c>
      <c r="B3" s="29" t="s">
        <v>58</v>
      </c>
      <c r="C3" s="29" t="s">
        <v>59</v>
      </c>
      <c r="D3" s="29" t="str">
        <f>+CONCATENATE("Felhasználás ",LEFT(ÖSSZEFÜGGÉSEK!A4,4)-1,". XII.31-ig")</f>
        <v>Felhasználás 2013. XII.31-ig</v>
      </c>
      <c r="E3" s="29" t="str">
        <f>+CONCATENATE(LEFT(ÖSSZEFÜGGÉSEK!A4,4),". évi módosított előirányzat")</f>
        <v>2014. évi módosított előirányzat</v>
      </c>
      <c r="F3" s="106" t="str">
        <f>+CONCATENATE(LEFT(ÖSSZEFÜGGÉSEK!A4,4),". évi teljesítés")</f>
        <v>2014. évi teljesítés</v>
      </c>
      <c r="G3" s="105" t="str">
        <f>+CONCATENATE("Összes teljesítés ",LEFT(ÖSSZEFÜGGÉSEK!A4,4),". dec. 31-ig")</f>
        <v>Összes teljesítés 2014. dec. 31-ig</v>
      </c>
      <c r="H3" s="876"/>
    </row>
    <row r="4" spans="1:8" s="10" customFormat="1" ht="12" customHeight="1" thickBot="1">
      <c r="A4" s="438" t="s">
        <v>428</v>
      </c>
      <c r="B4" s="439" t="s">
        <v>429</v>
      </c>
      <c r="C4" s="439" t="s">
        <v>430</v>
      </c>
      <c r="D4" s="439" t="s">
        <v>431</v>
      </c>
      <c r="E4" s="439" t="s">
        <v>432</v>
      </c>
      <c r="F4" s="50" t="s">
        <v>509</v>
      </c>
      <c r="G4" s="440" t="s">
        <v>556</v>
      </c>
      <c r="H4" s="876"/>
    </row>
    <row r="5" spans="1:8" ht="15.95" customHeight="1">
      <c r="A5" s="7"/>
      <c r="B5" s="2"/>
      <c r="C5" s="11"/>
      <c r="D5" s="2"/>
      <c r="E5" s="2"/>
      <c r="F5" s="51"/>
      <c r="G5" s="52">
        <f t="shared" ref="G5:G23" si="0">+D5+F5</f>
        <v>0</v>
      </c>
      <c r="H5" s="876"/>
    </row>
    <row r="6" spans="1:8" ht="15.95" customHeight="1">
      <c r="A6" s="7"/>
      <c r="B6" s="2"/>
      <c r="C6" s="11"/>
      <c r="D6" s="2"/>
      <c r="E6" s="2"/>
      <c r="F6" s="51"/>
      <c r="G6" s="52">
        <f t="shared" si="0"/>
        <v>0</v>
      </c>
      <c r="H6" s="876"/>
    </row>
    <row r="7" spans="1:8" ht="15.95" customHeight="1">
      <c r="A7" s="7"/>
      <c r="B7" s="2"/>
      <c r="C7" s="11"/>
      <c r="D7" s="2"/>
      <c r="E7" s="2"/>
      <c r="F7" s="51"/>
      <c r="G7" s="52">
        <f t="shared" si="0"/>
        <v>0</v>
      </c>
      <c r="H7" s="876"/>
    </row>
    <row r="8" spans="1:8" ht="15.95" customHeight="1">
      <c r="A8" s="12"/>
      <c r="B8" s="2"/>
      <c r="C8" s="11"/>
      <c r="D8" s="2"/>
      <c r="E8" s="2"/>
      <c r="F8" s="51"/>
      <c r="G8" s="52">
        <f t="shared" si="0"/>
        <v>0</v>
      </c>
      <c r="H8" s="876"/>
    </row>
    <row r="9" spans="1:8" ht="15.95" customHeight="1">
      <c r="A9" s="7"/>
      <c r="B9" s="2"/>
      <c r="C9" s="11"/>
      <c r="D9" s="2"/>
      <c r="E9" s="2"/>
      <c r="F9" s="51"/>
      <c r="G9" s="52">
        <f t="shared" si="0"/>
        <v>0</v>
      </c>
      <c r="H9" s="876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876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876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876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876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876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876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876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876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876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876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876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876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876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876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876"/>
    </row>
    <row r="25" spans="1:8">
      <c r="F25" s="17"/>
      <c r="G25" s="17"/>
      <c r="H25" s="629"/>
    </row>
    <row r="26" spans="1:8">
      <c r="H26" s="629"/>
    </row>
    <row r="27" spans="1:8">
      <c r="H27" s="629"/>
    </row>
    <row r="28" spans="1:8">
      <c r="H28" s="629"/>
    </row>
    <row r="29" spans="1:8">
      <c r="H29" s="629"/>
    </row>
    <row r="30" spans="1:8">
      <c r="H30" s="629"/>
    </row>
    <row r="31" spans="1:8">
      <c r="H31" s="629"/>
    </row>
    <row r="32" spans="1:8">
      <c r="H32" s="629"/>
    </row>
    <row r="33" spans="8:8">
      <c r="H33" s="629"/>
    </row>
  </sheetData>
  <sheetProtection sheet="1" objects="1" scenarios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1" bottom="0.98425196850393704" header="0.5" footer="0.5"/>
  <pageSetup paperSize="0" scale="0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H24"/>
  <sheetViews>
    <sheetView zoomScaleSheetLayoutView="130" workbookViewId="0">
      <selection activeCell="H1" sqref="H1:H24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877" t="s">
        <v>2</v>
      </c>
      <c r="B1" s="877"/>
      <c r="C1" s="877"/>
      <c r="D1" s="877"/>
      <c r="E1" s="877"/>
      <c r="F1" s="877"/>
      <c r="G1" s="877"/>
      <c r="H1" s="879" t="str">
        <f>+CONCATENATE("4. melléklet a ……/",LEFT(ÖSSZEFÜGGÉSEK!A4,4)+1,". (……) önkormányzati rendelethez")</f>
        <v>4. melléklet a ……/2015. (……) önkormányzati rendelethez</v>
      </c>
    </row>
    <row r="2" spans="1:8" ht="23.25" customHeight="1" thickBot="1">
      <c r="A2" s="27"/>
      <c r="B2" s="10"/>
      <c r="C2" s="10"/>
      <c r="D2" s="10"/>
      <c r="E2" s="10"/>
      <c r="F2" s="878" t="s">
        <v>53</v>
      </c>
      <c r="G2" s="878"/>
      <c r="H2" s="879"/>
    </row>
    <row r="3" spans="1:8" s="6" customFormat="1" ht="48.75" customHeight="1" thickBot="1">
      <c r="A3" s="28" t="s">
        <v>60</v>
      </c>
      <c r="B3" s="29" t="s">
        <v>58</v>
      </c>
      <c r="C3" s="29" t="s">
        <v>59</v>
      </c>
      <c r="D3" s="29" t="str">
        <f>+'3.sz.mell.'!D3</f>
        <v>Felhasználás 2013. XII.31-ig</v>
      </c>
      <c r="E3" s="29" t="str">
        <f>+'3.sz.mell.'!E3</f>
        <v>2014. évi módosított előirányzat</v>
      </c>
      <c r="F3" s="106" t="str">
        <f>+'3.sz.mell.'!F3</f>
        <v>2014. évi teljesítés</v>
      </c>
      <c r="G3" s="105" t="str">
        <f>+'3.sz.mell.'!G3</f>
        <v>Összes teljesítés 2014. dec. 31-ig</v>
      </c>
      <c r="H3" s="879"/>
    </row>
    <row r="4" spans="1:8" s="10" customFormat="1" ht="15" customHeight="1" thickBot="1">
      <c r="A4" s="438" t="s">
        <v>428</v>
      </c>
      <c r="B4" s="439" t="s">
        <v>429</v>
      </c>
      <c r="C4" s="439" t="s">
        <v>430</v>
      </c>
      <c r="D4" s="439" t="s">
        <v>431</v>
      </c>
      <c r="E4" s="439" t="s">
        <v>432</v>
      </c>
      <c r="F4" s="50" t="s">
        <v>509</v>
      </c>
      <c r="G4" s="440" t="s">
        <v>556</v>
      </c>
      <c r="H4" s="879"/>
    </row>
    <row r="5" spans="1:8" ht="15.95" customHeight="1">
      <c r="A5" s="18"/>
      <c r="B5" s="2"/>
      <c r="C5" s="305"/>
      <c r="D5" s="2"/>
      <c r="E5" s="2"/>
      <c r="F5" s="51"/>
      <c r="G5" s="52">
        <f t="shared" ref="G5:G23" si="0">+D5+F5</f>
        <v>0</v>
      </c>
      <c r="H5" s="879"/>
    </row>
    <row r="6" spans="1:8" ht="15.95" customHeight="1">
      <c r="A6" s="18"/>
      <c r="B6" s="2"/>
      <c r="C6" s="305"/>
      <c r="D6" s="2"/>
      <c r="E6" s="2"/>
      <c r="F6" s="51"/>
      <c r="G6" s="52">
        <f t="shared" si="0"/>
        <v>0</v>
      </c>
      <c r="H6" s="879"/>
    </row>
    <row r="7" spans="1:8" ht="15.95" customHeight="1">
      <c r="A7" s="18"/>
      <c r="B7" s="2"/>
      <c r="C7" s="305"/>
      <c r="D7" s="2"/>
      <c r="E7" s="2"/>
      <c r="F7" s="51"/>
      <c r="G7" s="52">
        <f t="shared" si="0"/>
        <v>0</v>
      </c>
      <c r="H7" s="879"/>
    </row>
    <row r="8" spans="1:8" ht="15.95" customHeight="1">
      <c r="A8" s="18"/>
      <c r="B8" s="2"/>
      <c r="C8" s="305"/>
      <c r="D8" s="2"/>
      <c r="E8" s="2"/>
      <c r="F8" s="51"/>
      <c r="G8" s="52">
        <f t="shared" si="0"/>
        <v>0</v>
      </c>
      <c r="H8" s="879"/>
    </row>
    <row r="9" spans="1:8" ht="15.95" customHeight="1">
      <c r="A9" s="18"/>
      <c r="B9" s="2"/>
      <c r="C9" s="305"/>
      <c r="D9" s="2"/>
      <c r="E9" s="2"/>
      <c r="F9" s="51"/>
      <c r="G9" s="52">
        <f t="shared" si="0"/>
        <v>0</v>
      </c>
      <c r="H9" s="879"/>
    </row>
    <row r="10" spans="1:8" ht="15.95" customHeight="1">
      <c r="A10" s="18"/>
      <c r="B10" s="2"/>
      <c r="C10" s="305"/>
      <c r="D10" s="2"/>
      <c r="E10" s="2"/>
      <c r="F10" s="51"/>
      <c r="G10" s="52">
        <f t="shared" si="0"/>
        <v>0</v>
      </c>
      <c r="H10" s="879"/>
    </row>
    <row r="11" spans="1:8" ht="15.95" customHeight="1">
      <c r="A11" s="18"/>
      <c r="B11" s="2"/>
      <c r="C11" s="305"/>
      <c r="D11" s="2"/>
      <c r="E11" s="2"/>
      <c r="F11" s="51"/>
      <c r="G11" s="52">
        <f t="shared" si="0"/>
        <v>0</v>
      </c>
      <c r="H11" s="879"/>
    </row>
    <row r="12" spans="1:8" ht="15.95" customHeight="1">
      <c r="A12" s="18"/>
      <c r="B12" s="2"/>
      <c r="C12" s="305"/>
      <c r="D12" s="2"/>
      <c r="E12" s="2"/>
      <c r="F12" s="51"/>
      <c r="G12" s="52">
        <f t="shared" si="0"/>
        <v>0</v>
      </c>
      <c r="H12" s="879"/>
    </row>
    <row r="13" spans="1:8" ht="15.95" customHeight="1">
      <c r="A13" s="18"/>
      <c r="B13" s="2"/>
      <c r="C13" s="305"/>
      <c r="D13" s="2"/>
      <c r="E13" s="2"/>
      <c r="F13" s="51"/>
      <c r="G13" s="52">
        <f t="shared" si="0"/>
        <v>0</v>
      </c>
      <c r="H13" s="879"/>
    </row>
    <row r="14" spans="1:8" ht="15.95" customHeight="1">
      <c r="A14" s="18"/>
      <c r="B14" s="2"/>
      <c r="C14" s="305"/>
      <c r="D14" s="2"/>
      <c r="E14" s="2"/>
      <c r="F14" s="51"/>
      <c r="G14" s="52">
        <f t="shared" si="0"/>
        <v>0</v>
      </c>
      <c r="H14" s="879"/>
    </row>
    <row r="15" spans="1:8" ht="15.95" customHeight="1">
      <c r="A15" s="18"/>
      <c r="B15" s="2"/>
      <c r="C15" s="305"/>
      <c r="D15" s="2"/>
      <c r="E15" s="2"/>
      <c r="F15" s="51"/>
      <c r="G15" s="52">
        <f t="shared" si="0"/>
        <v>0</v>
      </c>
      <c r="H15" s="879"/>
    </row>
    <row r="16" spans="1:8" ht="15.95" customHeight="1">
      <c r="A16" s="18"/>
      <c r="B16" s="2"/>
      <c r="C16" s="305"/>
      <c r="D16" s="2"/>
      <c r="E16" s="2"/>
      <c r="F16" s="51"/>
      <c r="G16" s="52">
        <f t="shared" si="0"/>
        <v>0</v>
      </c>
      <c r="H16" s="879"/>
    </row>
    <row r="17" spans="1:8" ht="15.95" customHeight="1">
      <c r="A17" s="18"/>
      <c r="B17" s="2"/>
      <c r="C17" s="305"/>
      <c r="D17" s="2"/>
      <c r="E17" s="2"/>
      <c r="F17" s="51"/>
      <c r="G17" s="52">
        <f t="shared" si="0"/>
        <v>0</v>
      </c>
      <c r="H17" s="879"/>
    </row>
    <row r="18" spans="1:8" ht="15.95" customHeight="1">
      <c r="A18" s="18"/>
      <c r="B18" s="2"/>
      <c r="C18" s="305"/>
      <c r="D18" s="2"/>
      <c r="E18" s="2"/>
      <c r="F18" s="51"/>
      <c r="G18" s="52">
        <f t="shared" si="0"/>
        <v>0</v>
      </c>
      <c r="H18" s="879"/>
    </row>
    <row r="19" spans="1:8" ht="15.95" customHeight="1">
      <c r="A19" s="18"/>
      <c r="B19" s="2"/>
      <c r="C19" s="305"/>
      <c r="D19" s="2"/>
      <c r="E19" s="2"/>
      <c r="F19" s="51"/>
      <c r="G19" s="52">
        <f t="shared" si="0"/>
        <v>0</v>
      </c>
      <c r="H19" s="879"/>
    </row>
    <row r="20" spans="1:8" ht="15.95" customHeight="1">
      <c r="A20" s="18"/>
      <c r="B20" s="2"/>
      <c r="C20" s="305"/>
      <c r="D20" s="2"/>
      <c r="E20" s="2"/>
      <c r="F20" s="51"/>
      <c r="G20" s="52">
        <f t="shared" si="0"/>
        <v>0</v>
      </c>
      <c r="H20" s="879"/>
    </row>
    <row r="21" spans="1:8" ht="15.95" customHeight="1">
      <c r="A21" s="18"/>
      <c r="B21" s="2"/>
      <c r="C21" s="305"/>
      <c r="D21" s="2"/>
      <c r="E21" s="2"/>
      <c r="F21" s="51"/>
      <c r="G21" s="52">
        <f t="shared" si="0"/>
        <v>0</v>
      </c>
      <c r="H21" s="879"/>
    </row>
    <row r="22" spans="1:8" ht="15.95" customHeight="1">
      <c r="A22" s="18"/>
      <c r="B22" s="2"/>
      <c r="C22" s="305"/>
      <c r="D22" s="2"/>
      <c r="E22" s="2"/>
      <c r="F22" s="51"/>
      <c r="G22" s="52">
        <f t="shared" si="0"/>
        <v>0</v>
      </c>
      <c r="H22" s="879"/>
    </row>
    <row r="23" spans="1:8" ht="15.95" customHeight="1" thickBot="1">
      <c r="A23" s="19"/>
      <c r="B23" s="3"/>
      <c r="C23" s="306"/>
      <c r="D23" s="3"/>
      <c r="E23" s="3"/>
      <c r="F23" s="53"/>
      <c r="G23" s="52">
        <f t="shared" si="0"/>
        <v>0</v>
      </c>
      <c r="H23" s="879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879"/>
    </row>
  </sheetData>
  <sheetProtection sheet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N48"/>
  <sheetViews>
    <sheetView zoomScale="130" zoomScaleNormal="130" zoomScaleSheetLayoutView="100" workbookViewId="0">
      <selection activeCell="P21" sqref="P21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901" t="s">
        <v>0</v>
      </c>
      <c r="B1" s="901"/>
      <c r="C1" s="901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0" t="str">
        <f>+CONCATENATE("5. melléklet a ……/",LEFT(ÖSSZEFÜGGÉSEK!A4,4)+1,". (……) önkormányzati rendelethez    ")</f>
        <v xml:space="preserve">5. melléklet a ……/2015.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899" t="s">
        <v>53</v>
      </c>
      <c r="M2" s="899"/>
      <c r="N2" s="890"/>
    </row>
    <row r="3" spans="1:14" ht="13.5" thickBot="1">
      <c r="A3" s="882" t="s">
        <v>94</v>
      </c>
      <c r="B3" s="881" t="s">
        <v>188</v>
      </c>
      <c r="C3" s="881"/>
      <c r="D3" s="881"/>
      <c r="E3" s="881"/>
      <c r="F3" s="881"/>
      <c r="G3" s="881"/>
      <c r="H3" s="881"/>
      <c r="I3" s="881"/>
      <c r="J3" s="888" t="s">
        <v>190</v>
      </c>
      <c r="K3" s="888"/>
      <c r="L3" s="888"/>
      <c r="M3" s="888"/>
      <c r="N3" s="890"/>
    </row>
    <row r="4" spans="1:14" ht="15" customHeight="1" thickBot="1">
      <c r="A4" s="883"/>
      <c r="B4" s="885" t="s">
        <v>191</v>
      </c>
      <c r="C4" s="880" t="s">
        <v>192</v>
      </c>
      <c r="D4" s="902" t="s">
        <v>186</v>
      </c>
      <c r="E4" s="902"/>
      <c r="F4" s="902"/>
      <c r="G4" s="902"/>
      <c r="H4" s="902"/>
      <c r="I4" s="902"/>
      <c r="J4" s="889"/>
      <c r="K4" s="889"/>
      <c r="L4" s="889"/>
      <c r="M4" s="889"/>
      <c r="N4" s="890"/>
    </row>
    <row r="5" spans="1:14" ht="21.75" thickBot="1">
      <c r="A5" s="883"/>
      <c r="B5" s="885"/>
      <c r="C5" s="880"/>
      <c r="D5" s="55" t="s">
        <v>191</v>
      </c>
      <c r="E5" s="55" t="s">
        <v>192</v>
      </c>
      <c r="F5" s="55" t="s">
        <v>191</v>
      </c>
      <c r="G5" s="55" t="s">
        <v>192</v>
      </c>
      <c r="H5" s="55" t="s">
        <v>191</v>
      </c>
      <c r="I5" s="55" t="s">
        <v>192</v>
      </c>
      <c r="J5" s="889"/>
      <c r="K5" s="889"/>
      <c r="L5" s="889"/>
      <c r="M5" s="889"/>
      <c r="N5" s="890"/>
    </row>
    <row r="6" spans="1:14" ht="32.25" thickBot="1">
      <c r="A6" s="884"/>
      <c r="B6" s="880" t="s">
        <v>187</v>
      </c>
      <c r="C6" s="880"/>
      <c r="D6" s="880" t="str">
        <f>+CONCATENATE(LEFT(ÖSSZEFÜGGÉSEK!A4,4),". előtt")</f>
        <v>2014. előtt</v>
      </c>
      <c r="E6" s="880"/>
      <c r="F6" s="880" t="str">
        <f>+CONCATENATE(LEFT(ÖSSZEFÜGGÉSEK!A4,4),". évi")</f>
        <v>2014. évi</v>
      </c>
      <c r="G6" s="880"/>
      <c r="H6" s="885" t="str">
        <f>+CONCATENATE(LEFT(ÖSSZEFÜGGÉSEK!A4,4),". után")</f>
        <v>2014. után</v>
      </c>
      <c r="I6" s="885"/>
      <c r="J6" s="54" t="str">
        <f>+D6</f>
        <v>2014. előtt</v>
      </c>
      <c r="K6" s="55" t="str">
        <f>+F6</f>
        <v>2014. évi</v>
      </c>
      <c r="L6" s="54" t="s">
        <v>39</v>
      </c>
      <c r="M6" s="55" t="str">
        <f>+CONCATENATE("Teljesítés %-a ",LEFT(ÖSSZEFÜGGÉSEK!A4,4),". XII. 31-ig")</f>
        <v>Teljesítés %-a 2014. XII. 31-ig</v>
      </c>
      <c r="N6" s="890"/>
    </row>
    <row r="7" spans="1:14" ht="13.5" thickBot="1">
      <c r="A7" s="56" t="s">
        <v>428</v>
      </c>
      <c r="B7" s="54" t="s">
        <v>429</v>
      </c>
      <c r="C7" s="54" t="s">
        <v>430</v>
      </c>
      <c r="D7" s="57" t="s">
        <v>431</v>
      </c>
      <c r="E7" s="55" t="s">
        <v>432</v>
      </c>
      <c r="F7" s="55" t="s">
        <v>509</v>
      </c>
      <c r="G7" s="55" t="s">
        <v>510</v>
      </c>
      <c r="H7" s="54" t="s">
        <v>511</v>
      </c>
      <c r="I7" s="57" t="s">
        <v>512</v>
      </c>
      <c r="J7" s="57" t="s">
        <v>557</v>
      </c>
      <c r="K7" s="57" t="s">
        <v>558</v>
      </c>
      <c r="L7" s="57" t="s">
        <v>559</v>
      </c>
      <c r="M7" s="58" t="s">
        <v>560</v>
      </c>
      <c r="N7" s="890"/>
    </row>
    <row r="8" spans="1:14">
      <c r="A8" s="59" t="s">
        <v>95</v>
      </c>
      <c r="B8" s="60"/>
      <c r="C8" s="80"/>
      <c r="D8" s="80"/>
      <c r="E8" s="91"/>
      <c r="F8" s="80"/>
      <c r="G8" s="80"/>
      <c r="H8" s="80"/>
      <c r="I8" s="80"/>
      <c r="J8" s="80"/>
      <c r="K8" s="80"/>
      <c r="L8" s="61">
        <f t="shared" ref="L8:L14" si="0">+J8+K8</f>
        <v>0</v>
      </c>
      <c r="M8" s="95" t="str">
        <f t="shared" ref="M8:M15" si="1">IF((C8&lt;&gt;0),ROUND((L8/C8)*100,1),"")</f>
        <v/>
      </c>
      <c r="N8" s="890"/>
    </row>
    <row r="9" spans="1:14">
      <c r="A9" s="62" t="s">
        <v>107</v>
      </c>
      <c r="B9" s="63"/>
      <c r="C9" s="64"/>
      <c r="D9" s="64"/>
      <c r="E9" s="64"/>
      <c r="F9" s="64"/>
      <c r="G9" s="64"/>
      <c r="H9" s="64"/>
      <c r="I9" s="64"/>
      <c r="J9" s="64"/>
      <c r="K9" s="64"/>
      <c r="L9" s="65">
        <f t="shared" si="0"/>
        <v>0</v>
      </c>
      <c r="M9" s="96" t="str">
        <f t="shared" si="1"/>
        <v/>
      </c>
      <c r="N9" s="890"/>
    </row>
    <row r="10" spans="1:14">
      <c r="A10" s="66" t="s">
        <v>96</v>
      </c>
      <c r="B10" s="67"/>
      <c r="C10" s="83"/>
      <c r="D10" s="83"/>
      <c r="E10" s="83"/>
      <c r="F10" s="83"/>
      <c r="G10" s="83"/>
      <c r="H10" s="83"/>
      <c r="I10" s="83"/>
      <c r="J10" s="83"/>
      <c r="K10" s="83"/>
      <c r="L10" s="65">
        <f t="shared" si="0"/>
        <v>0</v>
      </c>
      <c r="M10" s="96" t="str">
        <f t="shared" si="1"/>
        <v/>
      </c>
      <c r="N10" s="890"/>
    </row>
    <row r="11" spans="1:14">
      <c r="A11" s="66" t="s">
        <v>108</v>
      </c>
      <c r="B11" s="67"/>
      <c r="C11" s="83"/>
      <c r="D11" s="83"/>
      <c r="E11" s="83"/>
      <c r="F11" s="83"/>
      <c r="G11" s="83"/>
      <c r="H11" s="83"/>
      <c r="I11" s="83"/>
      <c r="J11" s="83"/>
      <c r="K11" s="83"/>
      <c r="L11" s="65">
        <f t="shared" si="0"/>
        <v>0</v>
      </c>
      <c r="M11" s="96" t="str">
        <f t="shared" si="1"/>
        <v/>
      </c>
      <c r="N11" s="890"/>
    </row>
    <row r="12" spans="1:14">
      <c r="A12" s="66" t="s">
        <v>97</v>
      </c>
      <c r="B12" s="67"/>
      <c r="C12" s="83"/>
      <c r="D12" s="83"/>
      <c r="E12" s="83"/>
      <c r="F12" s="83"/>
      <c r="G12" s="83"/>
      <c r="H12" s="83"/>
      <c r="I12" s="83"/>
      <c r="J12" s="83"/>
      <c r="K12" s="83"/>
      <c r="L12" s="65">
        <f t="shared" si="0"/>
        <v>0</v>
      </c>
      <c r="M12" s="96" t="str">
        <f t="shared" si="1"/>
        <v/>
      </c>
      <c r="N12" s="890"/>
    </row>
    <row r="13" spans="1:14">
      <c r="A13" s="66" t="s">
        <v>98</v>
      </c>
      <c r="B13" s="67"/>
      <c r="C13" s="83"/>
      <c r="D13" s="83"/>
      <c r="E13" s="83"/>
      <c r="F13" s="83"/>
      <c r="G13" s="83"/>
      <c r="H13" s="83"/>
      <c r="I13" s="83"/>
      <c r="J13" s="83"/>
      <c r="K13" s="83"/>
      <c r="L13" s="65">
        <f t="shared" si="0"/>
        <v>0</v>
      </c>
      <c r="M13" s="96" t="str">
        <f t="shared" si="1"/>
        <v/>
      </c>
      <c r="N13" s="890"/>
    </row>
    <row r="14" spans="1:14" ht="15" customHeight="1" thickBot="1">
      <c r="A14" s="68"/>
      <c r="B14" s="69"/>
      <c r="C14" s="87"/>
      <c r="D14" s="87"/>
      <c r="E14" s="87"/>
      <c r="F14" s="87"/>
      <c r="G14" s="87"/>
      <c r="H14" s="87"/>
      <c r="I14" s="87"/>
      <c r="J14" s="87"/>
      <c r="K14" s="87"/>
      <c r="L14" s="65">
        <f t="shared" si="0"/>
        <v>0</v>
      </c>
      <c r="M14" s="97" t="str">
        <f t="shared" si="1"/>
        <v/>
      </c>
      <c r="N14" s="890"/>
    </row>
    <row r="15" spans="1:14" ht="13.5" thickBot="1">
      <c r="A15" s="70" t="s">
        <v>100</v>
      </c>
      <c r="B15" s="71">
        <f t="shared" ref="B15:L15" si="2">B8+SUM(B10:B14)</f>
        <v>0</v>
      </c>
      <c r="C15" s="71">
        <f t="shared" si="2"/>
        <v>0</v>
      </c>
      <c r="D15" s="71">
        <f t="shared" si="2"/>
        <v>0</v>
      </c>
      <c r="E15" s="71">
        <f t="shared" si="2"/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M15" s="72" t="str">
        <f t="shared" si="1"/>
        <v/>
      </c>
      <c r="N15" s="890"/>
    </row>
    <row r="16" spans="1:14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890"/>
    </row>
    <row r="17" spans="1:14" ht="13.5" thickBot="1">
      <c r="A17" s="76" t="s">
        <v>99</v>
      </c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890"/>
    </row>
    <row r="18" spans="1:14">
      <c r="A18" s="79" t="s">
        <v>103</v>
      </c>
      <c r="B18" s="60"/>
      <c r="C18" s="80"/>
      <c r="D18" s="80"/>
      <c r="E18" s="91"/>
      <c r="F18" s="80"/>
      <c r="G18" s="80"/>
      <c r="H18" s="80"/>
      <c r="I18" s="80"/>
      <c r="J18" s="80"/>
      <c r="K18" s="80"/>
      <c r="L18" s="81">
        <f t="shared" ref="L18:L23" si="3">+J18+K18</f>
        <v>0</v>
      </c>
      <c r="M18" s="95" t="str">
        <f t="shared" ref="M18:M24" si="4">IF((C18&lt;&gt;0),ROUND((L18/C18)*100,1),"")</f>
        <v/>
      </c>
      <c r="N18" s="890"/>
    </row>
    <row r="19" spans="1:14">
      <c r="A19" s="82" t="s">
        <v>104</v>
      </c>
      <c r="B19" s="63"/>
      <c r="C19" s="83"/>
      <c r="D19" s="83"/>
      <c r="E19" s="83"/>
      <c r="F19" s="83"/>
      <c r="G19" s="83"/>
      <c r="H19" s="83"/>
      <c r="I19" s="83"/>
      <c r="J19" s="83"/>
      <c r="K19" s="83"/>
      <c r="L19" s="84">
        <f t="shared" si="3"/>
        <v>0</v>
      </c>
      <c r="M19" s="96" t="str">
        <f t="shared" si="4"/>
        <v/>
      </c>
      <c r="N19" s="890"/>
    </row>
    <row r="20" spans="1:14">
      <c r="A20" s="82" t="s">
        <v>105</v>
      </c>
      <c r="B20" s="67"/>
      <c r="C20" s="83"/>
      <c r="D20" s="83"/>
      <c r="E20" s="83"/>
      <c r="F20" s="83"/>
      <c r="G20" s="83"/>
      <c r="H20" s="83"/>
      <c r="I20" s="83"/>
      <c r="J20" s="83"/>
      <c r="K20" s="83"/>
      <c r="L20" s="84">
        <f t="shared" si="3"/>
        <v>0</v>
      </c>
      <c r="M20" s="96" t="str">
        <f t="shared" si="4"/>
        <v/>
      </c>
      <c r="N20" s="890"/>
    </row>
    <row r="21" spans="1:14">
      <c r="A21" s="82" t="s">
        <v>106</v>
      </c>
      <c r="B21" s="67"/>
      <c r="C21" s="83"/>
      <c r="D21" s="83"/>
      <c r="E21" s="83"/>
      <c r="F21" s="83"/>
      <c r="G21" s="83"/>
      <c r="H21" s="83"/>
      <c r="I21" s="83"/>
      <c r="J21" s="83"/>
      <c r="K21" s="83"/>
      <c r="L21" s="84">
        <f t="shared" si="3"/>
        <v>0</v>
      </c>
      <c r="M21" s="96" t="str">
        <f t="shared" si="4"/>
        <v/>
      </c>
      <c r="N21" s="890"/>
    </row>
    <row r="22" spans="1:14">
      <c r="A22" s="85"/>
      <c r="B22" s="67"/>
      <c r="C22" s="83"/>
      <c r="D22" s="83"/>
      <c r="E22" s="83"/>
      <c r="F22" s="83"/>
      <c r="G22" s="83"/>
      <c r="H22" s="83"/>
      <c r="I22" s="83"/>
      <c r="J22" s="83"/>
      <c r="K22" s="83"/>
      <c r="L22" s="84">
        <f t="shared" si="3"/>
        <v>0</v>
      </c>
      <c r="M22" s="96" t="str">
        <f t="shared" si="4"/>
        <v/>
      </c>
      <c r="N22" s="890"/>
    </row>
    <row r="23" spans="1:14" ht="13.5" thickBot="1">
      <c r="A23" s="86"/>
      <c r="B23" s="69"/>
      <c r="C23" s="87"/>
      <c r="D23" s="87"/>
      <c r="E23" s="87"/>
      <c r="F23" s="87"/>
      <c r="G23" s="87"/>
      <c r="H23" s="87"/>
      <c r="I23" s="87"/>
      <c r="J23" s="87"/>
      <c r="K23" s="87"/>
      <c r="L23" s="84">
        <f t="shared" si="3"/>
        <v>0</v>
      </c>
      <c r="M23" s="97" t="str">
        <f t="shared" si="4"/>
        <v/>
      </c>
      <c r="N23" s="890"/>
    </row>
    <row r="24" spans="1:14" ht="13.5" thickBot="1">
      <c r="A24" s="88" t="s">
        <v>84</v>
      </c>
      <c r="B24" s="71">
        <f t="shared" ref="B24:L24" si="5">SUM(B18:B23)</f>
        <v>0</v>
      </c>
      <c r="C24" s="71">
        <f t="shared" si="5"/>
        <v>0</v>
      </c>
      <c r="D24" s="71">
        <f t="shared" si="5"/>
        <v>0</v>
      </c>
      <c r="E24" s="71">
        <f t="shared" si="5"/>
        <v>0</v>
      </c>
      <c r="F24" s="71">
        <f t="shared" si="5"/>
        <v>0</v>
      </c>
      <c r="G24" s="71">
        <f t="shared" si="5"/>
        <v>0</v>
      </c>
      <c r="H24" s="71">
        <f t="shared" si="5"/>
        <v>0</v>
      </c>
      <c r="I24" s="71">
        <f t="shared" si="5"/>
        <v>0</v>
      </c>
      <c r="J24" s="71">
        <f t="shared" si="5"/>
        <v>0</v>
      </c>
      <c r="K24" s="71">
        <f t="shared" si="5"/>
        <v>0</v>
      </c>
      <c r="L24" s="71">
        <f t="shared" si="5"/>
        <v>0</v>
      </c>
      <c r="M24" s="72" t="str">
        <f t="shared" si="4"/>
        <v/>
      </c>
      <c r="N24" s="890"/>
    </row>
    <row r="25" spans="1:14">
      <c r="A25" s="900" t="s">
        <v>185</v>
      </c>
      <c r="B25" s="900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890"/>
    </row>
    <row r="26" spans="1:14" ht="5.25" customHeigh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0"/>
    </row>
    <row r="27" spans="1:14" ht="15.75">
      <c r="A27" s="891" t="str">
        <f>+CONCATENATE("Önkormányzaton kívüli EU-s projekthez történő hozzájárulás ",LEFT(ÖSSZEFÜGGÉSEK!A4,4),". évi előirányzata és teljesítése")</f>
        <v>Önkormányzaton kívüli EU-s projekthez történő hozzájárulás 2014. évi előirányzata és teljesítése</v>
      </c>
      <c r="B27" s="891"/>
      <c r="C27" s="891"/>
      <c r="D27" s="891"/>
      <c r="E27" s="891"/>
      <c r="F27" s="891"/>
      <c r="G27" s="891"/>
      <c r="H27" s="891"/>
      <c r="I27" s="891"/>
      <c r="J27" s="891"/>
      <c r="K27" s="891"/>
      <c r="L27" s="891"/>
      <c r="M27" s="891"/>
      <c r="N27" s="890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899" t="s">
        <v>53</v>
      </c>
      <c r="M28" s="899"/>
      <c r="N28" s="890"/>
    </row>
    <row r="29" spans="1:14" ht="21.75" thickBot="1">
      <c r="A29" s="886" t="s">
        <v>101</v>
      </c>
      <c r="B29" s="887"/>
      <c r="C29" s="887"/>
      <c r="D29" s="887"/>
      <c r="E29" s="887"/>
      <c r="F29" s="887"/>
      <c r="G29" s="887"/>
      <c r="H29" s="887"/>
      <c r="I29" s="887"/>
      <c r="J29" s="887"/>
      <c r="K29" s="90" t="s">
        <v>684</v>
      </c>
      <c r="L29" s="90" t="s">
        <v>683</v>
      </c>
      <c r="M29" s="90" t="s">
        <v>190</v>
      </c>
      <c r="N29" s="890"/>
    </row>
    <row r="30" spans="1:14">
      <c r="A30" s="897"/>
      <c r="B30" s="898"/>
      <c r="C30" s="898"/>
      <c r="D30" s="898"/>
      <c r="E30" s="898"/>
      <c r="F30" s="898"/>
      <c r="G30" s="898"/>
      <c r="H30" s="898"/>
      <c r="I30" s="898"/>
      <c r="J30" s="898"/>
      <c r="K30" s="91"/>
      <c r="L30" s="92"/>
      <c r="M30" s="92"/>
      <c r="N30" s="890"/>
    </row>
    <row r="31" spans="1:14" ht="13.5" thickBot="1">
      <c r="A31" s="892"/>
      <c r="B31" s="893"/>
      <c r="C31" s="893"/>
      <c r="D31" s="893"/>
      <c r="E31" s="893"/>
      <c r="F31" s="893"/>
      <c r="G31" s="893"/>
      <c r="H31" s="893"/>
      <c r="I31" s="893"/>
      <c r="J31" s="893"/>
      <c r="K31" s="93"/>
      <c r="L31" s="87"/>
      <c r="M31" s="87"/>
      <c r="N31" s="890"/>
    </row>
    <row r="32" spans="1:14" ht="13.5" thickBot="1">
      <c r="A32" s="895" t="s">
        <v>40</v>
      </c>
      <c r="B32" s="896"/>
      <c r="C32" s="896"/>
      <c r="D32" s="896"/>
      <c r="E32" s="896"/>
      <c r="F32" s="896"/>
      <c r="G32" s="896"/>
      <c r="H32" s="896"/>
      <c r="I32" s="896"/>
      <c r="J32" s="896"/>
      <c r="K32" s="94">
        <f>SUM(K30:K31)</f>
        <v>0</v>
      </c>
      <c r="L32" s="94">
        <f>SUM(L30:L31)</f>
        <v>0</v>
      </c>
      <c r="M32" s="94">
        <f>SUM(M30:M31)</f>
        <v>0</v>
      </c>
      <c r="N32" s="890"/>
    </row>
    <row r="33" spans="1:14">
      <c r="N33" s="890"/>
    </row>
    <row r="48" spans="1:14">
      <c r="A48" s="9"/>
    </row>
  </sheetData>
  <sheetProtection sheet="1" objects="1" scenarios="1"/>
  <mergeCells count="21">
    <mergeCell ref="A29:J29"/>
    <mergeCell ref="C4:C5"/>
    <mergeCell ref="B4:B5"/>
    <mergeCell ref="J3:M5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  <mergeCell ref="F6:G6"/>
    <mergeCell ref="B3:I3"/>
    <mergeCell ref="A3:A6"/>
    <mergeCell ref="D6:E6"/>
    <mergeCell ref="H6:I6"/>
  </mergeCells>
  <phoneticPr fontId="0" type="noConversion"/>
  <printOptions horizontalCentered="1"/>
  <pageMargins left="0.78740157480314965" right="0.78740157480314965" top="1.39" bottom="0.78" header="0.5" footer="0.5"/>
  <pageSetup paperSize="0" scale="0" horizontalDpi="0" verticalDpi="0" copies="0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" sqref="E1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6" width="9.33203125" style="646" hidden="1" customWidth="1"/>
    <col min="7" max="16384" width="9.33203125" style="33"/>
  </cols>
  <sheetData>
    <row r="1" spans="1:6" s="486" customFormat="1" ht="16.5" customHeight="1" thickBot="1">
      <c r="A1" s="485"/>
      <c r="B1" s="487"/>
      <c r="C1" s="532"/>
      <c r="D1" s="497"/>
      <c r="E1" s="532" t="s">
        <v>1294</v>
      </c>
      <c r="F1" s="649"/>
    </row>
    <row r="2" spans="1:6" s="533" customFormat="1" ht="15.75" customHeight="1">
      <c r="A2" s="513" t="s">
        <v>54</v>
      </c>
      <c r="B2" s="909" t="s">
        <v>158</v>
      </c>
      <c r="C2" s="910"/>
      <c r="D2" s="911"/>
      <c r="E2" s="506" t="s">
        <v>41</v>
      </c>
      <c r="F2" s="650"/>
    </row>
    <row r="3" spans="1:6" s="533" customFormat="1" ht="24.75" thickBot="1">
      <c r="A3" s="531" t="s">
        <v>562</v>
      </c>
      <c r="B3" s="906" t="s">
        <v>561</v>
      </c>
      <c r="C3" s="907"/>
      <c r="D3" s="908"/>
      <c r="E3" s="481" t="s">
        <v>41</v>
      </c>
      <c r="F3" s="650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51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2"/>
    </row>
    <row r="7" spans="1:6" s="535" customFormat="1" ht="15.95" customHeight="1" thickBot="1">
      <c r="A7" s="903" t="s">
        <v>44</v>
      </c>
      <c r="B7" s="904"/>
      <c r="C7" s="904"/>
      <c r="D7" s="904"/>
      <c r="E7" s="905"/>
      <c r="F7" s="652"/>
    </row>
    <row r="8" spans="1:6" s="535" customFormat="1" ht="12" customHeight="1" thickBot="1">
      <c r="A8" s="351" t="s">
        <v>7</v>
      </c>
      <c r="B8" s="347" t="s">
        <v>312</v>
      </c>
      <c r="C8" s="378">
        <f>SUM(C9:C13)</f>
        <v>87587</v>
      </c>
      <c r="D8" s="378">
        <f>SUM(D9:D14)</f>
        <v>87819</v>
      </c>
      <c r="E8" s="378">
        <f>SUM(E9:E14)</f>
        <v>87819</v>
      </c>
      <c r="F8" s="652" t="s">
        <v>735</v>
      </c>
    </row>
    <row r="9" spans="1:6" s="509" customFormat="1" ht="12" customHeight="1">
      <c r="A9" s="519" t="s">
        <v>73</v>
      </c>
      <c r="B9" s="389" t="s">
        <v>313</v>
      </c>
      <c r="C9" s="380">
        <v>74681</v>
      </c>
      <c r="D9" s="380">
        <v>74681</v>
      </c>
      <c r="E9" s="363">
        <v>74681</v>
      </c>
      <c r="F9" s="652" t="s">
        <v>736</v>
      </c>
    </row>
    <row r="10" spans="1:6" s="536" customFormat="1" ht="12" customHeight="1">
      <c r="A10" s="520" t="s">
        <v>74</v>
      </c>
      <c r="B10" s="390" t="s">
        <v>314</v>
      </c>
      <c r="C10" s="379">
        <v>0</v>
      </c>
      <c r="D10" s="379">
        <v>0</v>
      </c>
      <c r="E10" s="362">
        <v>0</v>
      </c>
      <c r="F10" s="652" t="s">
        <v>737</v>
      </c>
    </row>
    <row r="11" spans="1:6" s="536" customFormat="1" ht="12" customHeight="1">
      <c r="A11" s="520" t="s">
        <v>75</v>
      </c>
      <c r="B11" s="390" t="s">
        <v>315</v>
      </c>
      <c r="C11" s="379">
        <v>11373</v>
      </c>
      <c r="D11" s="379">
        <v>9904</v>
      </c>
      <c r="E11" s="362">
        <v>9904</v>
      </c>
      <c r="F11" s="652" t="s">
        <v>738</v>
      </c>
    </row>
    <row r="12" spans="1:6" s="536" customFormat="1" ht="12" customHeight="1">
      <c r="A12" s="520" t="s">
        <v>76</v>
      </c>
      <c r="B12" s="390" t="s">
        <v>316</v>
      </c>
      <c r="C12" s="379">
        <v>1479</v>
      </c>
      <c r="D12" s="379">
        <v>1479</v>
      </c>
      <c r="E12" s="362">
        <v>1479</v>
      </c>
      <c r="F12" s="652" t="s">
        <v>739</v>
      </c>
    </row>
    <row r="13" spans="1:6" s="536" customFormat="1" ht="12" customHeight="1">
      <c r="A13" s="520" t="s">
        <v>109</v>
      </c>
      <c r="B13" s="390" t="s">
        <v>317</v>
      </c>
      <c r="C13" s="379">
        <v>54</v>
      </c>
      <c r="D13" s="379">
        <v>358</v>
      </c>
      <c r="E13" s="362">
        <v>358</v>
      </c>
      <c r="F13" s="652" t="s">
        <v>740</v>
      </c>
    </row>
    <row r="14" spans="1:6" s="509" customFormat="1" ht="12" customHeight="1" thickBot="1">
      <c r="A14" s="521" t="s">
        <v>77</v>
      </c>
      <c r="B14" s="370" t="s">
        <v>318</v>
      </c>
      <c r="C14" s="381">
        <v>0</v>
      </c>
      <c r="D14" s="381">
        <v>1397</v>
      </c>
      <c r="E14" s="364">
        <v>1397</v>
      </c>
      <c r="F14" s="652" t="s">
        <v>741</v>
      </c>
    </row>
    <row r="15" spans="1:6" s="509" customFormat="1" ht="12" customHeight="1" thickBot="1">
      <c r="A15" s="351" t="s">
        <v>8</v>
      </c>
      <c r="B15" s="368" t="s">
        <v>319</v>
      </c>
      <c r="C15" s="378">
        <f>SUM(C16:C20)</f>
        <v>9886</v>
      </c>
      <c r="D15" s="378">
        <f t="shared" ref="D15:E15" si="0">SUM(D16:D20)</f>
        <v>14094</v>
      </c>
      <c r="E15" s="378">
        <f t="shared" si="0"/>
        <v>14006</v>
      </c>
      <c r="F15" s="652" t="s">
        <v>742</v>
      </c>
    </row>
    <row r="16" spans="1:6" s="509" customFormat="1" ht="12" customHeight="1">
      <c r="A16" s="519" t="s">
        <v>79</v>
      </c>
      <c r="B16" s="389" t="s">
        <v>320</v>
      </c>
      <c r="C16" s="380">
        <v>0</v>
      </c>
      <c r="D16" s="380">
        <v>0</v>
      </c>
      <c r="E16" s="363">
        <v>0</v>
      </c>
      <c r="F16" s="652" t="s">
        <v>743</v>
      </c>
    </row>
    <row r="17" spans="1:6" s="509" customFormat="1" ht="12" customHeight="1">
      <c r="A17" s="520" t="s">
        <v>80</v>
      </c>
      <c r="B17" s="390" t="s">
        <v>321</v>
      </c>
      <c r="C17" s="379">
        <v>0</v>
      </c>
      <c r="D17" s="379">
        <v>0</v>
      </c>
      <c r="E17" s="362">
        <v>0</v>
      </c>
      <c r="F17" s="652" t="s">
        <v>744</v>
      </c>
    </row>
    <row r="18" spans="1:6" s="509" customFormat="1" ht="12" customHeight="1">
      <c r="A18" s="520" t="s">
        <v>81</v>
      </c>
      <c r="B18" s="390" t="s">
        <v>322</v>
      </c>
      <c r="C18" s="379">
        <v>0</v>
      </c>
      <c r="D18" s="379">
        <v>0</v>
      </c>
      <c r="E18" s="362">
        <v>0</v>
      </c>
      <c r="F18" s="652" t="s">
        <v>745</v>
      </c>
    </row>
    <row r="19" spans="1:6" s="509" customFormat="1" ht="12" customHeight="1">
      <c r="A19" s="520" t="s">
        <v>82</v>
      </c>
      <c r="B19" s="390" t="s">
        <v>323</v>
      </c>
      <c r="C19" s="379">
        <v>0</v>
      </c>
      <c r="D19" s="379">
        <v>0</v>
      </c>
      <c r="E19" s="362">
        <v>0</v>
      </c>
      <c r="F19" s="652" t="s">
        <v>746</v>
      </c>
    </row>
    <row r="20" spans="1:6" s="509" customFormat="1" ht="12" customHeight="1">
      <c r="A20" s="520" t="s">
        <v>83</v>
      </c>
      <c r="B20" s="390" t="s">
        <v>324</v>
      </c>
      <c r="C20" s="379">
        <v>9886</v>
      </c>
      <c r="D20" s="379">
        <v>14094</v>
      </c>
      <c r="E20" s="362">
        <v>14006</v>
      </c>
      <c r="F20" s="652" t="s">
        <v>747</v>
      </c>
    </row>
    <row r="21" spans="1:6" s="536" customFormat="1" ht="12" customHeight="1" thickBot="1">
      <c r="A21" s="521" t="s">
        <v>90</v>
      </c>
      <c r="B21" s="370" t="s">
        <v>325</v>
      </c>
      <c r="C21" s="381">
        <v>0</v>
      </c>
      <c r="D21" s="381">
        <v>0</v>
      </c>
      <c r="E21" s="364">
        <v>0</v>
      </c>
      <c r="F21" s="652" t="s">
        <v>748</v>
      </c>
    </row>
    <row r="22" spans="1:6" s="536" customFormat="1" ht="12" customHeight="1" thickBot="1">
      <c r="A22" s="351" t="s">
        <v>9</v>
      </c>
      <c r="B22" s="347" t="s">
        <v>326</v>
      </c>
      <c r="C22" s="378">
        <f>SUM(C23:C27)</f>
        <v>0</v>
      </c>
      <c r="D22" s="378">
        <f t="shared" ref="D22:E22" si="1">SUM(D23:D27)</f>
        <v>10174</v>
      </c>
      <c r="E22" s="378">
        <f t="shared" si="1"/>
        <v>10173</v>
      </c>
      <c r="F22" s="652" t="s">
        <v>749</v>
      </c>
    </row>
    <row r="23" spans="1:6" s="536" customFormat="1" ht="12" customHeight="1">
      <c r="A23" s="519" t="s">
        <v>62</v>
      </c>
      <c r="B23" s="389" t="s">
        <v>327</v>
      </c>
      <c r="C23" s="380">
        <v>0</v>
      </c>
      <c r="D23" s="380">
        <v>0</v>
      </c>
      <c r="E23" s="363">
        <v>0</v>
      </c>
      <c r="F23" s="652" t="s">
        <v>750</v>
      </c>
    </row>
    <row r="24" spans="1:6" s="509" customFormat="1" ht="12" customHeight="1">
      <c r="A24" s="520" t="s">
        <v>63</v>
      </c>
      <c r="B24" s="390" t="s">
        <v>328</v>
      </c>
      <c r="C24" s="379">
        <v>0</v>
      </c>
      <c r="D24" s="379">
        <v>0</v>
      </c>
      <c r="E24" s="362">
        <v>0</v>
      </c>
      <c r="F24" s="652" t="s">
        <v>751</v>
      </c>
    </row>
    <row r="25" spans="1:6" s="536" customFormat="1" ht="12" customHeight="1">
      <c r="A25" s="520" t="s">
        <v>64</v>
      </c>
      <c r="B25" s="390" t="s">
        <v>329</v>
      </c>
      <c r="C25" s="379">
        <v>0</v>
      </c>
      <c r="D25" s="379">
        <v>0</v>
      </c>
      <c r="E25" s="362">
        <v>0</v>
      </c>
      <c r="F25" s="652" t="s">
        <v>752</v>
      </c>
    </row>
    <row r="26" spans="1:6" s="536" customFormat="1" ht="12" customHeight="1">
      <c r="A26" s="520" t="s">
        <v>65</v>
      </c>
      <c r="B26" s="390" t="s">
        <v>330</v>
      </c>
      <c r="C26" s="379">
        <v>0</v>
      </c>
      <c r="D26" s="379">
        <v>0</v>
      </c>
      <c r="E26" s="362">
        <v>0</v>
      </c>
      <c r="F26" s="652" t="s">
        <v>753</v>
      </c>
    </row>
    <row r="27" spans="1:6" s="536" customFormat="1" ht="12" customHeight="1">
      <c r="A27" s="520" t="s">
        <v>123</v>
      </c>
      <c r="B27" s="390" t="s">
        <v>331</v>
      </c>
      <c r="C27" s="379">
        <v>0</v>
      </c>
      <c r="D27" s="379">
        <v>10174</v>
      </c>
      <c r="E27" s="362">
        <v>10173</v>
      </c>
      <c r="F27" s="652" t="s">
        <v>754</v>
      </c>
    </row>
    <row r="28" spans="1:6" s="536" customFormat="1" ht="12" customHeight="1" thickBot="1">
      <c r="A28" s="521" t="s">
        <v>124</v>
      </c>
      <c r="B28" s="391" t="s">
        <v>332</v>
      </c>
      <c r="C28" s="381">
        <v>0</v>
      </c>
      <c r="D28" s="381">
        <v>0</v>
      </c>
      <c r="E28" s="364">
        <v>0</v>
      </c>
      <c r="F28" s="652" t="s">
        <v>755</v>
      </c>
    </row>
    <row r="29" spans="1:6" s="536" customFormat="1" ht="12" customHeight="1" thickBot="1">
      <c r="A29" s="351" t="s">
        <v>125</v>
      </c>
      <c r="B29" s="347" t="s">
        <v>333</v>
      </c>
      <c r="C29" s="384">
        <f>SUM(C30,C33,C34,C35)</f>
        <v>19180</v>
      </c>
      <c r="D29" s="384">
        <f t="shared" ref="D29:E29" si="2">SUM(D30,D33,D34,D35)</f>
        <v>17045</v>
      </c>
      <c r="E29" s="384">
        <f t="shared" si="2"/>
        <v>16731</v>
      </c>
      <c r="F29" s="652" t="s">
        <v>756</v>
      </c>
    </row>
    <row r="30" spans="1:6" s="536" customFormat="1" ht="12" customHeight="1">
      <c r="A30" s="519" t="s">
        <v>334</v>
      </c>
      <c r="B30" s="389" t="s">
        <v>335</v>
      </c>
      <c r="C30" s="398">
        <f>SUM(C31,C32)</f>
        <v>11500</v>
      </c>
      <c r="D30" s="398">
        <f t="shared" ref="D30:E30" si="3">SUM(D31,D32)</f>
        <v>9200</v>
      </c>
      <c r="E30" s="398">
        <f t="shared" si="3"/>
        <v>9188</v>
      </c>
      <c r="F30" s="652" t="s">
        <v>757</v>
      </c>
    </row>
    <row r="31" spans="1:6" s="536" customFormat="1" ht="12" customHeight="1">
      <c r="A31" s="520" t="s">
        <v>336</v>
      </c>
      <c r="B31" s="390" t="s">
        <v>337</v>
      </c>
      <c r="C31" s="379">
        <v>0</v>
      </c>
      <c r="D31" s="379">
        <v>0</v>
      </c>
      <c r="E31" s="362">
        <v>0</v>
      </c>
      <c r="F31" s="652" t="s">
        <v>758</v>
      </c>
    </row>
    <row r="32" spans="1:6" s="536" customFormat="1" ht="12" customHeight="1">
      <c r="A32" s="520" t="s">
        <v>338</v>
      </c>
      <c r="B32" s="390" t="s">
        <v>339</v>
      </c>
      <c r="C32" s="379">
        <v>11500</v>
      </c>
      <c r="D32" s="379">
        <v>9200</v>
      </c>
      <c r="E32" s="362">
        <v>9188</v>
      </c>
      <c r="F32" s="652" t="s">
        <v>759</v>
      </c>
    </row>
    <row r="33" spans="1:6" s="536" customFormat="1" ht="12" customHeight="1">
      <c r="A33" s="520" t="s">
        <v>340</v>
      </c>
      <c r="B33" s="390" t="s">
        <v>341</v>
      </c>
      <c r="C33" s="379">
        <v>6400</v>
      </c>
      <c r="D33" s="379">
        <v>6800</v>
      </c>
      <c r="E33" s="362">
        <v>6623</v>
      </c>
      <c r="F33" s="652" t="s">
        <v>760</v>
      </c>
    </row>
    <row r="34" spans="1:6" s="536" customFormat="1" ht="12" customHeight="1">
      <c r="A34" s="520" t="s">
        <v>342</v>
      </c>
      <c r="B34" s="390" t="s">
        <v>343</v>
      </c>
      <c r="C34" s="379">
        <v>650</v>
      </c>
      <c r="D34" s="379">
        <v>300</v>
      </c>
      <c r="E34" s="362">
        <v>276</v>
      </c>
      <c r="F34" s="652" t="s">
        <v>761</v>
      </c>
    </row>
    <row r="35" spans="1:6" s="536" customFormat="1" ht="12" customHeight="1" thickBot="1">
      <c r="A35" s="521" t="s">
        <v>344</v>
      </c>
      <c r="B35" s="391" t="s">
        <v>345</v>
      </c>
      <c r="C35" s="381">
        <v>630</v>
      </c>
      <c r="D35" s="381">
        <v>745</v>
      </c>
      <c r="E35" s="364">
        <v>644</v>
      </c>
      <c r="F35" s="652" t="s">
        <v>762</v>
      </c>
    </row>
    <row r="36" spans="1:6" s="536" customFormat="1" ht="12" customHeight="1" thickBot="1">
      <c r="A36" s="351" t="s">
        <v>11</v>
      </c>
      <c r="B36" s="347" t="s">
        <v>346</v>
      </c>
      <c r="C36" s="378">
        <f>SUM(C37:C46)</f>
        <v>11100</v>
      </c>
      <c r="D36" s="378">
        <f t="shared" ref="D36" si="4">SUM(D37:D46)</f>
        <v>11528</v>
      </c>
      <c r="E36" s="378">
        <f>SUM(E37:E46)</f>
        <v>11285</v>
      </c>
      <c r="F36" s="652" t="s">
        <v>763</v>
      </c>
    </row>
    <row r="37" spans="1:6" s="536" customFormat="1" ht="12" customHeight="1">
      <c r="A37" s="519" t="s">
        <v>66</v>
      </c>
      <c r="B37" s="389" t="s">
        <v>347</v>
      </c>
      <c r="C37" s="380">
        <v>0</v>
      </c>
      <c r="D37" s="380">
        <v>0</v>
      </c>
      <c r="E37" s="363">
        <v>0</v>
      </c>
      <c r="F37" s="652" t="s">
        <v>764</v>
      </c>
    </row>
    <row r="38" spans="1:6" s="536" customFormat="1" ht="12" customHeight="1">
      <c r="A38" s="520" t="s">
        <v>67</v>
      </c>
      <c r="B38" s="390" t="s">
        <v>348</v>
      </c>
      <c r="C38" s="379">
        <v>50</v>
      </c>
      <c r="D38" s="379">
        <v>65</v>
      </c>
      <c r="E38" s="362">
        <v>39</v>
      </c>
      <c r="F38" s="652" t="s">
        <v>765</v>
      </c>
    </row>
    <row r="39" spans="1:6" s="536" customFormat="1" ht="12" customHeight="1">
      <c r="A39" s="520" t="s">
        <v>68</v>
      </c>
      <c r="B39" s="390" t="s">
        <v>349</v>
      </c>
      <c r="C39" s="379">
        <v>2790</v>
      </c>
      <c r="D39" s="379">
        <v>1479</v>
      </c>
      <c r="E39" s="362">
        <v>1465</v>
      </c>
      <c r="F39" s="652" t="s">
        <v>766</v>
      </c>
    </row>
    <row r="40" spans="1:6" s="536" customFormat="1" ht="12" customHeight="1">
      <c r="A40" s="520" t="s">
        <v>127</v>
      </c>
      <c r="B40" s="390" t="s">
        <v>350</v>
      </c>
      <c r="C40" s="379">
        <v>2185</v>
      </c>
      <c r="D40" s="379">
        <v>1911</v>
      </c>
      <c r="E40" s="362">
        <v>1904</v>
      </c>
      <c r="F40" s="652" t="s">
        <v>767</v>
      </c>
    </row>
    <row r="41" spans="1:6" s="536" customFormat="1" ht="12" customHeight="1">
      <c r="A41" s="520" t="s">
        <v>128</v>
      </c>
      <c r="B41" s="390" t="s">
        <v>351</v>
      </c>
      <c r="C41" s="379">
        <v>4638</v>
      </c>
      <c r="D41" s="379">
        <v>5738</v>
      </c>
      <c r="E41" s="362">
        <v>5731</v>
      </c>
      <c r="F41" s="652" t="s">
        <v>768</v>
      </c>
    </row>
    <row r="42" spans="1:6" s="536" customFormat="1" ht="12" customHeight="1">
      <c r="A42" s="520" t="s">
        <v>129</v>
      </c>
      <c r="B42" s="390" t="s">
        <v>352</v>
      </c>
      <c r="C42" s="379">
        <v>1387</v>
      </c>
      <c r="D42" s="379">
        <v>2024</v>
      </c>
      <c r="E42" s="362">
        <v>1881</v>
      </c>
      <c r="F42" s="652" t="s">
        <v>769</v>
      </c>
    </row>
    <row r="43" spans="1:6" s="536" customFormat="1" ht="12" customHeight="1">
      <c r="A43" s="520" t="s">
        <v>130</v>
      </c>
      <c r="B43" s="390" t="s">
        <v>353</v>
      </c>
      <c r="C43" s="379">
        <v>0</v>
      </c>
      <c r="D43" s="379">
        <v>0</v>
      </c>
      <c r="E43" s="362"/>
      <c r="F43" s="652" t="s">
        <v>770</v>
      </c>
    </row>
    <row r="44" spans="1:6" s="536" customFormat="1" ht="12" customHeight="1">
      <c r="A44" s="520" t="s">
        <v>131</v>
      </c>
      <c r="B44" s="390" t="s">
        <v>354</v>
      </c>
      <c r="C44" s="379">
        <v>50</v>
      </c>
      <c r="D44" s="379">
        <v>80</v>
      </c>
      <c r="E44" s="362">
        <v>61</v>
      </c>
      <c r="F44" s="652" t="s">
        <v>771</v>
      </c>
    </row>
    <row r="45" spans="1:6" s="536" customFormat="1" ht="12" customHeight="1">
      <c r="A45" s="520" t="s">
        <v>355</v>
      </c>
      <c r="B45" s="390" t="s">
        <v>356</v>
      </c>
      <c r="C45" s="382">
        <v>0</v>
      </c>
      <c r="D45" s="382">
        <v>0</v>
      </c>
      <c r="E45" s="365">
        <v>0</v>
      </c>
      <c r="F45" s="652" t="s">
        <v>772</v>
      </c>
    </row>
    <row r="46" spans="1:6" s="509" customFormat="1" ht="12" customHeight="1" thickBot="1">
      <c r="A46" s="521" t="s">
        <v>357</v>
      </c>
      <c r="B46" s="391" t="s">
        <v>358</v>
      </c>
      <c r="C46" s="383">
        <v>0</v>
      </c>
      <c r="D46" s="383">
        <v>231</v>
      </c>
      <c r="E46" s="366">
        <v>204</v>
      </c>
      <c r="F46" s="652" t="s">
        <v>773</v>
      </c>
    </row>
    <row r="47" spans="1:6" s="536" customFormat="1" ht="12" customHeight="1" thickBot="1">
      <c r="A47" s="351" t="s">
        <v>12</v>
      </c>
      <c r="B47" s="347" t="s">
        <v>359</v>
      </c>
      <c r="C47" s="378"/>
      <c r="D47" s="378"/>
      <c r="E47" s="361"/>
      <c r="F47" s="652" t="s">
        <v>774</v>
      </c>
    </row>
    <row r="48" spans="1:6" s="536" customFormat="1" ht="12" customHeight="1">
      <c r="A48" s="519" t="s">
        <v>69</v>
      </c>
      <c r="B48" s="389" t="s">
        <v>360</v>
      </c>
      <c r="C48" s="400">
        <v>0</v>
      </c>
      <c r="D48" s="400">
        <v>0</v>
      </c>
      <c r="E48" s="367">
        <v>0</v>
      </c>
      <c r="F48" s="652" t="s">
        <v>775</v>
      </c>
    </row>
    <row r="49" spans="1:6" s="536" customFormat="1" ht="12" customHeight="1">
      <c r="A49" s="520" t="s">
        <v>70</v>
      </c>
      <c r="B49" s="390" t="s">
        <v>361</v>
      </c>
      <c r="C49" s="382">
        <v>0</v>
      </c>
      <c r="D49" s="382">
        <v>0</v>
      </c>
      <c r="E49" s="365">
        <v>0</v>
      </c>
      <c r="F49" s="652" t="s">
        <v>776</v>
      </c>
    </row>
    <row r="50" spans="1:6" s="536" customFormat="1" ht="12" customHeight="1">
      <c r="A50" s="520" t="s">
        <v>362</v>
      </c>
      <c r="B50" s="390" t="s">
        <v>363</v>
      </c>
      <c r="C50" s="382">
        <v>0</v>
      </c>
      <c r="D50" s="382">
        <v>0</v>
      </c>
      <c r="E50" s="365">
        <v>0</v>
      </c>
      <c r="F50" s="652" t="s">
        <v>777</v>
      </c>
    </row>
    <row r="51" spans="1:6" s="536" customFormat="1" ht="12" customHeight="1">
      <c r="A51" s="520" t="s">
        <v>364</v>
      </c>
      <c r="B51" s="390" t="s">
        <v>365</v>
      </c>
      <c r="C51" s="382">
        <v>0</v>
      </c>
      <c r="D51" s="382">
        <v>0</v>
      </c>
      <c r="E51" s="365">
        <v>0</v>
      </c>
      <c r="F51" s="652" t="s">
        <v>778</v>
      </c>
    </row>
    <row r="52" spans="1:6" s="536" customFormat="1" ht="12" customHeight="1" thickBot="1">
      <c r="A52" s="521" t="s">
        <v>366</v>
      </c>
      <c r="B52" s="391" t="s">
        <v>367</v>
      </c>
      <c r="C52" s="383">
        <v>0</v>
      </c>
      <c r="D52" s="383">
        <v>0</v>
      </c>
      <c r="E52" s="366">
        <v>0</v>
      </c>
      <c r="F52" s="652" t="s">
        <v>779</v>
      </c>
    </row>
    <row r="53" spans="1:6" s="536" customFormat="1" ht="12" customHeight="1" thickBot="1">
      <c r="A53" s="351" t="s">
        <v>132</v>
      </c>
      <c r="B53" s="347" t="s">
        <v>368</v>
      </c>
      <c r="C53" s="378">
        <f>SUM(C54:C56)</f>
        <v>0</v>
      </c>
      <c r="D53" s="378">
        <f t="shared" ref="D53:E53" si="5">SUM(D54:D56)</f>
        <v>150</v>
      </c>
      <c r="E53" s="378">
        <f t="shared" si="5"/>
        <v>91</v>
      </c>
      <c r="F53" s="652" t="s">
        <v>780</v>
      </c>
    </row>
    <row r="54" spans="1:6" s="509" customFormat="1" ht="12" customHeight="1">
      <c r="A54" s="519" t="s">
        <v>71</v>
      </c>
      <c r="B54" s="389" t="s">
        <v>369</v>
      </c>
      <c r="C54" s="380">
        <v>0</v>
      </c>
      <c r="D54" s="380">
        <v>0</v>
      </c>
      <c r="E54" s="363">
        <v>0</v>
      </c>
      <c r="F54" s="652" t="s">
        <v>781</v>
      </c>
    </row>
    <row r="55" spans="1:6" s="509" customFormat="1" ht="12" customHeight="1">
      <c r="A55" s="520" t="s">
        <v>72</v>
      </c>
      <c r="B55" s="390" t="s">
        <v>370</v>
      </c>
      <c r="C55" s="379">
        <v>0</v>
      </c>
      <c r="D55" s="379">
        <v>0</v>
      </c>
      <c r="E55" s="362">
        <v>0</v>
      </c>
      <c r="F55" s="652" t="s">
        <v>782</v>
      </c>
    </row>
    <row r="56" spans="1:6" s="509" customFormat="1" ht="12" customHeight="1">
      <c r="A56" s="520" t="s">
        <v>371</v>
      </c>
      <c r="B56" s="390" t="s">
        <v>372</v>
      </c>
      <c r="C56" s="379">
        <v>0</v>
      </c>
      <c r="D56" s="379">
        <v>150</v>
      </c>
      <c r="E56" s="362">
        <v>91</v>
      </c>
      <c r="F56" s="652" t="s">
        <v>783</v>
      </c>
    </row>
    <row r="57" spans="1:6" s="509" customFormat="1" ht="12" customHeight="1" thickBot="1">
      <c r="A57" s="521" t="s">
        <v>373</v>
      </c>
      <c r="B57" s="391" t="s">
        <v>374</v>
      </c>
      <c r="C57" s="381">
        <v>0</v>
      </c>
      <c r="D57" s="381">
        <v>0</v>
      </c>
      <c r="E57" s="364">
        <v>0</v>
      </c>
      <c r="F57" s="652" t="s">
        <v>784</v>
      </c>
    </row>
    <row r="58" spans="1:6" s="536" customFormat="1" ht="12" customHeight="1" thickBot="1">
      <c r="A58" s="351" t="s">
        <v>14</v>
      </c>
      <c r="B58" s="368" t="s">
        <v>375</v>
      </c>
      <c r="C58" s="378">
        <f>SUM(C59:C61)</f>
        <v>9218</v>
      </c>
      <c r="D58" s="378">
        <f t="shared" ref="D58:F58" si="6">SUM(D59:D61)</f>
        <v>4466</v>
      </c>
      <c r="E58" s="378">
        <f t="shared" si="6"/>
        <v>4461</v>
      </c>
      <c r="F58" s="378">
        <f t="shared" si="6"/>
        <v>0</v>
      </c>
    </row>
    <row r="59" spans="1:6" s="536" customFormat="1" ht="12" customHeight="1">
      <c r="A59" s="519" t="s">
        <v>133</v>
      </c>
      <c r="B59" s="389" t="s">
        <v>376</v>
      </c>
      <c r="C59" s="382">
        <v>0</v>
      </c>
      <c r="D59" s="382">
        <v>0</v>
      </c>
      <c r="E59" s="365">
        <v>0</v>
      </c>
      <c r="F59" s="652" t="s">
        <v>786</v>
      </c>
    </row>
    <row r="60" spans="1:6" s="536" customFormat="1" ht="12" customHeight="1">
      <c r="A60" s="520" t="s">
        <v>134</v>
      </c>
      <c r="B60" s="390" t="s">
        <v>565</v>
      </c>
      <c r="C60" s="382">
        <v>164</v>
      </c>
      <c r="D60" s="382">
        <v>204</v>
      </c>
      <c r="E60" s="365">
        <v>201</v>
      </c>
      <c r="F60" s="652" t="s">
        <v>787</v>
      </c>
    </row>
    <row r="61" spans="1:6" s="536" customFormat="1" ht="12" customHeight="1">
      <c r="A61" s="520" t="s">
        <v>163</v>
      </c>
      <c r="B61" s="390" t="s">
        <v>378</v>
      </c>
      <c r="C61" s="382">
        <v>9054</v>
      </c>
      <c r="D61" s="382">
        <v>4262</v>
      </c>
      <c r="E61" s="365">
        <v>4260</v>
      </c>
      <c r="F61" s="652" t="s">
        <v>788</v>
      </c>
    </row>
    <row r="62" spans="1:6" s="536" customFormat="1" ht="12" customHeight="1" thickBot="1">
      <c r="A62" s="521" t="s">
        <v>379</v>
      </c>
      <c r="B62" s="391" t="s">
        <v>380</v>
      </c>
      <c r="C62" s="382">
        <v>0</v>
      </c>
      <c r="D62" s="382">
        <v>0</v>
      </c>
      <c r="E62" s="365">
        <v>0</v>
      </c>
      <c r="F62" s="652" t="s">
        <v>789</v>
      </c>
    </row>
    <row r="63" spans="1:6" s="536" customFormat="1" ht="12" customHeight="1" thickBot="1">
      <c r="A63" s="351" t="s">
        <v>15</v>
      </c>
      <c r="B63" s="347" t="s">
        <v>381</v>
      </c>
      <c r="C63" s="384">
        <f>SUM(C58,C53,C47,C36,C29,C22,C15,C8)</f>
        <v>136971</v>
      </c>
      <c r="D63" s="384">
        <f>SUM(D58,D53,D47,D36,D29,D22,D15,D8)</f>
        <v>145276</v>
      </c>
      <c r="E63" s="384">
        <f t="shared" ref="E63" si="7">SUM(E58,E53,E47,E36,E29,E22,E15,E8)</f>
        <v>144566</v>
      </c>
      <c r="F63" s="652" t="s">
        <v>790</v>
      </c>
    </row>
    <row r="64" spans="1:6" s="536" customFormat="1" ht="12" customHeight="1" thickBot="1">
      <c r="A64" s="522" t="s">
        <v>563</v>
      </c>
      <c r="B64" s="368" t="s">
        <v>383</v>
      </c>
      <c r="C64" s="378">
        <f>SUM(C65:C67)</f>
        <v>0</v>
      </c>
      <c r="D64" s="378">
        <f t="shared" ref="D64:E64" si="8">SUM(D65:D67)</f>
        <v>25702</v>
      </c>
      <c r="E64" s="378">
        <f t="shared" si="8"/>
        <v>25702</v>
      </c>
      <c r="F64" s="652" t="s">
        <v>791</v>
      </c>
    </row>
    <row r="65" spans="1:6" s="536" customFormat="1" ht="12" customHeight="1">
      <c r="A65" s="519" t="s">
        <v>384</v>
      </c>
      <c r="B65" s="389" t="s">
        <v>385</v>
      </c>
      <c r="C65" s="382">
        <v>0</v>
      </c>
      <c r="D65" s="382">
        <v>0</v>
      </c>
      <c r="E65" s="365">
        <v>0</v>
      </c>
      <c r="F65" s="652" t="s">
        <v>792</v>
      </c>
    </row>
    <row r="66" spans="1:6" s="536" customFormat="1" ht="12" customHeight="1">
      <c r="A66" s="520" t="s">
        <v>386</v>
      </c>
      <c r="B66" s="390" t="s">
        <v>387</v>
      </c>
      <c r="C66" s="382">
        <v>0</v>
      </c>
      <c r="D66" s="382">
        <v>25702</v>
      </c>
      <c r="E66" s="365">
        <v>25702</v>
      </c>
      <c r="F66" s="652" t="s">
        <v>793</v>
      </c>
    </row>
    <row r="67" spans="1:6" s="536" customFormat="1" ht="12" customHeight="1" thickBot="1">
      <c r="A67" s="521" t="s">
        <v>388</v>
      </c>
      <c r="B67" s="515" t="s">
        <v>389</v>
      </c>
      <c r="C67" s="382">
        <v>0</v>
      </c>
      <c r="D67" s="382">
        <v>0</v>
      </c>
      <c r="E67" s="365">
        <v>0</v>
      </c>
      <c r="F67" s="652" t="s">
        <v>794</v>
      </c>
    </row>
    <row r="68" spans="1:6" s="536" customFormat="1" ht="12" customHeight="1" thickBot="1">
      <c r="A68" s="522" t="s">
        <v>390</v>
      </c>
      <c r="B68" s="368" t="s">
        <v>391</v>
      </c>
      <c r="C68" s="378"/>
      <c r="D68" s="378"/>
      <c r="E68" s="361"/>
      <c r="F68" s="652" t="s">
        <v>795</v>
      </c>
    </row>
    <row r="69" spans="1:6" s="536" customFormat="1" ht="12" customHeight="1">
      <c r="A69" s="519" t="s">
        <v>110</v>
      </c>
      <c r="B69" s="389" t="s">
        <v>392</v>
      </c>
      <c r="C69" s="382">
        <v>0</v>
      </c>
      <c r="D69" s="382">
        <v>0</v>
      </c>
      <c r="E69" s="365">
        <v>0</v>
      </c>
      <c r="F69" s="652" t="s">
        <v>796</v>
      </c>
    </row>
    <row r="70" spans="1:6" s="536" customFormat="1" ht="12" customHeight="1">
      <c r="A70" s="520" t="s">
        <v>111</v>
      </c>
      <c r="B70" s="390" t="s">
        <v>393</v>
      </c>
      <c r="C70" s="382">
        <v>0</v>
      </c>
      <c r="D70" s="382">
        <v>0</v>
      </c>
      <c r="E70" s="365">
        <v>0</v>
      </c>
      <c r="F70" s="652" t="s">
        <v>797</v>
      </c>
    </row>
    <row r="71" spans="1:6" s="536" customFormat="1" ht="12" customHeight="1">
      <c r="A71" s="520" t="s">
        <v>394</v>
      </c>
      <c r="B71" s="390" t="s">
        <v>395</v>
      </c>
      <c r="C71" s="382">
        <v>0</v>
      </c>
      <c r="D71" s="382">
        <v>0</v>
      </c>
      <c r="E71" s="365">
        <v>0</v>
      </c>
      <c r="F71" s="652" t="s">
        <v>798</v>
      </c>
    </row>
    <row r="72" spans="1:6" s="536" customFormat="1" ht="12" customHeight="1" thickBot="1">
      <c r="A72" s="521" t="s">
        <v>396</v>
      </c>
      <c r="B72" s="391" t="s">
        <v>397</v>
      </c>
      <c r="C72" s="382">
        <v>0</v>
      </c>
      <c r="D72" s="382">
        <v>0</v>
      </c>
      <c r="E72" s="365">
        <v>0</v>
      </c>
      <c r="F72" s="652" t="s">
        <v>799</v>
      </c>
    </row>
    <row r="73" spans="1:6" s="536" customFormat="1" ht="12" customHeight="1" thickBot="1">
      <c r="A73" s="522" t="s">
        <v>398</v>
      </c>
      <c r="B73" s="368" t="s">
        <v>399</v>
      </c>
      <c r="C73" s="378">
        <f>SUM(C74:C75)</f>
        <v>0</v>
      </c>
      <c r="D73" s="378">
        <f t="shared" ref="D73:E73" si="9">SUM(D74:D75)</f>
        <v>6189</v>
      </c>
      <c r="E73" s="378">
        <f t="shared" si="9"/>
        <v>6189</v>
      </c>
      <c r="F73" s="652" t="s">
        <v>800</v>
      </c>
    </row>
    <row r="74" spans="1:6" s="536" customFormat="1" ht="12" customHeight="1">
      <c r="A74" s="519" t="s">
        <v>400</v>
      </c>
      <c r="B74" s="389" t="s">
        <v>401</v>
      </c>
      <c r="C74" s="382">
        <v>0</v>
      </c>
      <c r="D74" s="382">
        <v>6189</v>
      </c>
      <c r="E74" s="365">
        <v>6189</v>
      </c>
      <c r="F74" s="652" t="s">
        <v>801</v>
      </c>
    </row>
    <row r="75" spans="1:6" s="536" customFormat="1" ht="12" customHeight="1" thickBot="1">
      <c r="A75" s="521" t="s">
        <v>402</v>
      </c>
      <c r="B75" s="391" t="s">
        <v>403</v>
      </c>
      <c r="C75" s="382">
        <v>0</v>
      </c>
      <c r="D75" s="382">
        <v>0</v>
      </c>
      <c r="E75" s="365">
        <v>0</v>
      </c>
      <c r="F75" s="652" t="s">
        <v>802</v>
      </c>
    </row>
    <row r="76" spans="1:6" s="536" customFormat="1" ht="12" customHeight="1" thickBot="1">
      <c r="A76" s="522" t="s">
        <v>404</v>
      </c>
      <c r="B76" s="368" t="s">
        <v>405</v>
      </c>
      <c r="C76" s="378">
        <f>SUM(C77:C79)</f>
        <v>0</v>
      </c>
      <c r="D76" s="378">
        <f t="shared" ref="D76:E76" si="10">SUM(D77:D79)</f>
        <v>3471</v>
      </c>
      <c r="E76" s="378">
        <f t="shared" si="10"/>
        <v>3471</v>
      </c>
      <c r="F76" s="652" t="s">
        <v>803</v>
      </c>
    </row>
    <row r="77" spans="1:6" s="536" customFormat="1" ht="12" customHeight="1">
      <c r="A77" s="519" t="s">
        <v>406</v>
      </c>
      <c r="B77" s="389" t="s">
        <v>407</v>
      </c>
      <c r="C77" s="382">
        <v>0</v>
      </c>
      <c r="D77" s="382">
        <v>3471</v>
      </c>
      <c r="E77" s="365">
        <v>3471</v>
      </c>
      <c r="F77" s="652" t="s">
        <v>804</v>
      </c>
    </row>
    <row r="78" spans="1:6" s="536" customFormat="1" ht="12" customHeight="1">
      <c r="A78" s="520" t="s">
        <v>408</v>
      </c>
      <c r="B78" s="390" t="s">
        <v>409</v>
      </c>
      <c r="C78" s="382">
        <v>0</v>
      </c>
      <c r="D78" s="382">
        <v>0</v>
      </c>
      <c r="E78" s="365">
        <v>0</v>
      </c>
      <c r="F78" s="652" t="s">
        <v>805</v>
      </c>
    </row>
    <row r="79" spans="1:6" s="536" customFormat="1" ht="12" customHeight="1" thickBot="1">
      <c r="A79" s="521" t="s">
        <v>410</v>
      </c>
      <c r="B79" s="391" t="s">
        <v>411</v>
      </c>
      <c r="C79" s="382">
        <v>0</v>
      </c>
      <c r="D79" s="382">
        <v>0</v>
      </c>
      <c r="E79" s="365">
        <v>0</v>
      </c>
      <c r="F79" s="652" t="s">
        <v>806</v>
      </c>
    </row>
    <row r="80" spans="1:6" s="536" customFormat="1" ht="12" customHeight="1" thickBot="1">
      <c r="A80" s="522" t="s">
        <v>412</v>
      </c>
      <c r="B80" s="368" t="s">
        <v>413</v>
      </c>
      <c r="C80" s="378"/>
      <c r="D80" s="378"/>
      <c r="E80" s="361"/>
      <c r="F80" s="652" t="s">
        <v>807</v>
      </c>
    </row>
    <row r="81" spans="1:6" s="536" customFormat="1" ht="12" customHeight="1">
      <c r="A81" s="523" t="s">
        <v>414</v>
      </c>
      <c r="B81" s="389" t="s">
        <v>415</v>
      </c>
      <c r="C81" s="382">
        <v>0</v>
      </c>
      <c r="D81" s="382">
        <v>0</v>
      </c>
      <c r="E81" s="365">
        <v>0</v>
      </c>
      <c r="F81" s="652" t="s">
        <v>808</v>
      </c>
    </row>
    <row r="82" spans="1:6" s="536" customFormat="1" ht="12" customHeight="1">
      <c r="A82" s="524" t="s">
        <v>416</v>
      </c>
      <c r="B82" s="390" t="s">
        <v>417</v>
      </c>
      <c r="C82" s="382">
        <v>0</v>
      </c>
      <c r="D82" s="382">
        <v>0</v>
      </c>
      <c r="E82" s="365">
        <v>0</v>
      </c>
      <c r="F82" s="652" t="s">
        <v>809</v>
      </c>
    </row>
    <row r="83" spans="1:6" s="536" customFormat="1" ht="12" customHeight="1">
      <c r="A83" s="524" t="s">
        <v>418</v>
      </c>
      <c r="B83" s="390" t="s">
        <v>419</v>
      </c>
      <c r="C83" s="382">
        <v>0</v>
      </c>
      <c r="D83" s="382">
        <v>0</v>
      </c>
      <c r="E83" s="365">
        <v>0</v>
      </c>
      <c r="F83" s="652" t="s">
        <v>810</v>
      </c>
    </row>
    <row r="84" spans="1:6" s="536" customFormat="1" ht="12" customHeight="1" thickBot="1">
      <c r="A84" s="525" t="s">
        <v>420</v>
      </c>
      <c r="B84" s="391" t="s">
        <v>421</v>
      </c>
      <c r="C84" s="382">
        <v>0</v>
      </c>
      <c r="D84" s="382">
        <v>0</v>
      </c>
      <c r="E84" s="365">
        <v>0</v>
      </c>
      <c r="F84" s="652" t="s">
        <v>811</v>
      </c>
    </row>
    <row r="85" spans="1:6" s="536" customFormat="1" ht="12" customHeight="1" thickBot="1">
      <c r="A85" s="522" t="s">
        <v>422</v>
      </c>
      <c r="B85" s="368" t="s">
        <v>423</v>
      </c>
      <c r="C85" s="404">
        <v>0</v>
      </c>
      <c r="D85" s="404">
        <v>0</v>
      </c>
      <c r="E85" s="405">
        <v>0</v>
      </c>
      <c r="F85" s="652" t="s">
        <v>812</v>
      </c>
    </row>
    <row r="86" spans="1:6" s="536" customFormat="1" ht="12" customHeight="1" thickBot="1">
      <c r="A86" s="522" t="s">
        <v>424</v>
      </c>
      <c r="B86" s="516" t="s">
        <v>425</v>
      </c>
      <c r="C86" s="384">
        <f>SUM(C85,C80,C76,C73,C68,C64)</f>
        <v>0</v>
      </c>
      <c r="D86" s="384">
        <f t="shared" ref="D86:E86" si="11">SUM(D85,D80,D76,D73,D68,D64)</f>
        <v>35362</v>
      </c>
      <c r="E86" s="384">
        <f t="shared" si="11"/>
        <v>35362</v>
      </c>
      <c r="F86" s="384">
        <f t="shared" ref="F86" si="12">SUM(F85,F79,F76,F73,F68,F64)</f>
        <v>0</v>
      </c>
    </row>
    <row r="87" spans="1:6" s="536" customFormat="1" ht="12" customHeight="1" thickBot="1">
      <c r="A87" s="526" t="s">
        <v>426</v>
      </c>
      <c r="B87" s="517" t="s">
        <v>564</v>
      </c>
      <c r="C87" s="384">
        <f>SUM(C86,C63)</f>
        <v>136971</v>
      </c>
      <c r="D87" s="384">
        <f t="shared" ref="D87:E87" si="13">SUM(D86,D63)</f>
        <v>180638</v>
      </c>
      <c r="E87" s="384">
        <f t="shared" si="13"/>
        <v>179928</v>
      </c>
      <c r="F87" s="652" t="s">
        <v>814</v>
      </c>
    </row>
    <row r="88" spans="1:6" s="536" customFormat="1" ht="15" customHeight="1">
      <c r="A88" s="491"/>
      <c r="B88" s="492"/>
      <c r="C88" s="507"/>
      <c r="D88" s="507"/>
      <c r="E88" s="507"/>
      <c r="F88" s="653"/>
    </row>
    <row r="89" spans="1:6" ht="13.5" thickBot="1">
      <c r="A89" s="493"/>
      <c r="B89" s="494"/>
      <c r="C89" s="508"/>
      <c r="D89" s="508"/>
      <c r="E89" s="508"/>
    </row>
    <row r="90" spans="1:6" s="535" customFormat="1" ht="16.5" customHeight="1" thickBot="1">
      <c r="A90" s="903" t="s">
        <v>45</v>
      </c>
      <c r="B90" s="904"/>
      <c r="C90" s="904"/>
      <c r="D90" s="904"/>
      <c r="E90" s="905"/>
      <c r="F90" s="652"/>
    </row>
    <row r="91" spans="1:6" s="309" customFormat="1" ht="12" customHeight="1" thickBot="1">
      <c r="A91" s="514" t="s">
        <v>7</v>
      </c>
      <c r="B91" s="350" t="s">
        <v>434</v>
      </c>
      <c r="C91" s="498">
        <f>SUM(C92:C96)</f>
        <v>61094</v>
      </c>
      <c r="D91" s="498">
        <f t="shared" ref="D91:E91" si="14">SUM(D92:D96)</f>
        <v>76123</v>
      </c>
      <c r="E91" s="498">
        <f t="shared" si="14"/>
        <v>63390</v>
      </c>
      <c r="F91" s="654" t="s">
        <v>735</v>
      </c>
    </row>
    <row r="92" spans="1:6" ht="12" customHeight="1">
      <c r="A92" s="527" t="s">
        <v>73</v>
      </c>
      <c r="B92" s="336" t="s">
        <v>37</v>
      </c>
      <c r="C92" s="499">
        <v>15923</v>
      </c>
      <c r="D92" s="499">
        <v>21752</v>
      </c>
      <c r="E92" s="499">
        <v>19649</v>
      </c>
      <c r="F92" s="654" t="s">
        <v>736</v>
      </c>
    </row>
    <row r="93" spans="1:6" ht="12" customHeight="1">
      <c r="A93" s="520" t="s">
        <v>74</v>
      </c>
      <c r="B93" s="334" t="s">
        <v>135</v>
      </c>
      <c r="C93" s="500">
        <v>4339</v>
      </c>
      <c r="D93" s="500">
        <v>4688</v>
      </c>
      <c r="E93" s="500">
        <v>3729</v>
      </c>
      <c r="F93" s="654" t="s">
        <v>737</v>
      </c>
    </row>
    <row r="94" spans="1:6" ht="12" customHeight="1">
      <c r="A94" s="520" t="s">
        <v>75</v>
      </c>
      <c r="B94" s="334" t="s">
        <v>102</v>
      </c>
      <c r="C94" s="502">
        <v>35139</v>
      </c>
      <c r="D94" s="502">
        <v>39568</v>
      </c>
      <c r="E94" s="502">
        <v>32954</v>
      </c>
      <c r="F94" s="654" t="s">
        <v>738</v>
      </c>
    </row>
    <row r="95" spans="1:6" ht="12" customHeight="1">
      <c r="A95" s="520" t="s">
        <v>76</v>
      </c>
      <c r="B95" s="337" t="s">
        <v>136</v>
      </c>
      <c r="C95" s="502"/>
      <c r="D95" s="502"/>
      <c r="E95" s="502"/>
      <c r="F95" s="654" t="s">
        <v>739</v>
      </c>
    </row>
    <row r="96" spans="1:6" ht="12" customHeight="1">
      <c r="A96" s="520" t="s">
        <v>85</v>
      </c>
      <c r="B96" s="345" t="s">
        <v>137</v>
      </c>
      <c r="C96" s="502">
        <f>SUM(C97:C106)</f>
        <v>5693</v>
      </c>
      <c r="D96" s="502">
        <f t="shared" ref="D96:E96" si="15">SUM(D97:D106)</f>
        <v>10115</v>
      </c>
      <c r="E96" s="502">
        <f t="shared" si="15"/>
        <v>7058</v>
      </c>
      <c r="F96" s="654" t="s">
        <v>740</v>
      </c>
    </row>
    <row r="97" spans="1:6" ht="12" customHeight="1">
      <c r="A97" s="520" t="s">
        <v>77</v>
      </c>
      <c r="B97" s="334" t="s">
        <v>435</v>
      </c>
      <c r="C97" s="502">
        <v>0</v>
      </c>
      <c r="D97" s="502">
        <v>0</v>
      </c>
      <c r="E97" s="502">
        <v>0</v>
      </c>
      <c r="F97" s="654" t="s">
        <v>741</v>
      </c>
    </row>
    <row r="98" spans="1:6" ht="12" customHeight="1">
      <c r="A98" s="520" t="s">
        <v>78</v>
      </c>
      <c r="B98" s="357" t="s">
        <v>436</v>
      </c>
      <c r="C98" s="502">
        <v>0</v>
      </c>
      <c r="D98" s="502">
        <v>0</v>
      </c>
      <c r="E98" s="502">
        <v>0</v>
      </c>
      <c r="F98" s="654" t="s">
        <v>742</v>
      </c>
    </row>
    <row r="99" spans="1:6" ht="12" customHeight="1">
      <c r="A99" s="520" t="s">
        <v>86</v>
      </c>
      <c r="B99" s="358" t="s">
        <v>437</v>
      </c>
      <c r="C99" s="502">
        <v>0</v>
      </c>
      <c r="D99" s="502">
        <v>0</v>
      </c>
      <c r="E99" s="502">
        <v>0</v>
      </c>
      <c r="F99" s="654" t="s">
        <v>743</v>
      </c>
    </row>
    <row r="100" spans="1:6" ht="12" customHeight="1">
      <c r="A100" s="520" t="s">
        <v>87</v>
      </c>
      <c r="B100" s="358" t="s">
        <v>438</v>
      </c>
      <c r="C100" s="502">
        <v>0</v>
      </c>
      <c r="D100" s="502">
        <v>0</v>
      </c>
      <c r="E100" s="502">
        <v>0</v>
      </c>
      <c r="F100" s="654" t="s">
        <v>744</v>
      </c>
    </row>
    <row r="101" spans="1:6" ht="12" customHeight="1">
      <c r="A101" s="520" t="s">
        <v>88</v>
      </c>
      <c r="B101" s="357" t="s">
        <v>439</v>
      </c>
      <c r="C101" s="502">
        <v>3710</v>
      </c>
      <c r="D101" s="502">
        <v>7852</v>
      </c>
      <c r="E101" s="502">
        <v>4921</v>
      </c>
      <c r="F101" s="654" t="s">
        <v>745</v>
      </c>
    </row>
    <row r="102" spans="1:6" ht="12" customHeight="1">
      <c r="A102" s="520" t="s">
        <v>89</v>
      </c>
      <c r="B102" s="357" t="s">
        <v>440</v>
      </c>
      <c r="C102" s="502">
        <v>0</v>
      </c>
      <c r="D102" s="502">
        <v>0</v>
      </c>
      <c r="E102" s="502">
        <v>0</v>
      </c>
      <c r="F102" s="654" t="s">
        <v>746</v>
      </c>
    </row>
    <row r="103" spans="1:6" ht="12" customHeight="1">
      <c r="A103" s="520" t="s">
        <v>91</v>
      </c>
      <c r="B103" s="358" t="s">
        <v>441</v>
      </c>
      <c r="C103" s="502">
        <v>0</v>
      </c>
      <c r="D103" s="502">
        <v>0</v>
      </c>
      <c r="E103" s="502">
        <v>0</v>
      </c>
      <c r="F103" s="654" t="s">
        <v>747</v>
      </c>
    </row>
    <row r="104" spans="1:6" ht="12" customHeight="1">
      <c r="A104" s="528" t="s">
        <v>138</v>
      </c>
      <c r="B104" s="359" t="s">
        <v>442</v>
      </c>
      <c r="C104" s="502">
        <v>0</v>
      </c>
      <c r="D104" s="502">
        <v>0</v>
      </c>
      <c r="E104" s="502">
        <v>0</v>
      </c>
      <c r="F104" s="654" t="s">
        <v>748</v>
      </c>
    </row>
    <row r="105" spans="1:6" ht="12" customHeight="1">
      <c r="A105" s="520" t="s">
        <v>443</v>
      </c>
      <c r="B105" s="359" t="s">
        <v>444</v>
      </c>
      <c r="C105" s="502">
        <v>0</v>
      </c>
      <c r="D105" s="502">
        <v>0</v>
      </c>
      <c r="E105" s="502">
        <v>0</v>
      </c>
      <c r="F105" s="654" t="s">
        <v>749</v>
      </c>
    </row>
    <row r="106" spans="1:6" s="309" customFormat="1" ht="12" customHeight="1" thickBot="1">
      <c r="A106" s="529" t="s">
        <v>445</v>
      </c>
      <c r="B106" s="360" t="s">
        <v>446</v>
      </c>
      <c r="C106" s="504">
        <v>1983</v>
      </c>
      <c r="D106" s="504">
        <v>2263</v>
      </c>
      <c r="E106" s="504">
        <v>2137</v>
      </c>
      <c r="F106" s="654" t="s">
        <v>750</v>
      </c>
    </row>
    <row r="107" spans="1:6" ht="12" customHeight="1" thickBot="1">
      <c r="A107" s="351" t="s">
        <v>8</v>
      </c>
      <c r="B107" s="349" t="s">
        <v>447</v>
      </c>
      <c r="C107" s="372">
        <f>SUM(C108,C110,C112)</f>
        <v>9275</v>
      </c>
      <c r="D107" s="372">
        <f t="shared" ref="D107:E107" si="16">SUM(D108,D110,D112)</f>
        <v>17533</v>
      </c>
      <c r="E107" s="372">
        <f t="shared" si="16"/>
        <v>16584</v>
      </c>
      <c r="F107" s="654" t="s">
        <v>751</v>
      </c>
    </row>
    <row r="108" spans="1:6" ht="12" customHeight="1">
      <c r="A108" s="519" t="s">
        <v>79</v>
      </c>
      <c r="B108" s="334" t="s">
        <v>161</v>
      </c>
      <c r="C108" s="501">
        <v>2775</v>
      </c>
      <c r="D108" s="501">
        <v>15433</v>
      </c>
      <c r="E108" s="501">
        <v>14885</v>
      </c>
      <c r="F108" s="654" t="s">
        <v>752</v>
      </c>
    </row>
    <row r="109" spans="1:6" ht="12" customHeight="1">
      <c r="A109" s="519" t="s">
        <v>80</v>
      </c>
      <c r="B109" s="338" t="s">
        <v>448</v>
      </c>
      <c r="C109" s="501">
        <v>0</v>
      </c>
      <c r="D109" s="501">
        <v>0</v>
      </c>
      <c r="E109" s="501">
        <v>0</v>
      </c>
      <c r="F109" s="654" t="s">
        <v>753</v>
      </c>
    </row>
    <row r="110" spans="1:6" ht="12" customHeight="1">
      <c r="A110" s="519" t="s">
        <v>81</v>
      </c>
      <c r="B110" s="338" t="s">
        <v>139</v>
      </c>
      <c r="C110" s="500">
        <v>0</v>
      </c>
      <c r="D110" s="500">
        <v>0</v>
      </c>
      <c r="E110" s="500">
        <v>0</v>
      </c>
      <c r="F110" s="654" t="s">
        <v>754</v>
      </c>
    </row>
    <row r="111" spans="1:6" ht="12" customHeight="1">
      <c r="A111" s="519" t="s">
        <v>82</v>
      </c>
      <c r="B111" s="338" t="s">
        <v>449</v>
      </c>
      <c r="C111" s="362">
        <v>0</v>
      </c>
      <c r="D111" s="362">
        <v>0</v>
      </c>
      <c r="E111" s="362">
        <v>0</v>
      </c>
      <c r="F111" s="654" t="s">
        <v>755</v>
      </c>
    </row>
    <row r="112" spans="1:6" ht="12" customHeight="1">
      <c r="A112" s="519" t="s">
        <v>83</v>
      </c>
      <c r="B112" s="370" t="s">
        <v>164</v>
      </c>
      <c r="C112" s="362">
        <f>SUM(C113:C120)</f>
        <v>6500</v>
      </c>
      <c r="D112" s="362">
        <f t="shared" ref="D112:F112" si="17">SUM(D113:D120)</f>
        <v>2100</v>
      </c>
      <c r="E112" s="362">
        <f t="shared" si="17"/>
        <v>1699</v>
      </c>
      <c r="F112" s="362">
        <f t="shared" si="17"/>
        <v>0</v>
      </c>
    </row>
    <row r="113" spans="1:6" ht="12" customHeight="1">
      <c r="A113" s="519" t="s">
        <v>90</v>
      </c>
      <c r="B113" s="369" t="s">
        <v>450</v>
      </c>
      <c r="C113" s="362">
        <v>0</v>
      </c>
      <c r="D113" s="362">
        <v>0</v>
      </c>
      <c r="E113" s="362">
        <v>0</v>
      </c>
      <c r="F113" s="654" t="s">
        <v>757</v>
      </c>
    </row>
    <row r="114" spans="1:6" ht="12" customHeight="1">
      <c r="A114" s="519" t="s">
        <v>92</v>
      </c>
      <c r="B114" s="385" t="s">
        <v>451</v>
      </c>
      <c r="C114" s="362">
        <v>0</v>
      </c>
      <c r="D114" s="362">
        <v>0</v>
      </c>
      <c r="E114" s="362">
        <v>0</v>
      </c>
      <c r="F114" s="654" t="s">
        <v>758</v>
      </c>
    </row>
    <row r="115" spans="1:6" ht="12" customHeight="1">
      <c r="A115" s="519" t="s">
        <v>140</v>
      </c>
      <c r="B115" s="358" t="s">
        <v>438</v>
      </c>
      <c r="C115" s="362">
        <v>0</v>
      </c>
      <c r="D115" s="362">
        <v>0</v>
      </c>
      <c r="E115" s="362">
        <v>0</v>
      </c>
      <c r="F115" s="654" t="s">
        <v>759</v>
      </c>
    </row>
    <row r="116" spans="1:6" ht="12" customHeight="1">
      <c r="A116" s="519" t="s">
        <v>141</v>
      </c>
      <c r="B116" s="358" t="s">
        <v>452</v>
      </c>
      <c r="C116" s="362">
        <v>0</v>
      </c>
      <c r="D116" s="362">
        <v>0</v>
      </c>
      <c r="E116" s="362">
        <v>0</v>
      </c>
      <c r="F116" s="654" t="s">
        <v>760</v>
      </c>
    </row>
    <row r="117" spans="1:6" ht="12" customHeight="1">
      <c r="A117" s="519" t="s">
        <v>142</v>
      </c>
      <c r="B117" s="358" t="s">
        <v>453</v>
      </c>
      <c r="C117" s="362">
        <v>0</v>
      </c>
      <c r="D117" s="362">
        <v>0</v>
      </c>
      <c r="E117" s="362">
        <v>0</v>
      </c>
      <c r="F117" s="654" t="s">
        <v>761</v>
      </c>
    </row>
    <row r="118" spans="1:6" ht="12" customHeight="1">
      <c r="A118" s="519" t="s">
        <v>454</v>
      </c>
      <c r="B118" s="358" t="s">
        <v>441</v>
      </c>
      <c r="C118" s="362">
        <v>0</v>
      </c>
      <c r="D118" s="362">
        <v>0</v>
      </c>
      <c r="E118" s="362">
        <v>0</v>
      </c>
      <c r="F118" s="654" t="s">
        <v>762</v>
      </c>
    </row>
    <row r="119" spans="1:6" ht="12" customHeight="1">
      <c r="A119" s="519" t="s">
        <v>455</v>
      </c>
      <c r="B119" s="358" t="s">
        <v>456</v>
      </c>
      <c r="C119" s="362">
        <v>500</v>
      </c>
      <c r="D119" s="362">
        <v>500</v>
      </c>
      <c r="E119" s="362">
        <v>100</v>
      </c>
      <c r="F119" s="654" t="s">
        <v>763</v>
      </c>
    </row>
    <row r="120" spans="1:6" ht="12" customHeight="1" thickBot="1">
      <c r="A120" s="528" t="s">
        <v>457</v>
      </c>
      <c r="B120" s="358" t="s">
        <v>458</v>
      </c>
      <c r="C120" s="364">
        <v>6000</v>
      </c>
      <c r="D120" s="364">
        <v>1600</v>
      </c>
      <c r="E120" s="364">
        <v>1599</v>
      </c>
      <c r="F120" s="654" t="s">
        <v>764</v>
      </c>
    </row>
    <row r="121" spans="1:6" ht="12" customHeight="1" thickBot="1">
      <c r="A121" s="351" t="s">
        <v>9</v>
      </c>
      <c r="B121" s="354" t="s">
        <v>459</v>
      </c>
      <c r="C121" s="372">
        <f>SUM(C122)</f>
        <v>2531</v>
      </c>
      <c r="D121" s="372">
        <f t="shared" ref="D121:F121" si="18">SUM(D122)</f>
        <v>2171</v>
      </c>
      <c r="E121" s="372">
        <f t="shared" si="18"/>
        <v>0</v>
      </c>
      <c r="F121" s="372">
        <f t="shared" si="18"/>
        <v>0</v>
      </c>
    </row>
    <row r="122" spans="1:6" ht="12" customHeight="1">
      <c r="A122" s="519" t="s">
        <v>62</v>
      </c>
      <c r="B122" s="335" t="s">
        <v>47</v>
      </c>
      <c r="C122" s="501">
        <v>2531</v>
      </c>
      <c r="D122" s="501">
        <v>2171</v>
      </c>
      <c r="E122" s="501">
        <v>0</v>
      </c>
      <c r="F122" s="654" t="s">
        <v>766</v>
      </c>
    </row>
    <row r="123" spans="1:6" ht="12" customHeight="1" thickBot="1">
      <c r="A123" s="521" t="s">
        <v>63</v>
      </c>
      <c r="B123" s="338" t="s">
        <v>48</v>
      </c>
      <c r="C123" s="502">
        <v>0</v>
      </c>
      <c r="D123" s="502">
        <v>0</v>
      </c>
      <c r="E123" s="502">
        <v>0</v>
      </c>
      <c r="F123" s="654" t="s">
        <v>767</v>
      </c>
    </row>
    <row r="124" spans="1:6" ht="12" customHeight="1" thickBot="1">
      <c r="A124" s="351" t="s">
        <v>10</v>
      </c>
      <c r="B124" s="354" t="s">
        <v>460</v>
      </c>
      <c r="C124" s="372">
        <f>SUM(C121,C107,C91)</f>
        <v>72900</v>
      </c>
      <c r="D124" s="372">
        <f t="shared" ref="D124:E124" si="19">SUM(D121,D107,D91)</f>
        <v>95827</v>
      </c>
      <c r="E124" s="372">
        <f t="shared" si="19"/>
        <v>79974</v>
      </c>
      <c r="F124" s="654" t="s">
        <v>768</v>
      </c>
    </row>
    <row r="125" spans="1:6" ht="12" customHeight="1" thickBot="1">
      <c r="A125" s="351" t="s">
        <v>11</v>
      </c>
      <c r="B125" s="354" t="s">
        <v>566</v>
      </c>
      <c r="C125" s="372">
        <f>SUM(C126:C128)</f>
        <v>0</v>
      </c>
      <c r="D125" s="372">
        <f t="shared" ref="D125:E125" si="20">SUM(D126:D128)</f>
        <v>25702</v>
      </c>
      <c r="E125" s="372">
        <f t="shared" si="20"/>
        <v>25702</v>
      </c>
      <c r="F125" s="654" t="s">
        <v>769</v>
      </c>
    </row>
    <row r="126" spans="1:6" ht="12" customHeight="1">
      <c r="A126" s="519" t="s">
        <v>66</v>
      </c>
      <c r="B126" s="335" t="s">
        <v>462</v>
      </c>
      <c r="C126" s="362">
        <v>0</v>
      </c>
      <c r="D126" s="362">
        <v>0</v>
      </c>
      <c r="E126" s="362">
        <v>0</v>
      </c>
      <c r="F126" s="654" t="s">
        <v>770</v>
      </c>
    </row>
    <row r="127" spans="1:6" ht="12" customHeight="1">
      <c r="A127" s="519" t="s">
        <v>67</v>
      </c>
      <c r="B127" s="335" t="s">
        <v>463</v>
      </c>
      <c r="C127" s="362">
        <v>0</v>
      </c>
      <c r="D127" s="362">
        <v>25702</v>
      </c>
      <c r="E127" s="362">
        <v>25702</v>
      </c>
      <c r="F127" s="654" t="s">
        <v>771</v>
      </c>
    </row>
    <row r="128" spans="1:6" ht="12" customHeight="1" thickBot="1">
      <c r="A128" s="528" t="s">
        <v>68</v>
      </c>
      <c r="B128" s="333" t="s">
        <v>464</v>
      </c>
      <c r="C128" s="362">
        <v>0</v>
      </c>
      <c r="D128" s="362">
        <v>0</v>
      </c>
      <c r="E128" s="362">
        <v>0</v>
      </c>
      <c r="F128" s="654" t="s">
        <v>772</v>
      </c>
    </row>
    <row r="129" spans="1:11" ht="12" customHeight="1" thickBot="1">
      <c r="A129" s="351" t="s">
        <v>12</v>
      </c>
      <c r="B129" s="354" t="s">
        <v>465</v>
      </c>
      <c r="C129" s="372"/>
      <c r="D129" s="372"/>
      <c r="E129" s="372"/>
      <c r="F129" s="654" t="s">
        <v>773</v>
      </c>
    </row>
    <row r="130" spans="1:11" ht="12" customHeight="1">
      <c r="A130" s="519" t="s">
        <v>69</v>
      </c>
      <c r="B130" s="335" t="s">
        <v>466</v>
      </c>
      <c r="C130" s="362">
        <v>0</v>
      </c>
      <c r="D130" s="362">
        <v>0</v>
      </c>
      <c r="E130" s="362">
        <v>0</v>
      </c>
      <c r="F130" s="654" t="s">
        <v>774</v>
      </c>
    </row>
    <row r="131" spans="1:11" ht="12" customHeight="1">
      <c r="A131" s="519" t="s">
        <v>70</v>
      </c>
      <c r="B131" s="335" t="s">
        <v>467</v>
      </c>
      <c r="C131" s="362">
        <v>0</v>
      </c>
      <c r="D131" s="362">
        <v>0</v>
      </c>
      <c r="E131" s="362">
        <v>0</v>
      </c>
      <c r="F131" s="654" t="s">
        <v>775</v>
      </c>
    </row>
    <row r="132" spans="1:11" ht="12" customHeight="1">
      <c r="A132" s="519" t="s">
        <v>362</v>
      </c>
      <c r="B132" s="335" t="s">
        <v>468</v>
      </c>
      <c r="C132" s="362">
        <v>0</v>
      </c>
      <c r="D132" s="362">
        <v>0</v>
      </c>
      <c r="E132" s="362">
        <v>0</v>
      </c>
      <c r="F132" s="654" t="s">
        <v>776</v>
      </c>
    </row>
    <row r="133" spans="1:11" s="309" customFormat="1" ht="12" customHeight="1" thickBot="1">
      <c r="A133" s="528" t="s">
        <v>364</v>
      </c>
      <c r="B133" s="333" t="s">
        <v>469</v>
      </c>
      <c r="C133" s="362">
        <v>0</v>
      </c>
      <c r="D133" s="362">
        <v>0</v>
      </c>
      <c r="E133" s="362">
        <v>0</v>
      </c>
      <c r="F133" s="654" t="s">
        <v>777</v>
      </c>
    </row>
    <row r="134" spans="1:11" ht="13.5" thickBot="1">
      <c r="A134" s="351" t="s">
        <v>13</v>
      </c>
      <c r="B134" s="354" t="s">
        <v>687</v>
      </c>
      <c r="C134" s="503">
        <f>SUM(C135:C139)</f>
        <v>61852</v>
      </c>
      <c r="D134" s="503">
        <f t="shared" ref="D134:E134" si="21">SUM(D135:D139)</f>
        <v>55037</v>
      </c>
      <c r="E134" s="503">
        <f t="shared" si="21"/>
        <v>55037</v>
      </c>
      <c r="F134" s="654" t="s">
        <v>778</v>
      </c>
      <c r="K134" s="482"/>
    </row>
    <row r="135" spans="1:11">
      <c r="A135" s="519" t="s">
        <v>71</v>
      </c>
      <c r="B135" s="335" t="s">
        <v>471</v>
      </c>
      <c r="C135" s="362">
        <v>0</v>
      </c>
      <c r="D135" s="362">
        <v>0</v>
      </c>
      <c r="E135" s="362">
        <v>0</v>
      </c>
      <c r="F135" s="654" t="s">
        <v>779</v>
      </c>
    </row>
    <row r="136" spans="1:11" ht="12" customHeight="1">
      <c r="A136" s="519" t="s">
        <v>72</v>
      </c>
      <c r="B136" s="335" t="s">
        <v>472</v>
      </c>
      <c r="C136" s="362">
        <v>0</v>
      </c>
      <c r="D136" s="362">
        <v>0</v>
      </c>
      <c r="E136" s="362">
        <v>0</v>
      </c>
      <c r="F136" s="654" t="s">
        <v>780</v>
      </c>
    </row>
    <row r="137" spans="1:11" s="309" customFormat="1" ht="12" customHeight="1">
      <c r="A137" s="519" t="s">
        <v>371</v>
      </c>
      <c r="B137" s="335" t="s">
        <v>686</v>
      </c>
      <c r="C137" s="362">
        <v>61852</v>
      </c>
      <c r="D137" s="362">
        <v>55037</v>
      </c>
      <c r="E137" s="362">
        <v>55037</v>
      </c>
      <c r="F137" s="654" t="s">
        <v>781</v>
      </c>
    </row>
    <row r="138" spans="1:11" s="309" customFormat="1" ht="12" customHeight="1">
      <c r="A138" s="519" t="s">
        <v>373</v>
      </c>
      <c r="B138" s="335" t="s">
        <v>473</v>
      </c>
      <c r="C138" s="362">
        <v>0</v>
      </c>
      <c r="D138" s="362">
        <v>0</v>
      </c>
      <c r="E138" s="362">
        <v>0</v>
      </c>
      <c r="F138" s="654" t="s">
        <v>782</v>
      </c>
    </row>
    <row r="139" spans="1:11" s="309" customFormat="1" ht="12" customHeight="1" thickBot="1">
      <c r="A139" s="528" t="s">
        <v>685</v>
      </c>
      <c r="B139" s="333" t="s">
        <v>474</v>
      </c>
      <c r="C139" s="362">
        <v>0</v>
      </c>
      <c r="D139" s="362">
        <v>0</v>
      </c>
      <c r="E139" s="362">
        <v>0</v>
      </c>
      <c r="F139" s="654" t="s">
        <v>783</v>
      </c>
    </row>
    <row r="140" spans="1:11" s="309" customFormat="1" ht="12" customHeight="1" thickBot="1">
      <c r="A140" s="351" t="s">
        <v>14</v>
      </c>
      <c r="B140" s="354" t="s">
        <v>567</v>
      </c>
      <c r="C140" s="505"/>
      <c r="D140" s="505"/>
      <c r="E140" s="505"/>
      <c r="F140" s="654" t="s">
        <v>784</v>
      </c>
    </row>
    <row r="141" spans="1:11" s="309" customFormat="1" ht="12" customHeight="1">
      <c r="A141" s="519" t="s">
        <v>133</v>
      </c>
      <c r="B141" s="335" t="s">
        <v>476</v>
      </c>
      <c r="C141" s="362">
        <v>0</v>
      </c>
      <c r="D141" s="362">
        <v>0</v>
      </c>
      <c r="E141" s="362">
        <v>0</v>
      </c>
      <c r="F141" s="654" t="s">
        <v>785</v>
      </c>
    </row>
    <row r="142" spans="1:11" s="309" customFormat="1" ht="12" customHeight="1">
      <c r="A142" s="519" t="s">
        <v>134</v>
      </c>
      <c r="B142" s="335" t="s">
        <v>477</v>
      </c>
      <c r="C142" s="362">
        <v>0</v>
      </c>
      <c r="D142" s="362">
        <v>0</v>
      </c>
      <c r="E142" s="362">
        <v>0</v>
      </c>
      <c r="F142" s="654" t="s">
        <v>786</v>
      </c>
    </row>
    <row r="143" spans="1:11" s="309" customFormat="1" ht="12" customHeight="1">
      <c r="A143" s="519" t="s">
        <v>163</v>
      </c>
      <c r="B143" s="335" t="s">
        <v>478</v>
      </c>
      <c r="C143" s="362">
        <v>0</v>
      </c>
      <c r="D143" s="362">
        <v>0</v>
      </c>
      <c r="E143" s="362">
        <v>0</v>
      </c>
      <c r="F143" s="654" t="s">
        <v>787</v>
      </c>
    </row>
    <row r="144" spans="1:11" ht="12.75" customHeight="1" thickBot="1">
      <c r="A144" s="519" t="s">
        <v>379</v>
      </c>
      <c r="B144" s="335" t="s">
        <v>479</v>
      </c>
      <c r="C144" s="362">
        <v>0</v>
      </c>
      <c r="D144" s="362">
        <v>0</v>
      </c>
      <c r="E144" s="362">
        <v>0</v>
      </c>
      <c r="F144" s="654" t="s">
        <v>788</v>
      </c>
    </row>
    <row r="145" spans="1:6" ht="12" customHeight="1" thickBot="1">
      <c r="A145" s="351" t="s">
        <v>15</v>
      </c>
      <c r="B145" s="354" t="s">
        <v>480</v>
      </c>
      <c r="C145" s="518">
        <f>SUM(C140,C134,C129,C125)</f>
        <v>61852</v>
      </c>
      <c r="D145" s="518">
        <f t="shared" ref="D145:E145" si="22">SUM(D140,D134,D129,D125)</f>
        <v>80739</v>
      </c>
      <c r="E145" s="518">
        <f t="shared" si="22"/>
        <v>80739</v>
      </c>
      <c r="F145" s="654" t="s">
        <v>789</v>
      </c>
    </row>
    <row r="146" spans="1:6" ht="15" customHeight="1" thickBot="1">
      <c r="A146" s="530" t="s">
        <v>16</v>
      </c>
      <c r="B146" s="374" t="s">
        <v>481</v>
      </c>
      <c r="C146" s="518">
        <f>SUM(C145,C124)</f>
        <v>134752</v>
      </c>
      <c r="D146" s="518">
        <f t="shared" ref="D146:E146" si="23">SUM(D145,D124)</f>
        <v>176566</v>
      </c>
      <c r="E146" s="518">
        <f t="shared" si="23"/>
        <v>160713</v>
      </c>
      <c r="F146" s="654" t="s">
        <v>790</v>
      </c>
    </row>
    <row r="147" spans="1:6" ht="13.5" thickBot="1">
      <c r="A147" s="43"/>
      <c r="B147" s="44"/>
      <c r="C147" s="45"/>
      <c r="D147" s="45"/>
      <c r="E147" s="45"/>
    </row>
    <row r="148" spans="1:6" ht="15" customHeight="1" thickBot="1">
      <c r="A148" s="495" t="s">
        <v>688</v>
      </c>
      <c r="B148" s="496"/>
      <c r="C148" s="114"/>
      <c r="D148" s="115"/>
      <c r="E148" s="112"/>
    </row>
    <row r="149" spans="1:6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A90:E90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" sqref="E1"/>
    </sheetView>
  </sheetViews>
  <sheetFormatPr defaultRowHeight="12.75"/>
  <cols>
    <col min="1" max="1" width="14.83203125" style="510" customWidth="1"/>
    <col min="2" max="2" width="64.6640625" style="511" customWidth="1"/>
    <col min="3" max="5" width="17" style="512" customWidth="1"/>
    <col min="6" max="6" width="0" style="646" hidden="1" customWidth="1"/>
    <col min="7" max="16384" width="9.33203125" style="33"/>
  </cols>
  <sheetData>
    <row r="1" spans="1:6" s="486" customFormat="1" ht="16.5" customHeight="1" thickBot="1">
      <c r="A1" s="485"/>
      <c r="B1" s="487"/>
      <c r="C1" s="532"/>
      <c r="D1" s="497"/>
      <c r="E1" s="630" t="s">
        <v>1295</v>
      </c>
      <c r="F1" s="649"/>
    </row>
    <row r="2" spans="1:6" s="533" customFormat="1" ht="15.75" customHeight="1">
      <c r="A2" s="513" t="s">
        <v>54</v>
      </c>
      <c r="B2" s="909" t="s">
        <v>158</v>
      </c>
      <c r="C2" s="910"/>
      <c r="D2" s="911"/>
      <c r="E2" s="506" t="s">
        <v>41</v>
      </c>
      <c r="F2" s="650"/>
    </row>
    <row r="3" spans="1:6" s="533" customFormat="1" ht="24.75" thickBot="1">
      <c r="A3" s="531" t="s">
        <v>562</v>
      </c>
      <c r="B3" s="906" t="s">
        <v>689</v>
      </c>
      <c r="C3" s="907"/>
      <c r="D3" s="908"/>
      <c r="E3" s="481" t="s">
        <v>49</v>
      </c>
      <c r="F3" s="650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51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2"/>
    </row>
    <row r="7" spans="1:6" s="535" customFormat="1" ht="15.95" customHeight="1" thickBot="1">
      <c r="A7" s="903" t="s">
        <v>44</v>
      </c>
      <c r="B7" s="904"/>
      <c r="C7" s="912"/>
      <c r="D7" s="912"/>
      <c r="E7" s="913"/>
      <c r="F7" s="652"/>
    </row>
    <row r="8" spans="1:6" s="535" customFormat="1" ht="12" customHeight="1" thickBot="1">
      <c r="A8" s="351" t="s">
        <v>7</v>
      </c>
      <c r="B8" s="828" t="s">
        <v>312</v>
      </c>
      <c r="C8" s="841">
        <f>'3.1. sz. mell'!C8-'3.3. sz. mell'!C8-'3.4. sz. mell'!C8</f>
        <v>87587</v>
      </c>
      <c r="D8" s="841">
        <f>'3.1. sz. mell'!D8-'3.3. sz. mell'!D8-'3.4. sz. mell'!D8</f>
        <v>87819</v>
      </c>
      <c r="E8" s="841">
        <f>'3.1. sz. mell'!E8-'3.3. sz. mell'!E8-'3.4. sz. mell'!E8</f>
        <v>87819</v>
      </c>
      <c r="F8" s="836">
        <f>'3.1. sz. mell'!F8-'3.3. sz. mell'!F8-'3.4. sz. mell'!F8</f>
        <v>1</v>
      </c>
    </row>
    <row r="9" spans="1:6" s="509" customFormat="1" ht="12" customHeight="1">
      <c r="A9" s="519" t="s">
        <v>73</v>
      </c>
      <c r="B9" s="829" t="s">
        <v>313</v>
      </c>
      <c r="C9" s="837">
        <f>'3.1. sz. mell'!C9-'3.3. sz. mell'!C9-'3.4. sz. mell'!C9</f>
        <v>74681</v>
      </c>
      <c r="D9" s="380">
        <f>'3.1. sz. mell'!D9-'3.3. sz. mell'!D9-'3.4. sz. mell'!D9</f>
        <v>74681</v>
      </c>
      <c r="E9" s="501">
        <f>'3.1. sz. mell'!E9-'3.3. sz. mell'!E9-'3.4. sz. mell'!E9</f>
        <v>74681</v>
      </c>
      <c r="F9" s="652" t="s">
        <v>736</v>
      </c>
    </row>
    <row r="10" spans="1:6" s="536" customFormat="1" ht="12" customHeight="1">
      <c r="A10" s="520" t="s">
        <v>74</v>
      </c>
      <c r="B10" s="830" t="s">
        <v>314</v>
      </c>
      <c r="C10" s="837">
        <f>'3.1. sz. mell'!C10-'3.3. sz. mell'!C10-'3.4. sz. mell'!C10</f>
        <v>0</v>
      </c>
      <c r="D10" s="380">
        <f>'3.1. sz. mell'!D10-'3.3. sz. mell'!D10-'3.4. sz. mell'!D10</f>
        <v>0</v>
      </c>
      <c r="E10" s="501">
        <f>'3.1. sz. mell'!E10-'3.3. sz. mell'!E10-'3.4. sz. mell'!E10</f>
        <v>0</v>
      </c>
      <c r="F10" s="652" t="s">
        <v>737</v>
      </c>
    </row>
    <row r="11" spans="1:6" s="536" customFormat="1" ht="12" customHeight="1">
      <c r="A11" s="520" t="s">
        <v>75</v>
      </c>
      <c r="B11" s="830" t="s">
        <v>315</v>
      </c>
      <c r="C11" s="837">
        <f>'3.1. sz. mell'!C11-'3.3. sz. mell'!C11-'3.4. sz. mell'!C11</f>
        <v>11373</v>
      </c>
      <c r="D11" s="380">
        <f>'3.1. sz. mell'!D11-'3.3. sz. mell'!D11-'3.4. sz. mell'!D11</f>
        <v>9904</v>
      </c>
      <c r="E11" s="501">
        <f>'3.1. sz. mell'!E11-'3.3. sz. mell'!E11-'3.4. sz. mell'!E11</f>
        <v>9904</v>
      </c>
      <c r="F11" s="652" t="s">
        <v>738</v>
      </c>
    </row>
    <row r="12" spans="1:6" s="536" customFormat="1" ht="12" customHeight="1">
      <c r="A12" s="520" t="s">
        <v>76</v>
      </c>
      <c r="B12" s="830" t="s">
        <v>316</v>
      </c>
      <c r="C12" s="837">
        <f>'3.1. sz. mell'!C12-'3.3. sz. mell'!C12-'3.4. sz. mell'!C12</f>
        <v>1479</v>
      </c>
      <c r="D12" s="380">
        <f>'3.1. sz. mell'!D12-'3.3. sz. mell'!D12-'3.4. sz. mell'!D12</f>
        <v>1479</v>
      </c>
      <c r="E12" s="501">
        <f>'3.1. sz. mell'!E12-'3.3. sz. mell'!E12-'3.4. sz. mell'!E12</f>
        <v>1479</v>
      </c>
      <c r="F12" s="652" t="s">
        <v>739</v>
      </c>
    </row>
    <row r="13" spans="1:6" s="536" customFormat="1" ht="12" customHeight="1">
      <c r="A13" s="520" t="s">
        <v>109</v>
      </c>
      <c r="B13" s="830" t="s">
        <v>317</v>
      </c>
      <c r="C13" s="837">
        <f>'3.1. sz. mell'!C13-'3.3. sz. mell'!C13-'3.4. sz. mell'!C13</f>
        <v>54</v>
      </c>
      <c r="D13" s="380">
        <f>'3.1. sz. mell'!D13-'3.3. sz. mell'!D13-'3.4. sz. mell'!D13</f>
        <v>358</v>
      </c>
      <c r="E13" s="501">
        <f>'3.1. sz. mell'!E13-'3.3. sz. mell'!E13-'3.4. sz. mell'!E13</f>
        <v>358</v>
      </c>
      <c r="F13" s="652" t="s">
        <v>740</v>
      </c>
    </row>
    <row r="14" spans="1:6" s="509" customFormat="1" ht="12" customHeight="1" thickBot="1">
      <c r="A14" s="521" t="s">
        <v>77</v>
      </c>
      <c r="B14" s="831" t="s">
        <v>318</v>
      </c>
      <c r="C14" s="838">
        <f>'3.1. sz. mell'!C14-'3.3. sz. mell'!C14-'3.4. sz. mell'!C14</f>
        <v>0</v>
      </c>
      <c r="D14" s="839">
        <f>'3.1. sz. mell'!D14-'3.3. sz. mell'!D14-'3.4. sz. mell'!D14</f>
        <v>1397</v>
      </c>
      <c r="E14" s="840">
        <f>'3.1. sz. mell'!E14-'3.3. sz. mell'!E14-'3.4. sz. mell'!E14</f>
        <v>1397</v>
      </c>
      <c r="F14" s="652" t="s">
        <v>741</v>
      </c>
    </row>
    <row r="15" spans="1:6" s="509" customFormat="1" ht="12" customHeight="1" thickBot="1">
      <c r="A15" s="351" t="s">
        <v>8</v>
      </c>
      <c r="B15" s="832" t="s">
        <v>319</v>
      </c>
      <c r="C15" s="841">
        <f>'3.1. sz. mell'!C15-'3.3. sz. mell'!C15-'3.4. sz. mell'!C15</f>
        <v>9886</v>
      </c>
      <c r="D15" s="841">
        <f>'3.1. sz. mell'!D15-'3.3. sz. mell'!D15-'3.4. sz. mell'!D15</f>
        <v>14094</v>
      </c>
      <c r="E15" s="841">
        <f>'3.1. sz. mell'!E15-'3.3. sz. mell'!E15-'3.4. sz. mell'!E15</f>
        <v>14006</v>
      </c>
      <c r="F15" s="652" t="s">
        <v>742</v>
      </c>
    </row>
    <row r="16" spans="1:6" s="509" customFormat="1" ht="12" customHeight="1">
      <c r="A16" s="519" t="s">
        <v>79</v>
      </c>
      <c r="B16" s="829" t="s">
        <v>320</v>
      </c>
      <c r="C16" s="837">
        <f>'3.1. sz. mell'!C16-'3.3. sz. mell'!C16-'3.4. sz. mell'!C16</f>
        <v>0</v>
      </c>
      <c r="D16" s="380">
        <f>'3.1. sz. mell'!D16-'3.3. sz. mell'!D16-'3.4. sz. mell'!D16</f>
        <v>0</v>
      </c>
      <c r="E16" s="501">
        <f>'3.1. sz. mell'!E16-'3.3. sz. mell'!E16-'3.4. sz. mell'!E16</f>
        <v>0</v>
      </c>
      <c r="F16" s="652" t="s">
        <v>743</v>
      </c>
    </row>
    <row r="17" spans="1:6" s="509" customFormat="1" ht="12" customHeight="1">
      <c r="A17" s="520" t="s">
        <v>80</v>
      </c>
      <c r="B17" s="830" t="s">
        <v>321</v>
      </c>
      <c r="C17" s="837">
        <f>'3.1. sz. mell'!C17-'3.3. sz. mell'!C17-'3.4. sz. mell'!C17</f>
        <v>0</v>
      </c>
      <c r="D17" s="380">
        <f>'3.1. sz. mell'!D17-'3.3. sz. mell'!D17-'3.4. sz. mell'!D17</f>
        <v>0</v>
      </c>
      <c r="E17" s="501">
        <f>'3.1. sz. mell'!E17-'3.3. sz. mell'!E17-'3.4. sz. mell'!E17</f>
        <v>0</v>
      </c>
      <c r="F17" s="652" t="s">
        <v>744</v>
      </c>
    </row>
    <row r="18" spans="1:6" s="509" customFormat="1" ht="12" customHeight="1">
      <c r="A18" s="520" t="s">
        <v>81</v>
      </c>
      <c r="B18" s="830" t="s">
        <v>322</v>
      </c>
      <c r="C18" s="837">
        <f>'3.1. sz. mell'!C18-'3.3. sz. mell'!C18-'3.4. sz. mell'!C18</f>
        <v>0</v>
      </c>
      <c r="D18" s="380">
        <f>'3.1. sz. mell'!D18-'3.3. sz. mell'!D18-'3.4. sz. mell'!D18</f>
        <v>0</v>
      </c>
      <c r="E18" s="501">
        <f>'3.1. sz. mell'!E18-'3.3. sz. mell'!E18-'3.4. sz. mell'!E18</f>
        <v>0</v>
      </c>
      <c r="F18" s="652" t="s">
        <v>745</v>
      </c>
    </row>
    <row r="19" spans="1:6" s="509" customFormat="1" ht="12" customHeight="1">
      <c r="A19" s="520" t="s">
        <v>82</v>
      </c>
      <c r="B19" s="830" t="s">
        <v>323</v>
      </c>
      <c r="C19" s="837">
        <f>'3.1. sz. mell'!C19-'3.3. sz. mell'!C19-'3.4. sz. mell'!C19</f>
        <v>0</v>
      </c>
      <c r="D19" s="380">
        <f>'3.1. sz. mell'!D19-'3.3. sz. mell'!D19-'3.4. sz. mell'!D19</f>
        <v>0</v>
      </c>
      <c r="E19" s="501">
        <f>'3.1. sz. mell'!E19-'3.3. sz. mell'!E19-'3.4. sz. mell'!E19</f>
        <v>0</v>
      </c>
      <c r="F19" s="652" t="s">
        <v>746</v>
      </c>
    </row>
    <row r="20" spans="1:6" s="509" customFormat="1" ht="12" customHeight="1">
      <c r="A20" s="520" t="s">
        <v>83</v>
      </c>
      <c r="B20" s="830" t="s">
        <v>324</v>
      </c>
      <c r="C20" s="837">
        <f>'3.1. sz. mell'!C20-'3.3. sz. mell'!C20-'3.4. sz. mell'!C20</f>
        <v>9886</v>
      </c>
      <c r="D20" s="380">
        <f>'3.1. sz. mell'!D20-'3.3. sz. mell'!D20-'3.4. sz. mell'!D20</f>
        <v>14094</v>
      </c>
      <c r="E20" s="501">
        <f>'3.1. sz. mell'!E20-'3.3. sz. mell'!E20-'3.4. sz. mell'!E20</f>
        <v>14006</v>
      </c>
      <c r="F20" s="652" t="s">
        <v>747</v>
      </c>
    </row>
    <row r="21" spans="1:6" s="536" customFormat="1" ht="12" customHeight="1" thickBot="1">
      <c r="A21" s="521" t="s">
        <v>90</v>
      </c>
      <c r="B21" s="831" t="s">
        <v>325</v>
      </c>
      <c r="C21" s="838">
        <f>'3.1. sz. mell'!C21-'3.3. sz. mell'!C21-'3.4. sz. mell'!C21</f>
        <v>0</v>
      </c>
      <c r="D21" s="839">
        <f>'3.1. sz. mell'!D21-'3.3. sz. mell'!D21-'3.4. sz. mell'!D21</f>
        <v>0</v>
      </c>
      <c r="E21" s="840">
        <f>'3.1. sz. mell'!E21-'3.3. sz. mell'!E21-'3.4. sz. mell'!E21</f>
        <v>0</v>
      </c>
      <c r="F21" s="652" t="s">
        <v>748</v>
      </c>
    </row>
    <row r="22" spans="1:6" s="536" customFormat="1" ht="12" customHeight="1" thickBot="1">
      <c r="A22" s="351" t="s">
        <v>9</v>
      </c>
      <c r="B22" s="828" t="s">
        <v>326</v>
      </c>
      <c r="C22" s="841">
        <f>'3.1. sz. mell'!C22-'3.3. sz. mell'!C22-'3.4. sz. mell'!C22</f>
        <v>0</v>
      </c>
      <c r="D22" s="841">
        <f>'3.1. sz. mell'!D22-'3.3. sz. mell'!D22-'3.4. sz. mell'!D22</f>
        <v>10174</v>
      </c>
      <c r="E22" s="841">
        <f>'3.1. sz. mell'!E22-'3.3. sz. mell'!E22-'3.4. sz. mell'!E22</f>
        <v>10173</v>
      </c>
      <c r="F22" s="652" t="s">
        <v>749</v>
      </c>
    </row>
    <row r="23" spans="1:6" s="536" customFormat="1" ht="12" customHeight="1">
      <c r="A23" s="519" t="s">
        <v>62</v>
      </c>
      <c r="B23" s="829" t="s">
        <v>327</v>
      </c>
      <c r="C23" s="837">
        <f>'3.1. sz. mell'!C23-'3.3. sz. mell'!C23-'3.4. sz. mell'!C23</f>
        <v>0</v>
      </c>
      <c r="D23" s="380">
        <f>'3.1. sz. mell'!D23-'3.3. sz. mell'!D23-'3.4. sz. mell'!D23</f>
        <v>0</v>
      </c>
      <c r="E23" s="501">
        <f>'3.1. sz. mell'!E23-'3.3. sz. mell'!E23-'3.4. sz. mell'!E23</f>
        <v>0</v>
      </c>
      <c r="F23" s="652" t="s">
        <v>750</v>
      </c>
    </row>
    <row r="24" spans="1:6" s="509" customFormat="1" ht="12" customHeight="1">
      <c r="A24" s="520" t="s">
        <v>63</v>
      </c>
      <c r="B24" s="830" t="s">
        <v>328</v>
      </c>
      <c r="C24" s="837">
        <f>'3.1. sz. mell'!C24-'3.3. sz. mell'!C24-'3.4. sz. mell'!C24</f>
        <v>0</v>
      </c>
      <c r="D24" s="380">
        <f>'3.1. sz. mell'!D24-'3.3. sz. mell'!D24-'3.4. sz. mell'!D24</f>
        <v>0</v>
      </c>
      <c r="E24" s="501">
        <f>'3.1. sz. mell'!E24-'3.3. sz. mell'!E24-'3.4. sz. mell'!E24</f>
        <v>0</v>
      </c>
      <c r="F24" s="652" t="s">
        <v>751</v>
      </c>
    </row>
    <row r="25" spans="1:6" s="536" customFormat="1" ht="12" customHeight="1">
      <c r="A25" s="520" t="s">
        <v>64</v>
      </c>
      <c r="B25" s="830" t="s">
        <v>329</v>
      </c>
      <c r="C25" s="837">
        <f>'3.1. sz. mell'!C25-'3.3. sz. mell'!C25-'3.4. sz. mell'!C25</f>
        <v>0</v>
      </c>
      <c r="D25" s="380">
        <f>'3.1. sz. mell'!D25-'3.3. sz. mell'!D25-'3.4. sz. mell'!D25</f>
        <v>0</v>
      </c>
      <c r="E25" s="501">
        <f>'3.1. sz. mell'!E25-'3.3. sz. mell'!E25-'3.4. sz. mell'!E25</f>
        <v>0</v>
      </c>
      <c r="F25" s="652" t="s">
        <v>752</v>
      </c>
    </row>
    <row r="26" spans="1:6" s="536" customFormat="1" ht="12" customHeight="1">
      <c r="A26" s="520" t="s">
        <v>65</v>
      </c>
      <c r="B26" s="830" t="s">
        <v>330</v>
      </c>
      <c r="C26" s="837">
        <f>'3.1. sz. mell'!C26-'3.3. sz. mell'!C26-'3.4. sz. mell'!C26</f>
        <v>0</v>
      </c>
      <c r="D26" s="380">
        <f>'3.1. sz. mell'!D26-'3.3. sz. mell'!D26-'3.4. sz. mell'!D26</f>
        <v>0</v>
      </c>
      <c r="E26" s="501">
        <f>'3.1. sz. mell'!E26-'3.3. sz. mell'!E26-'3.4. sz. mell'!E26</f>
        <v>0</v>
      </c>
      <c r="F26" s="652" t="s">
        <v>753</v>
      </c>
    </row>
    <row r="27" spans="1:6" s="536" customFormat="1" ht="12" customHeight="1">
      <c r="A27" s="520" t="s">
        <v>123</v>
      </c>
      <c r="B27" s="830" t="s">
        <v>331</v>
      </c>
      <c r="C27" s="837">
        <f>'3.1. sz. mell'!C27-'3.3. sz. mell'!C27-'3.4. sz. mell'!C27</f>
        <v>0</v>
      </c>
      <c r="D27" s="380">
        <f>'3.1. sz. mell'!D27-'3.3. sz. mell'!D27-'3.4. sz. mell'!D27</f>
        <v>10174</v>
      </c>
      <c r="E27" s="501">
        <f>'3.1. sz. mell'!E27-'3.3. sz. mell'!E27-'3.4. sz. mell'!E27</f>
        <v>10173</v>
      </c>
      <c r="F27" s="652" t="s">
        <v>754</v>
      </c>
    </row>
    <row r="28" spans="1:6" s="536" customFormat="1" ht="12" customHeight="1" thickBot="1">
      <c r="A28" s="521" t="s">
        <v>124</v>
      </c>
      <c r="B28" s="831" t="s">
        <v>332</v>
      </c>
      <c r="C28" s="838">
        <f>'3.1. sz. mell'!C28-'3.3. sz. mell'!C28-'3.4. sz. mell'!C28</f>
        <v>0</v>
      </c>
      <c r="D28" s="839">
        <f>'3.1. sz. mell'!D28-'3.3. sz. mell'!D28-'3.4. sz. mell'!D28</f>
        <v>0</v>
      </c>
      <c r="E28" s="840">
        <f>'3.1. sz. mell'!E28-'3.3. sz. mell'!E28-'3.4. sz. mell'!E28</f>
        <v>0</v>
      </c>
      <c r="F28" s="652" t="s">
        <v>755</v>
      </c>
    </row>
    <row r="29" spans="1:6" s="536" customFormat="1" ht="12" customHeight="1" thickBot="1">
      <c r="A29" s="351" t="s">
        <v>125</v>
      </c>
      <c r="B29" s="828" t="s">
        <v>333</v>
      </c>
      <c r="C29" s="841">
        <f>'3.1. sz. mell'!C29-'3.3. sz. mell'!C29-'3.4. sz. mell'!C29</f>
        <v>0</v>
      </c>
      <c r="D29" s="841">
        <f>'3.1. sz. mell'!D29-'3.3. sz. mell'!D29-'3.4. sz. mell'!D29</f>
        <v>0</v>
      </c>
      <c r="E29" s="841">
        <f>'3.1. sz. mell'!E29-'3.3. sz. mell'!E29-'3.4. sz. mell'!E29</f>
        <v>0</v>
      </c>
      <c r="F29" s="652" t="s">
        <v>756</v>
      </c>
    </row>
    <row r="30" spans="1:6" s="536" customFormat="1" ht="12" customHeight="1">
      <c r="A30" s="519" t="s">
        <v>334</v>
      </c>
      <c r="B30" s="829" t="s">
        <v>335</v>
      </c>
      <c r="C30" s="837">
        <f>'3.1. sz. mell'!C30-'3.3. sz. mell'!C30-'3.4. sz. mell'!C30</f>
        <v>0</v>
      </c>
      <c r="D30" s="380">
        <f>'3.1. sz. mell'!D30-'3.3. sz. mell'!D30-'3.4. sz. mell'!D30</f>
        <v>0</v>
      </c>
      <c r="E30" s="501">
        <f>'3.1. sz. mell'!E30-'3.3. sz. mell'!E30-'3.4. sz. mell'!E30</f>
        <v>0</v>
      </c>
      <c r="F30" s="652" t="s">
        <v>757</v>
      </c>
    </row>
    <row r="31" spans="1:6" s="536" customFormat="1" ht="12" customHeight="1">
      <c r="A31" s="520" t="s">
        <v>336</v>
      </c>
      <c r="B31" s="830" t="s">
        <v>337</v>
      </c>
      <c r="C31" s="837">
        <f>'3.1. sz. mell'!C31-'3.3. sz. mell'!C31-'3.4. sz. mell'!C31</f>
        <v>0</v>
      </c>
      <c r="D31" s="380">
        <f>'3.1. sz. mell'!D31-'3.3. sz. mell'!D31-'3.4. sz. mell'!D31</f>
        <v>0</v>
      </c>
      <c r="E31" s="501">
        <f>'3.1. sz. mell'!E31-'3.3. sz. mell'!E31-'3.4. sz. mell'!E31</f>
        <v>0</v>
      </c>
      <c r="F31" s="652" t="s">
        <v>758</v>
      </c>
    </row>
    <row r="32" spans="1:6" s="536" customFormat="1" ht="12" customHeight="1">
      <c r="A32" s="520" t="s">
        <v>338</v>
      </c>
      <c r="B32" s="830" t="s">
        <v>339</v>
      </c>
      <c r="C32" s="837">
        <f>'3.1. sz. mell'!C32-'3.3. sz. mell'!C32-'3.4. sz. mell'!C32</f>
        <v>0</v>
      </c>
      <c r="D32" s="380">
        <f>'3.1. sz. mell'!D32-'3.3. sz. mell'!D32-'3.4. sz. mell'!D32</f>
        <v>0</v>
      </c>
      <c r="E32" s="501">
        <f>'3.1. sz. mell'!E32-'3.3. sz. mell'!E32-'3.4. sz. mell'!E32</f>
        <v>0</v>
      </c>
      <c r="F32" s="652" t="s">
        <v>759</v>
      </c>
    </row>
    <row r="33" spans="1:6" s="536" customFormat="1" ht="12" customHeight="1">
      <c r="A33" s="520" t="s">
        <v>340</v>
      </c>
      <c r="B33" s="830" t="s">
        <v>341</v>
      </c>
      <c r="C33" s="837">
        <f>'3.1. sz. mell'!C33-'3.3. sz. mell'!C33-'3.4. sz. mell'!C33</f>
        <v>0</v>
      </c>
      <c r="D33" s="380">
        <f>'3.1. sz. mell'!D33-'3.3. sz. mell'!D33-'3.4. sz. mell'!D33</f>
        <v>0</v>
      </c>
      <c r="E33" s="501">
        <f>'3.1. sz. mell'!E33-'3.3. sz. mell'!E33-'3.4. sz. mell'!E33</f>
        <v>0</v>
      </c>
      <c r="F33" s="652" t="s">
        <v>760</v>
      </c>
    </row>
    <row r="34" spans="1:6" s="536" customFormat="1" ht="12" customHeight="1">
      <c r="A34" s="520" t="s">
        <v>342</v>
      </c>
      <c r="B34" s="830" t="s">
        <v>343</v>
      </c>
      <c r="C34" s="837">
        <f>'3.1. sz. mell'!C34-'3.3. sz. mell'!C34-'3.4. sz. mell'!C34</f>
        <v>0</v>
      </c>
      <c r="D34" s="380">
        <f>'3.1. sz. mell'!D34-'3.3. sz. mell'!D34-'3.4. sz. mell'!D34</f>
        <v>0</v>
      </c>
      <c r="E34" s="501">
        <f>'3.1. sz. mell'!E34-'3.3. sz. mell'!E34-'3.4. sz. mell'!E34</f>
        <v>0</v>
      </c>
      <c r="F34" s="652" t="s">
        <v>761</v>
      </c>
    </row>
    <row r="35" spans="1:6" s="536" customFormat="1" ht="12" customHeight="1" thickBot="1">
      <c r="A35" s="521" t="s">
        <v>344</v>
      </c>
      <c r="B35" s="831" t="s">
        <v>345</v>
      </c>
      <c r="C35" s="838">
        <f>'3.1. sz. mell'!C35-'3.3. sz. mell'!C35-'3.4. sz. mell'!C35</f>
        <v>0</v>
      </c>
      <c r="D35" s="839">
        <f>'3.1. sz. mell'!D35-'3.3. sz. mell'!D35-'3.4. sz. mell'!D35</f>
        <v>0</v>
      </c>
      <c r="E35" s="840">
        <f>'3.1. sz. mell'!E35-'3.3. sz. mell'!E35-'3.4. sz. mell'!E35</f>
        <v>0</v>
      </c>
      <c r="F35" s="652" t="s">
        <v>762</v>
      </c>
    </row>
    <row r="36" spans="1:6" s="536" customFormat="1" ht="12" customHeight="1" thickBot="1">
      <c r="A36" s="351" t="s">
        <v>11</v>
      </c>
      <c r="B36" s="828" t="s">
        <v>346</v>
      </c>
      <c r="C36" s="841">
        <f>'3.1. sz. mell'!C36-'3.3. sz. mell'!C36-'3.4. sz. mell'!C36</f>
        <v>11100</v>
      </c>
      <c r="D36" s="841">
        <f>'3.1. sz. mell'!D36-'3.3. sz. mell'!D36-'3.4. sz. mell'!D36</f>
        <v>11528</v>
      </c>
      <c r="E36" s="841">
        <f>'3.1. sz. mell'!E36-'3.3. sz. mell'!E36-'3.4. sz. mell'!E36</f>
        <v>11285</v>
      </c>
      <c r="F36" s="652" t="s">
        <v>763</v>
      </c>
    </row>
    <row r="37" spans="1:6" s="536" customFormat="1" ht="12" customHeight="1">
      <c r="A37" s="519" t="s">
        <v>66</v>
      </c>
      <c r="B37" s="829" t="s">
        <v>347</v>
      </c>
      <c r="C37" s="837">
        <f>'3.1. sz. mell'!C37-'3.3. sz. mell'!C37-'3.4. sz. mell'!C37</f>
        <v>0</v>
      </c>
      <c r="D37" s="380">
        <f>'3.1. sz. mell'!D37-'3.3. sz. mell'!D37-'3.4. sz. mell'!D37</f>
        <v>0</v>
      </c>
      <c r="E37" s="501">
        <f>'3.1. sz. mell'!E37-'3.3. sz. mell'!E37-'3.4. sz. mell'!E37</f>
        <v>0</v>
      </c>
      <c r="F37" s="652" t="s">
        <v>764</v>
      </c>
    </row>
    <row r="38" spans="1:6" s="536" customFormat="1" ht="12" customHeight="1">
      <c r="A38" s="520" t="s">
        <v>67</v>
      </c>
      <c r="B38" s="830" t="s">
        <v>348</v>
      </c>
      <c r="C38" s="837">
        <f>'3.1. sz. mell'!C38-'3.3. sz. mell'!C38-'3.4. sz. mell'!C38</f>
        <v>50</v>
      </c>
      <c r="D38" s="380">
        <f>'3.1. sz. mell'!D38-'3.3. sz. mell'!D38-'3.4. sz. mell'!D38</f>
        <v>65</v>
      </c>
      <c r="E38" s="501">
        <f>'3.1. sz. mell'!E38-'3.3. sz. mell'!E38-'3.4. sz. mell'!E38</f>
        <v>39</v>
      </c>
      <c r="F38" s="652" t="s">
        <v>765</v>
      </c>
    </row>
    <row r="39" spans="1:6" s="536" customFormat="1" ht="12" customHeight="1">
      <c r="A39" s="520" t="s">
        <v>68</v>
      </c>
      <c r="B39" s="830" t="s">
        <v>349</v>
      </c>
      <c r="C39" s="837">
        <f>'3.1. sz. mell'!C39-'3.3. sz. mell'!C39-'3.4. sz. mell'!C39</f>
        <v>2790</v>
      </c>
      <c r="D39" s="380">
        <f>'3.1. sz. mell'!D39-'3.3. sz. mell'!D39-'3.4. sz. mell'!D39</f>
        <v>1479</v>
      </c>
      <c r="E39" s="501">
        <f>'3.1. sz. mell'!E39-'3.3. sz. mell'!E39-'3.4. sz. mell'!E39</f>
        <v>1465</v>
      </c>
      <c r="F39" s="652" t="s">
        <v>766</v>
      </c>
    </row>
    <row r="40" spans="1:6" s="536" customFormat="1" ht="12" customHeight="1">
      <c r="A40" s="520" t="s">
        <v>127</v>
      </c>
      <c r="B40" s="830" t="s">
        <v>350</v>
      </c>
      <c r="C40" s="837">
        <f>'3.1. sz. mell'!C40-'3.3. sz. mell'!C40-'3.4. sz. mell'!C40</f>
        <v>2185</v>
      </c>
      <c r="D40" s="380">
        <f>'3.1. sz. mell'!D40-'3.3. sz. mell'!D40-'3.4. sz. mell'!D40</f>
        <v>1911</v>
      </c>
      <c r="E40" s="501">
        <f>'3.1. sz. mell'!E40-'3.3. sz. mell'!E40-'3.4. sz. mell'!E40</f>
        <v>1904</v>
      </c>
      <c r="F40" s="652" t="s">
        <v>767</v>
      </c>
    </row>
    <row r="41" spans="1:6" s="536" customFormat="1" ht="12" customHeight="1">
      <c r="A41" s="520" t="s">
        <v>128</v>
      </c>
      <c r="B41" s="830" t="s">
        <v>351</v>
      </c>
      <c r="C41" s="837">
        <f>'3.1. sz. mell'!C41-'3.3. sz. mell'!C41-'3.4. sz. mell'!C41</f>
        <v>4638</v>
      </c>
      <c r="D41" s="380">
        <f>'3.1. sz. mell'!D41-'3.3. sz. mell'!D41-'3.4. sz. mell'!D41</f>
        <v>5738</v>
      </c>
      <c r="E41" s="501">
        <f>'3.1. sz. mell'!E41-'3.3. sz. mell'!E41-'3.4. sz. mell'!E41</f>
        <v>5731</v>
      </c>
      <c r="F41" s="652" t="s">
        <v>768</v>
      </c>
    </row>
    <row r="42" spans="1:6" s="536" customFormat="1" ht="12" customHeight="1">
      <c r="A42" s="520" t="s">
        <v>129</v>
      </c>
      <c r="B42" s="830" t="s">
        <v>352</v>
      </c>
      <c r="C42" s="837">
        <f>'3.1. sz. mell'!C42-'3.3. sz. mell'!C42-'3.4. sz. mell'!C42</f>
        <v>1387</v>
      </c>
      <c r="D42" s="380">
        <f>'3.1. sz. mell'!D42-'3.3. sz. mell'!D42-'3.4. sz. mell'!D42</f>
        <v>2024</v>
      </c>
      <c r="E42" s="501">
        <f>'3.1. sz. mell'!E42-'3.3. sz. mell'!E42-'3.4. sz. mell'!E42</f>
        <v>1881</v>
      </c>
      <c r="F42" s="652" t="s">
        <v>769</v>
      </c>
    </row>
    <row r="43" spans="1:6" s="536" customFormat="1" ht="12" customHeight="1">
      <c r="A43" s="520" t="s">
        <v>130</v>
      </c>
      <c r="B43" s="830" t="s">
        <v>353</v>
      </c>
      <c r="C43" s="837">
        <f>'3.1. sz. mell'!C43-'3.3. sz. mell'!C43-'3.4. sz. mell'!C43</f>
        <v>0</v>
      </c>
      <c r="D43" s="380">
        <f>'3.1. sz. mell'!D43-'3.3. sz. mell'!D43-'3.4. sz. mell'!D43</f>
        <v>0</v>
      </c>
      <c r="E43" s="501">
        <f>'3.1. sz. mell'!E43-'3.3. sz. mell'!E43-'3.4. sz. mell'!E43</f>
        <v>0</v>
      </c>
      <c r="F43" s="652" t="s">
        <v>770</v>
      </c>
    </row>
    <row r="44" spans="1:6" s="536" customFormat="1" ht="12" customHeight="1">
      <c r="A44" s="520" t="s">
        <v>131</v>
      </c>
      <c r="B44" s="830" t="s">
        <v>354</v>
      </c>
      <c r="C44" s="837">
        <f>'3.1. sz. mell'!C44-'3.3. sz. mell'!C44-'3.4. sz. mell'!C44</f>
        <v>50</v>
      </c>
      <c r="D44" s="380">
        <f>'3.1. sz. mell'!D44-'3.3. sz. mell'!D44-'3.4. sz. mell'!D44</f>
        <v>80</v>
      </c>
      <c r="E44" s="501">
        <f>'3.1. sz. mell'!E44-'3.3. sz. mell'!E44-'3.4. sz. mell'!E44</f>
        <v>61</v>
      </c>
      <c r="F44" s="652" t="s">
        <v>771</v>
      </c>
    </row>
    <row r="45" spans="1:6" s="536" customFormat="1" ht="12" customHeight="1">
      <c r="A45" s="520" t="s">
        <v>355</v>
      </c>
      <c r="B45" s="830" t="s">
        <v>356</v>
      </c>
      <c r="C45" s="837">
        <f>'3.1. sz. mell'!C45-'3.3. sz. mell'!C45-'3.4. sz. mell'!C45</f>
        <v>0</v>
      </c>
      <c r="D45" s="380">
        <f>'3.1. sz. mell'!D45-'3.3. sz. mell'!D45-'3.4. sz. mell'!D45</f>
        <v>0</v>
      </c>
      <c r="E45" s="501">
        <f>'3.1. sz. mell'!E45-'3.3. sz. mell'!E45-'3.4. sz. mell'!E45</f>
        <v>0</v>
      </c>
      <c r="F45" s="652" t="s">
        <v>772</v>
      </c>
    </row>
    <row r="46" spans="1:6" s="509" customFormat="1" ht="12" customHeight="1" thickBot="1">
      <c r="A46" s="521" t="s">
        <v>357</v>
      </c>
      <c r="B46" s="831" t="s">
        <v>358</v>
      </c>
      <c r="C46" s="838">
        <f>'3.1. sz. mell'!C46-'3.3. sz. mell'!C46-'3.4. sz. mell'!C46</f>
        <v>0</v>
      </c>
      <c r="D46" s="839">
        <f>'3.1. sz. mell'!D46-'3.3. sz. mell'!D46-'3.4. sz. mell'!D46</f>
        <v>231</v>
      </c>
      <c r="E46" s="840">
        <f>'3.1. sz. mell'!E46-'3.3. sz. mell'!E46-'3.4. sz. mell'!E46</f>
        <v>204</v>
      </c>
      <c r="F46" s="652" t="s">
        <v>773</v>
      </c>
    </row>
    <row r="47" spans="1:6" s="536" customFormat="1" ht="12" customHeight="1" thickBot="1">
      <c r="A47" s="351" t="s">
        <v>12</v>
      </c>
      <c r="B47" s="828" t="s">
        <v>359</v>
      </c>
      <c r="C47" s="841">
        <f>'3.1. sz. mell'!C47-'3.3. sz. mell'!C47-'3.4. sz. mell'!C47</f>
        <v>0</v>
      </c>
      <c r="D47" s="841">
        <f>'3.1. sz. mell'!D47-'3.3. sz. mell'!D47-'3.4. sz. mell'!D47</f>
        <v>0</v>
      </c>
      <c r="E47" s="841">
        <f>'3.1. sz. mell'!E47-'3.3. sz. mell'!E47-'3.4. sz. mell'!E47</f>
        <v>0</v>
      </c>
      <c r="F47" s="652" t="s">
        <v>774</v>
      </c>
    </row>
    <row r="48" spans="1:6" s="536" customFormat="1" ht="12" customHeight="1">
      <c r="A48" s="519" t="s">
        <v>69</v>
      </c>
      <c r="B48" s="829" t="s">
        <v>360</v>
      </c>
      <c r="C48" s="837">
        <f>'3.1. sz. mell'!C48-'3.3. sz. mell'!C48-'3.4. sz. mell'!C48</f>
        <v>0</v>
      </c>
      <c r="D48" s="380">
        <f>'3.1. sz. mell'!D48-'3.3. sz. mell'!D48-'3.4. sz. mell'!D48</f>
        <v>0</v>
      </c>
      <c r="E48" s="501">
        <f>'3.1. sz. mell'!E48-'3.3. sz. mell'!E48-'3.4. sz. mell'!E48</f>
        <v>0</v>
      </c>
      <c r="F48" s="652" t="s">
        <v>775</v>
      </c>
    </row>
    <row r="49" spans="1:6" s="536" customFormat="1" ht="12" customHeight="1">
      <c r="A49" s="520" t="s">
        <v>70</v>
      </c>
      <c r="B49" s="830" t="s">
        <v>361</v>
      </c>
      <c r="C49" s="837">
        <f>'3.1. sz. mell'!C49-'3.3. sz. mell'!C49-'3.4. sz. mell'!C49</f>
        <v>0</v>
      </c>
      <c r="D49" s="380">
        <f>'3.1. sz. mell'!D49-'3.3. sz. mell'!D49-'3.4. sz. mell'!D49</f>
        <v>0</v>
      </c>
      <c r="E49" s="501">
        <f>'3.1. sz. mell'!E49-'3.3. sz. mell'!E49-'3.4. sz. mell'!E49</f>
        <v>0</v>
      </c>
      <c r="F49" s="652" t="s">
        <v>776</v>
      </c>
    </row>
    <row r="50" spans="1:6" s="536" customFormat="1" ht="12" customHeight="1">
      <c r="A50" s="520" t="s">
        <v>362</v>
      </c>
      <c r="B50" s="830" t="s">
        <v>363</v>
      </c>
      <c r="C50" s="837">
        <f>'3.1. sz. mell'!C50-'3.3. sz. mell'!C50-'3.4. sz. mell'!C50</f>
        <v>0</v>
      </c>
      <c r="D50" s="380">
        <f>'3.1. sz. mell'!D50-'3.3. sz. mell'!D50-'3.4. sz. mell'!D50</f>
        <v>0</v>
      </c>
      <c r="E50" s="501">
        <f>'3.1. sz. mell'!E50-'3.3. sz. mell'!E50-'3.4. sz. mell'!E50</f>
        <v>0</v>
      </c>
      <c r="F50" s="652" t="s">
        <v>777</v>
      </c>
    </row>
    <row r="51" spans="1:6" s="536" customFormat="1" ht="12" customHeight="1">
      <c r="A51" s="520" t="s">
        <v>364</v>
      </c>
      <c r="B51" s="830" t="s">
        <v>365</v>
      </c>
      <c r="C51" s="837">
        <f>'3.1. sz. mell'!C51-'3.3. sz. mell'!C51-'3.4. sz. mell'!C51</f>
        <v>0</v>
      </c>
      <c r="D51" s="380">
        <f>'3.1. sz. mell'!D51-'3.3. sz. mell'!D51-'3.4. sz. mell'!D51</f>
        <v>0</v>
      </c>
      <c r="E51" s="501">
        <f>'3.1. sz. mell'!E51-'3.3. sz. mell'!E51-'3.4. sz. mell'!E51</f>
        <v>0</v>
      </c>
      <c r="F51" s="652" t="s">
        <v>778</v>
      </c>
    </row>
    <row r="52" spans="1:6" s="536" customFormat="1" ht="12" customHeight="1" thickBot="1">
      <c r="A52" s="521" t="s">
        <v>366</v>
      </c>
      <c r="B52" s="831" t="s">
        <v>367</v>
      </c>
      <c r="C52" s="838">
        <f>'3.1. sz. mell'!C52-'3.3. sz. mell'!C52-'3.4. sz. mell'!C52</f>
        <v>0</v>
      </c>
      <c r="D52" s="839">
        <f>'3.1. sz. mell'!D52-'3.3. sz. mell'!D52-'3.4. sz. mell'!D52</f>
        <v>0</v>
      </c>
      <c r="E52" s="840">
        <f>'3.1. sz. mell'!E52-'3.3. sz. mell'!E52-'3.4. sz. mell'!E52</f>
        <v>0</v>
      </c>
      <c r="F52" s="652" t="s">
        <v>779</v>
      </c>
    </row>
    <row r="53" spans="1:6" s="536" customFormat="1" ht="12" customHeight="1" thickBot="1">
      <c r="A53" s="351" t="s">
        <v>132</v>
      </c>
      <c r="B53" s="828" t="s">
        <v>368</v>
      </c>
      <c r="C53" s="841">
        <f>'3.1. sz. mell'!C53-'3.3. sz. mell'!C53-'3.4. sz. mell'!C53</f>
        <v>0</v>
      </c>
      <c r="D53" s="841">
        <f>'3.1. sz. mell'!D53-'3.3. sz. mell'!D53-'3.4. sz. mell'!D53</f>
        <v>150</v>
      </c>
      <c r="E53" s="841">
        <f>'3.1. sz. mell'!E53-'3.3. sz. mell'!E53-'3.4. sz. mell'!E53</f>
        <v>91</v>
      </c>
      <c r="F53" s="652" t="s">
        <v>780</v>
      </c>
    </row>
    <row r="54" spans="1:6" s="509" customFormat="1" ht="12" customHeight="1">
      <c r="A54" s="519" t="s">
        <v>71</v>
      </c>
      <c r="B54" s="829" t="s">
        <v>369</v>
      </c>
      <c r="C54" s="837">
        <f>'3.1. sz. mell'!C54-'3.3. sz. mell'!C54-'3.4. sz. mell'!C54</f>
        <v>0</v>
      </c>
      <c r="D54" s="380">
        <f>'3.1. sz. mell'!D54-'3.3. sz. mell'!D54-'3.4. sz. mell'!D54</f>
        <v>0</v>
      </c>
      <c r="E54" s="501">
        <f>'3.1. sz. mell'!E54-'3.3. sz. mell'!E54-'3.4. sz. mell'!E54</f>
        <v>0</v>
      </c>
      <c r="F54" s="652" t="s">
        <v>781</v>
      </c>
    </row>
    <row r="55" spans="1:6" s="509" customFormat="1" ht="12" customHeight="1">
      <c r="A55" s="520" t="s">
        <v>72</v>
      </c>
      <c r="B55" s="830" t="s">
        <v>370</v>
      </c>
      <c r="C55" s="837">
        <f>'3.1. sz. mell'!C55-'3.3. sz. mell'!C55-'3.4. sz. mell'!C55</f>
        <v>0</v>
      </c>
      <c r="D55" s="380">
        <f>'3.1. sz. mell'!D55-'3.3. sz. mell'!D55-'3.4. sz. mell'!D55</f>
        <v>0</v>
      </c>
      <c r="E55" s="501">
        <f>'3.1. sz. mell'!E55-'3.3. sz. mell'!E55-'3.4. sz. mell'!E55</f>
        <v>0</v>
      </c>
      <c r="F55" s="652" t="s">
        <v>782</v>
      </c>
    </row>
    <row r="56" spans="1:6" s="509" customFormat="1" ht="12" customHeight="1">
      <c r="A56" s="520" t="s">
        <v>371</v>
      </c>
      <c r="B56" s="830" t="s">
        <v>372</v>
      </c>
      <c r="C56" s="837">
        <f>'3.1. sz. mell'!C56-'3.3. sz. mell'!C56-'3.4. sz. mell'!C56</f>
        <v>0</v>
      </c>
      <c r="D56" s="380">
        <f>'3.1. sz. mell'!D56-'3.3. sz. mell'!D56-'3.4. sz. mell'!D56</f>
        <v>150</v>
      </c>
      <c r="E56" s="501">
        <f>'3.1. sz. mell'!E56-'3.3. sz. mell'!E56-'3.4. sz. mell'!E56</f>
        <v>91</v>
      </c>
      <c r="F56" s="652" t="s">
        <v>783</v>
      </c>
    </row>
    <row r="57" spans="1:6" s="509" customFormat="1" ht="12" customHeight="1" thickBot="1">
      <c r="A57" s="521" t="s">
        <v>373</v>
      </c>
      <c r="B57" s="831" t="s">
        <v>374</v>
      </c>
      <c r="C57" s="838">
        <f>'3.1. sz. mell'!C57-'3.3. sz. mell'!C57-'3.4. sz. mell'!C57</f>
        <v>0</v>
      </c>
      <c r="D57" s="839">
        <f>'3.1. sz. mell'!D57-'3.3. sz. mell'!D57-'3.4. sz. mell'!D57</f>
        <v>0</v>
      </c>
      <c r="E57" s="840">
        <f>'3.1. sz. mell'!E57-'3.3. sz. mell'!E57-'3.4. sz. mell'!E57</f>
        <v>0</v>
      </c>
      <c r="F57" s="652" t="s">
        <v>784</v>
      </c>
    </row>
    <row r="58" spans="1:6" s="536" customFormat="1" ht="12" customHeight="1" thickBot="1">
      <c r="A58" s="351" t="s">
        <v>14</v>
      </c>
      <c r="B58" s="832" t="s">
        <v>375</v>
      </c>
      <c r="C58" s="841">
        <f>'3.1. sz. mell'!C58-'3.3. sz. mell'!C58-'3.4. sz. mell'!C58</f>
        <v>9218</v>
      </c>
      <c r="D58" s="841">
        <f>'3.1. sz. mell'!D58-'3.3. sz. mell'!D58-'3.4. sz. mell'!D58</f>
        <v>4466</v>
      </c>
      <c r="E58" s="841">
        <f>'3.1. sz. mell'!E58-'3.3. sz. mell'!E58-'3.4. sz. mell'!E58</f>
        <v>4461</v>
      </c>
      <c r="F58" s="652" t="s">
        <v>785</v>
      </c>
    </row>
    <row r="59" spans="1:6" s="536" customFormat="1" ht="12" customHeight="1">
      <c r="A59" s="519" t="s">
        <v>133</v>
      </c>
      <c r="B59" s="829" t="s">
        <v>376</v>
      </c>
      <c r="C59" s="837">
        <f>'3.1. sz. mell'!C59-'3.3. sz. mell'!C59-'3.4. sz. mell'!C59</f>
        <v>0</v>
      </c>
      <c r="D59" s="380">
        <f>'3.1. sz. mell'!D59-'3.3. sz. mell'!D59-'3.4. sz. mell'!D59</f>
        <v>0</v>
      </c>
      <c r="E59" s="501">
        <f>'3.1. sz. mell'!E59-'3.3. sz. mell'!E59-'3.4. sz. mell'!E59</f>
        <v>0</v>
      </c>
      <c r="F59" s="652" t="s">
        <v>786</v>
      </c>
    </row>
    <row r="60" spans="1:6" s="536" customFormat="1" ht="12" customHeight="1">
      <c r="A60" s="520" t="s">
        <v>134</v>
      </c>
      <c r="B60" s="830" t="s">
        <v>565</v>
      </c>
      <c r="C60" s="837">
        <f>'3.1. sz. mell'!C60-'3.3. sz. mell'!C60-'3.4. sz. mell'!C60</f>
        <v>164</v>
      </c>
      <c r="D60" s="380">
        <f>'3.1. sz. mell'!D60-'3.3. sz. mell'!D60-'3.4. sz. mell'!D60</f>
        <v>204</v>
      </c>
      <c r="E60" s="501">
        <f>'3.1. sz. mell'!E60-'3.3. sz. mell'!E60-'3.4. sz. mell'!E60</f>
        <v>201</v>
      </c>
      <c r="F60" s="652" t="s">
        <v>787</v>
      </c>
    </row>
    <row r="61" spans="1:6" s="536" customFormat="1" ht="12" customHeight="1">
      <c r="A61" s="520" t="s">
        <v>163</v>
      </c>
      <c r="B61" s="830" t="s">
        <v>378</v>
      </c>
      <c r="C61" s="837">
        <f>'3.1. sz. mell'!C61-'3.3. sz. mell'!C61-'3.4. sz. mell'!C61</f>
        <v>9054</v>
      </c>
      <c r="D61" s="380">
        <f>'3.1. sz. mell'!D61-'3.3. sz. mell'!D61-'3.4. sz. mell'!D61</f>
        <v>4262</v>
      </c>
      <c r="E61" s="501">
        <f>'3.1. sz. mell'!E61-'3.3. sz. mell'!E61-'3.4. sz. mell'!E61</f>
        <v>4260</v>
      </c>
      <c r="F61" s="652" t="s">
        <v>788</v>
      </c>
    </row>
    <row r="62" spans="1:6" s="536" customFormat="1" ht="12" customHeight="1" thickBot="1">
      <c r="A62" s="521" t="s">
        <v>379</v>
      </c>
      <c r="B62" s="831" t="s">
        <v>380</v>
      </c>
      <c r="C62" s="838">
        <f>'3.1. sz. mell'!C62-'3.3. sz. mell'!C62-'3.4. sz. mell'!C62</f>
        <v>0</v>
      </c>
      <c r="D62" s="839">
        <f>'3.1. sz. mell'!D62-'3.3. sz. mell'!D62-'3.4. sz. mell'!D62</f>
        <v>0</v>
      </c>
      <c r="E62" s="840">
        <f>'3.1. sz. mell'!E62-'3.3. sz. mell'!E62-'3.4. sz. mell'!E62</f>
        <v>0</v>
      </c>
      <c r="F62" s="652" t="s">
        <v>789</v>
      </c>
    </row>
    <row r="63" spans="1:6" s="536" customFormat="1" ht="12" customHeight="1" thickBot="1">
      <c r="A63" s="351" t="s">
        <v>15</v>
      </c>
      <c r="B63" s="828" t="s">
        <v>381</v>
      </c>
      <c r="C63" s="841">
        <f>'3.1. sz. mell'!C63-'3.3. sz. mell'!C63-'3.4. sz. mell'!C63</f>
        <v>117791</v>
      </c>
      <c r="D63" s="841">
        <f>'3.1. sz. mell'!D63-'3.3. sz. mell'!D63-'3.4. sz. mell'!D63</f>
        <v>128231</v>
      </c>
      <c r="E63" s="841">
        <f>'3.1. sz. mell'!E63-'3.3. sz. mell'!E63-'3.4. sz. mell'!E63</f>
        <v>127835</v>
      </c>
      <c r="F63" s="652" t="s">
        <v>790</v>
      </c>
    </row>
    <row r="64" spans="1:6" s="536" customFormat="1" ht="12" customHeight="1" thickBot="1">
      <c r="A64" s="522" t="s">
        <v>563</v>
      </c>
      <c r="B64" s="832" t="s">
        <v>383</v>
      </c>
      <c r="C64" s="842">
        <f>'3.1. sz. mell'!C64-'3.3. sz. mell'!C64-'3.4. sz. mell'!C64</f>
        <v>0</v>
      </c>
      <c r="D64" s="842">
        <f>'3.1. sz. mell'!D64-'3.3. sz. mell'!D64-'3.4. sz. mell'!D64</f>
        <v>25702</v>
      </c>
      <c r="E64" s="842">
        <f>'3.1. sz. mell'!E64-'3.3. sz. mell'!E64-'3.4. sz. mell'!E64</f>
        <v>25702</v>
      </c>
      <c r="F64" s="652" t="s">
        <v>791</v>
      </c>
    </row>
    <row r="65" spans="1:6" s="536" customFormat="1" ht="12" customHeight="1">
      <c r="A65" s="519" t="s">
        <v>384</v>
      </c>
      <c r="B65" s="829" t="s">
        <v>385</v>
      </c>
      <c r="C65" s="843">
        <f>'3.1. sz. mell'!C65-'3.3. sz. mell'!C65-'3.4. sz. mell'!C65</f>
        <v>0</v>
      </c>
      <c r="D65" s="843">
        <f>'3.1. sz. mell'!D65-'3.3. sz. mell'!D65-'3.4. sz. mell'!D65</f>
        <v>0</v>
      </c>
      <c r="E65" s="843">
        <f>'3.1. sz. mell'!E65-'3.3. sz. mell'!E65-'3.4. sz. mell'!E65</f>
        <v>0</v>
      </c>
      <c r="F65" s="652" t="s">
        <v>792</v>
      </c>
    </row>
    <row r="66" spans="1:6" s="536" customFormat="1" ht="12" customHeight="1">
      <c r="A66" s="520" t="s">
        <v>386</v>
      </c>
      <c r="B66" s="830" t="s">
        <v>387</v>
      </c>
      <c r="C66" s="844">
        <f>'3.1. sz. mell'!C66-'3.3. sz. mell'!C66-'3.4. sz. mell'!C66</f>
        <v>0</v>
      </c>
      <c r="D66" s="379">
        <f>'3.1. sz. mell'!D66-'3.3. sz. mell'!D66-'3.4. sz. mell'!D66</f>
        <v>25702</v>
      </c>
      <c r="E66" s="500">
        <f>'3.1. sz. mell'!E66-'3.3. sz. mell'!E66-'3.4. sz. mell'!E66</f>
        <v>25702</v>
      </c>
      <c r="F66" s="652" t="s">
        <v>793</v>
      </c>
    </row>
    <row r="67" spans="1:6" s="536" customFormat="1" ht="12" customHeight="1" thickBot="1">
      <c r="A67" s="521" t="s">
        <v>388</v>
      </c>
      <c r="B67" s="833" t="s">
        <v>389</v>
      </c>
      <c r="C67" s="838">
        <f>'3.1. sz. mell'!C67-'3.3. sz. mell'!C67-'3.4. sz. mell'!C67</f>
        <v>0</v>
      </c>
      <c r="D67" s="839">
        <f>'3.1. sz. mell'!D67-'3.3. sz. mell'!D67-'3.4. sz. mell'!D67</f>
        <v>0</v>
      </c>
      <c r="E67" s="840">
        <f>'3.1. sz. mell'!E67-'3.3. sz. mell'!E67-'3.4. sz. mell'!E67</f>
        <v>0</v>
      </c>
      <c r="F67" s="652" t="s">
        <v>794</v>
      </c>
    </row>
    <row r="68" spans="1:6" s="536" customFormat="1" ht="12" customHeight="1" thickBot="1">
      <c r="A68" s="522" t="s">
        <v>390</v>
      </c>
      <c r="B68" s="832" t="s">
        <v>391</v>
      </c>
      <c r="C68" s="841">
        <f>'3.1. sz. mell'!C68-'3.3. sz. mell'!C68-'3.4. sz. mell'!C68</f>
        <v>0</v>
      </c>
      <c r="D68" s="841">
        <f>'3.1. sz. mell'!D68-'3.3. sz. mell'!D68-'3.4. sz. mell'!D68</f>
        <v>0</v>
      </c>
      <c r="E68" s="841">
        <f>'3.1. sz. mell'!E68-'3.3. sz. mell'!E68-'3.4. sz. mell'!E68</f>
        <v>0</v>
      </c>
      <c r="F68" s="652" t="s">
        <v>795</v>
      </c>
    </row>
    <row r="69" spans="1:6" s="536" customFormat="1" ht="12" customHeight="1">
      <c r="A69" s="519" t="s">
        <v>110</v>
      </c>
      <c r="B69" s="829" t="s">
        <v>392</v>
      </c>
      <c r="C69" s="837">
        <f>'3.1. sz. mell'!C69-'3.3. sz. mell'!C69-'3.4. sz. mell'!C69</f>
        <v>0</v>
      </c>
      <c r="D69" s="380">
        <f>'3.1. sz. mell'!D69-'3.3. sz. mell'!D69-'3.4. sz. mell'!D69</f>
        <v>0</v>
      </c>
      <c r="E69" s="501">
        <f>'3.1. sz. mell'!E69-'3.3. sz. mell'!E69-'3.4. sz. mell'!E69</f>
        <v>0</v>
      </c>
      <c r="F69" s="652" t="s">
        <v>796</v>
      </c>
    </row>
    <row r="70" spans="1:6" s="536" customFormat="1" ht="12" customHeight="1">
      <c r="A70" s="520" t="s">
        <v>111</v>
      </c>
      <c r="B70" s="830" t="s">
        <v>393</v>
      </c>
      <c r="C70" s="837">
        <f>'3.1. sz. mell'!C70-'3.3. sz. mell'!C70-'3.4. sz. mell'!C70</f>
        <v>0</v>
      </c>
      <c r="D70" s="380">
        <f>'3.1. sz. mell'!D70-'3.3. sz. mell'!D70-'3.4. sz. mell'!D70</f>
        <v>0</v>
      </c>
      <c r="E70" s="501">
        <f>'3.1. sz. mell'!E70-'3.3. sz. mell'!E70-'3.4. sz. mell'!E70</f>
        <v>0</v>
      </c>
      <c r="F70" s="652" t="s">
        <v>797</v>
      </c>
    </row>
    <row r="71" spans="1:6" s="536" customFormat="1" ht="12" customHeight="1">
      <c r="A71" s="520" t="s">
        <v>394</v>
      </c>
      <c r="B71" s="830" t="s">
        <v>395</v>
      </c>
      <c r="C71" s="837">
        <f>'3.1. sz. mell'!C71-'3.3. sz. mell'!C71-'3.4. sz. mell'!C71</f>
        <v>0</v>
      </c>
      <c r="D71" s="380">
        <f>'3.1. sz. mell'!D71-'3.3. sz. mell'!D71-'3.4. sz. mell'!D71</f>
        <v>0</v>
      </c>
      <c r="E71" s="501">
        <f>'3.1. sz. mell'!E71-'3.3. sz. mell'!E71-'3.4. sz. mell'!E71</f>
        <v>0</v>
      </c>
      <c r="F71" s="652" t="s">
        <v>798</v>
      </c>
    </row>
    <row r="72" spans="1:6" s="536" customFormat="1" ht="12" customHeight="1" thickBot="1">
      <c r="A72" s="521" t="s">
        <v>396</v>
      </c>
      <c r="B72" s="831" t="s">
        <v>397</v>
      </c>
      <c r="C72" s="838">
        <f>'3.1. sz. mell'!C72-'3.3. sz. mell'!C72-'3.4. sz. mell'!C72</f>
        <v>0</v>
      </c>
      <c r="D72" s="839">
        <f>'3.1. sz. mell'!D72-'3.3. sz. mell'!D72-'3.4. sz. mell'!D72</f>
        <v>0</v>
      </c>
      <c r="E72" s="840">
        <f>'3.1. sz. mell'!E72-'3.3. sz. mell'!E72-'3.4. sz. mell'!E72</f>
        <v>0</v>
      </c>
      <c r="F72" s="652" t="s">
        <v>799</v>
      </c>
    </row>
    <row r="73" spans="1:6" s="536" customFormat="1" ht="12" customHeight="1" thickBot="1">
      <c r="A73" s="522" t="s">
        <v>398</v>
      </c>
      <c r="B73" s="832" t="s">
        <v>399</v>
      </c>
      <c r="C73" s="841">
        <f>'3.1. sz. mell'!C73-'3.3. sz. mell'!C73-'3.4. sz. mell'!C73</f>
        <v>0</v>
      </c>
      <c r="D73" s="841">
        <f>'3.1. sz. mell'!D73-'3.3. sz. mell'!D73-'3.4. sz. mell'!D73</f>
        <v>6189</v>
      </c>
      <c r="E73" s="841">
        <f>'3.1. sz. mell'!E73-'3.3. sz. mell'!E73-'3.4. sz. mell'!E73</f>
        <v>6189</v>
      </c>
      <c r="F73" s="652" t="s">
        <v>800</v>
      </c>
    </row>
    <row r="74" spans="1:6" s="536" customFormat="1" ht="12" customHeight="1">
      <c r="A74" s="519" t="s">
        <v>400</v>
      </c>
      <c r="B74" s="829" t="s">
        <v>401</v>
      </c>
      <c r="C74" s="837">
        <f>'3.1. sz. mell'!C74-'3.3. sz. mell'!C74-'3.4. sz. mell'!C74</f>
        <v>0</v>
      </c>
      <c r="D74" s="380">
        <f>'3.1. sz. mell'!D74-'3.3. sz. mell'!D74-'3.4. sz. mell'!D74</f>
        <v>6189</v>
      </c>
      <c r="E74" s="501">
        <f>'3.1. sz. mell'!E74-'3.3. sz. mell'!E74-'3.4. sz. mell'!E74</f>
        <v>6189</v>
      </c>
      <c r="F74" s="652" t="s">
        <v>801</v>
      </c>
    </row>
    <row r="75" spans="1:6" s="536" customFormat="1" ht="12" customHeight="1" thickBot="1">
      <c r="A75" s="521" t="s">
        <v>402</v>
      </c>
      <c r="B75" s="831" t="s">
        <v>403</v>
      </c>
      <c r="C75" s="838">
        <f>'3.1. sz. mell'!C75-'3.3. sz. mell'!C75-'3.4. sz. mell'!C75</f>
        <v>0</v>
      </c>
      <c r="D75" s="839">
        <f>'3.1. sz. mell'!D75-'3.3. sz. mell'!D75-'3.4. sz. mell'!D75</f>
        <v>0</v>
      </c>
      <c r="E75" s="840">
        <f>'3.1. sz. mell'!E75-'3.3. sz. mell'!E75-'3.4. sz. mell'!E75</f>
        <v>0</v>
      </c>
      <c r="F75" s="652" t="s">
        <v>802</v>
      </c>
    </row>
    <row r="76" spans="1:6" s="536" customFormat="1" ht="12" customHeight="1" thickBot="1">
      <c r="A76" s="522" t="s">
        <v>404</v>
      </c>
      <c r="B76" s="832" t="s">
        <v>405</v>
      </c>
      <c r="C76" s="841">
        <f>'3.1. sz. mell'!C76-'3.3. sz. mell'!C76-'3.4. sz. mell'!C76</f>
        <v>0</v>
      </c>
      <c r="D76" s="841">
        <f>'3.1. sz. mell'!D76-'3.3. sz. mell'!D76-'3.4. sz. mell'!D76</f>
        <v>3471</v>
      </c>
      <c r="E76" s="841">
        <f>'3.1. sz. mell'!E76-'3.3. sz. mell'!E76-'3.4. sz. mell'!E76</f>
        <v>3471</v>
      </c>
      <c r="F76" s="652" t="s">
        <v>803</v>
      </c>
    </row>
    <row r="77" spans="1:6" s="536" customFormat="1" ht="12" customHeight="1">
      <c r="A77" s="519" t="s">
        <v>406</v>
      </c>
      <c r="B77" s="829" t="s">
        <v>407</v>
      </c>
      <c r="C77" s="837">
        <f>'3.1. sz. mell'!C77-'3.3. sz. mell'!C77-'3.4. sz. mell'!C77</f>
        <v>0</v>
      </c>
      <c r="D77" s="380">
        <f>'3.1. sz. mell'!D77-'3.3. sz. mell'!D77-'3.4. sz. mell'!D77</f>
        <v>3471</v>
      </c>
      <c r="E77" s="501">
        <f>'3.1. sz. mell'!E77-'3.3. sz. mell'!E77-'3.4. sz. mell'!E77</f>
        <v>3471</v>
      </c>
      <c r="F77" s="652" t="s">
        <v>804</v>
      </c>
    </row>
    <row r="78" spans="1:6" s="536" customFormat="1" ht="12" customHeight="1">
      <c r="A78" s="520" t="s">
        <v>408</v>
      </c>
      <c r="B78" s="830" t="s">
        <v>409</v>
      </c>
      <c r="C78" s="837">
        <f>'3.1. sz. mell'!C78-'3.3. sz. mell'!C78-'3.4. sz. mell'!C78</f>
        <v>0</v>
      </c>
      <c r="D78" s="380">
        <f>'3.1. sz. mell'!D78-'3.3. sz. mell'!D78-'3.4. sz. mell'!D78</f>
        <v>0</v>
      </c>
      <c r="E78" s="501">
        <f>'3.1. sz. mell'!E78-'3.3. sz. mell'!E78-'3.4. sz. mell'!E78</f>
        <v>0</v>
      </c>
      <c r="F78" s="652" t="s">
        <v>805</v>
      </c>
    </row>
    <row r="79" spans="1:6" s="536" customFormat="1" ht="12" customHeight="1" thickBot="1">
      <c r="A79" s="521" t="s">
        <v>410</v>
      </c>
      <c r="B79" s="831" t="s">
        <v>411</v>
      </c>
      <c r="C79" s="838">
        <f>'3.1. sz. mell'!C79-'3.3. sz. mell'!C79-'3.4. sz. mell'!C79</f>
        <v>0</v>
      </c>
      <c r="D79" s="839">
        <f>'3.1. sz. mell'!D79-'3.3. sz. mell'!D79-'3.4. sz. mell'!D79</f>
        <v>0</v>
      </c>
      <c r="E79" s="840">
        <f>'3.1. sz. mell'!E79-'3.3. sz. mell'!E79-'3.4. sz. mell'!E79</f>
        <v>0</v>
      </c>
      <c r="F79" s="652" t="s">
        <v>806</v>
      </c>
    </row>
    <row r="80" spans="1:6" s="536" customFormat="1" ht="12" customHeight="1" thickBot="1">
      <c r="A80" s="522" t="s">
        <v>412</v>
      </c>
      <c r="B80" s="832" t="s">
        <v>413</v>
      </c>
      <c r="C80" s="841">
        <f>'3.1. sz. mell'!C80-'3.3. sz. mell'!C80-'3.4. sz. mell'!C80</f>
        <v>0</v>
      </c>
      <c r="D80" s="841">
        <f>'3.1. sz. mell'!D80-'3.3. sz. mell'!D80-'3.4. sz. mell'!D80</f>
        <v>0</v>
      </c>
      <c r="E80" s="841">
        <f>'3.1. sz. mell'!E80-'3.3. sz. mell'!E80-'3.4. sz. mell'!E80</f>
        <v>0</v>
      </c>
      <c r="F80" s="652" t="s">
        <v>807</v>
      </c>
    </row>
    <row r="81" spans="1:6" s="536" customFormat="1" ht="12" customHeight="1">
      <c r="A81" s="523" t="s">
        <v>414</v>
      </c>
      <c r="B81" s="829" t="s">
        <v>415</v>
      </c>
      <c r="C81" s="837">
        <f>'3.1. sz. mell'!C81-'3.3. sz. mell'!C81-'3.4. sz. mell'!C81</f>
        <v>0</v>
      </c>
      <c r="D81" s="380">
        <f>'3.1. sz. mell'!D81-'3.3. sz. mell'!D81-'3.4. sz. mell'!D81</f>
        <v>0</v>
      </c>
      <c r="E81" s="501">
        <f>'3.1. sz. mell'!E81-'3.3. sz. mell'!E81-'3.4. sz. mell'!E81</f>
        <v>0</v>
      </c>
      <c r="F81" s="652" t="s">
        <v>808</v>
      </c>
    </row>
    <row r="82" spans="1:6" s="536" customFormat="1" ht="12" customHeight="1">
      <c r="A82" s="524" t="s">
        <v>416</v>
      </c>
      <c r="B82" s="830" t="s">
        <v>417</v>
      </c>
      <c r="C82" s="837">
        <f>'3.1. sz. mell'!C82-'3.3. sz. mell'!C82-'3.4. sz. mell'!C82</f>
        <v>0</v>
      </c>
      <c r="D82" s="380">
        <f>'3.1. sz. mell'!D82-'3.3. sz. mell'!D82-'3.4. sz. mell'!D82</f>
        <v>0</v>
      </c>
      <c r="E82" s="501">
        <f>'3.1. sz. mell'!E82-'3.3. sz. mell'!E82-'3.4. sz. mell'!E82</f>
        <v>0</v>
      </c>
      <c r="F82" s="652" t="s">
        <v>809</v>
      </c>
    </row>
    <row r="83" spans="1:6" s="536" customFormat="1" ht="12" customHeight="1">
      <c r="A83" s="524" t="s">
        <v>418</v>
      </c>
      <c r="B83" s="830" t="s">
        <v>419</v>
      </c>
      <c r="C83" s="837">
        <f>'3.1. sz. mell'!C83-'3.3. sz. mell'!C83-'3.4. sz. mell'!C83</f>
        <v>0</v>
      </c>
      <c r="D83" s="380">
        <f>'3.1. sz. mell'!D83-'3.3. sz. mell'!D83-'3.4. sz. mell'!D83</f>
        <v>0</v>
      </c>
      <c r="E83" s="501">
        <f>'3.1. sz. mell'!E83-'3.3. sz. mell'!E83-'3.4. sz. mell'!E83</f>
        <v>0</v>
      </c>
      <c r="F83" s="652" t="s">
        <v>810</v>
      </c>
    </row>
    <row r="84" spans="1:6" s="536" customFormat="1" ht="12" customHeight="1" thickBot="1">
      <c r="A84" s="525" t="s">
        <v>420</v>
      </c>
      <c r="B84" s="831" t="s">
        <v>421</v>
      </c>
      <c r="C84" s="838">
        <f>'3.1. sz. mell'!C84-'3.3. sz. mell'!C84-'3.4. sz. mell'!C84</f>
        <v>0</v>
      </c>
      <c r="D84" s="839">
        <f>'3.1. sz. mell'!D84-'3.3. sz. mell'!D84-'3.4. sz. mell'!D84</f>
        <v>0</v>
      </c>
      <c r="E84" s="840">
        <f>'3.1. sz. mell'!E84-'3.3. sz. mell'!E84-'3.4. sz. mell'!E84</f>
        <v>0</v>
      </c>
      <c r="F84" s="652" t="s">
        <v>811</v>
      </c>
    </row>
    <row r="85" spans="1:6" s="536" customFormat="1" ht="12" customHeight="1" thickBot="1">
      <c r="A85" s="522" t="s">
        <v>422</v>
      </c>
      <c r="B85" s="832" t="s">
        <v>423</v>
      </c>
      <c r="C85" s="841">
        <f>'3.1. sz. mell'!C85-'3.3. sz. mell'!C85-'3.4. sz. mell'!C85</f>
        <v>0</v>
      </c>
      <c r="D85" s="841">
        <f>'3.1. sz. mell'!D85-'3.3. sz. mell'!D85-'3.4. sz. mell'!D85</f>
        <v>0</v>
      </c>
      <c r="E85" s="841">
        <f>'3.1. sz. mell'!E85-'3.3. sz. mell'!E85-'3.4. sz. mell'!E85</f>
        <v>0</v>
      </c>
      <c r="F85" s="652" t="s">
        <v>812</v>
      </c>
    </row>
    <row r="86" spans="1:6" s="536" customFormat="1" ht="12" customHeight="1" thickBot="1">
      <c r="A86" s="522" t="s">
        <v>424</v>
      </c>
      <c r="B86" s="834" t="s">
        <v>425</v>
      </c>
      <c r="C86" s="841">
        <f>'3.1. sz. mell'!C86-'3.3. sz. mell'!C86-'3.4. sz. mell'!C86</f>
        <v>0</v>
      </c>
      <c r="D86" s="841">
        <f>'3.1. sz. mell'!D86-'3.3. sz. mell'!D86-'3.4. sz. mell'!D86</f>
        <v>35362</v>
      </c>
      <c r="E86" s="841">
        <f>'3.1. sz. mell'!E86-'3.3. sz. mell'!E86-'3.4. sz. mell'!E86</f>
        <v>35362</v>
      </c>
      <c r="F86" s="652" t="s">
        <v>813</v>
      </c>
    </row>
    <row r="87" spans="1:6" s="536" customFormat="1" ht="12" customHeight="1" thickBot="1">
      <c r="A87" s="526" t="s">
        <v>426</v>
      </c>
      <c r="B87" s="835" t="s">
        <v>564</v>
      </c>
      <c r="C87" s="841">
        <f>'3.1. sz. mell'!C87-'3.3. sz. mell'!C87-'3.4. sz. mell'!C87</f>
        <v>117791</v>
      </c>
      <c r="D87" s="841">
        <f>'3.1. sz. mell'!D87-'3.3. sz. mell'!D87-'3.4. sz. mell'!D87</f>
        <v>163593</v>
      </c>
      <c r="E87" s="841">
        <f>'3.1. sz. mell'!E87-'3.3. sz. mell'!E87-'3.4. sz. mell'!E87</f>
        <v>163197</v>
      </c>
      <c r="F87" s="652" t="s">
        <v>814</v>
      </c>
    </row>
    <row r="88" spans="1:6" s="536" customFormat="1" ht="15" customHeight="1">
      <c r="A88" s="491"/>
      <c r="B88" s="492"/>
      <c r="C88" s="507"/>
      <c r="D88" s="507"/>
      <c r="E88" s="507"/>
      <c r="F88" s="653"/>
    </row>
    <row r="89" spans="1:6" ht="13.5" thickBot="1">
      <c r="A89" s="493"/>
      <c r="B89" s="494"/>
      <c r="C89" s="508"/>
      <c r="D89" s="508"/>
      <c r="E89" s="508"/>
    </row>
    <row r="90" spans="1:6" s="535" customFormat="1" ht="16.5" customHeight="1" thickBot="1">
      <c r="A90" s="903" t="s">
        <v>45</v>
      </c>
      <c r="B90" s="904"/>
      <c r="C90" s="904"/>
      <c r="D90" s="904"/>
      <c r="E90" s="905"/>
      <c r="F90" s="652"/>
    </row>
    <row r="91" spans="1:6" s="309" customFormat="1" ht="12" customHeight="1" thickBot="1">
      <c r="A91" s="514" t="s">
        <v>7</v>
      </c>
      <c r="B91" s="350" t="s">
        <v>434</v>
      </c>
      <c r="C91" s="498">
        <f>SUM(C92:C96)</f>
        <v>59111</v>
      </c>
      <c r="D91" s="498">
        <f t="shared" ref="D91:E91" si="0">SUM(D92:D96)</f>
        <v>73860</v>
      </c>
      <c r="E91" s="498">
        <f t="shared" si="0"/>
        <v>61253</v>
      </c>
      <c r="F91" s="654" t="s">
        <v>735</v>
      </c>
    </row>
    <row r="92" spans="1:6" ht="12" customHeight="1" thickBot="1">
      <c r="A92" s="527" t="s">
        <v>73</v>
      </c>
      <c r="B92" s="336" t="s">
        <v>37</v>
      </c>
      <c r="C92" s="498">
        <f>'3.1. sz. mell'!C92-'3.3. sz. mell'!C92-'3.4. sz. mell'!C92</f>
        <v>15923</v>
      </c>
      <c r="D92" s="498">
        <f>'3.1. sz. mell'!D92-'3.3. sz. mell'!D92-'3.4. sz. mell'!D92</f>
        <v>21752</v>
      </c>
      <c r="E92" s="498">
        <f>'3.1. sz. mell'!E92-'3.3. sz. mell'!E92-'3.4. sz. mell'!E92</f>
        <v>19649</v>
      </c>
      <c r="F92" s="654" t="s">
        <v>736</v>
      </c>
    </row>
    <row r="93" spans="1:6" ht="12" customHeight="1" thickBot="1">
      <c r="A93" s="520" t="s">
        <v>74</v>
      </c>
      <c r="B93" s="334" t="s">
        <v>135</v>
      </c>
      <c r="C93" s="498">
        <f>'3.1. sz. mell'!C93-'3.3. sz. mell'!C93-'3.4. sz. mell'!C93</f>
        <v>4339</v>
      </c>
      <c r="D93" s="498">
        <f>'3.1. sz. mell'!D93-'3.3. sz. mell'!D93-'3.4. sz. mell'!D93</f>
        <v>4688</v>
      </c>
      <c r="E93" s="498">
        <f>'3.1. sz. mell'!E93-'3.3. sz. mell'!E93-'3.4. sz. mell'!E93</f>
        <v>3729</v>
      </c>
      <c r="F93" s="654" t="s">
        <v>737</v>
      </c>
    </row>
    <row r="94" spans="1:6" ht="12" customHeight="1" thickBot="1">
      <c r="A94" s="520" t="s">
        <v>75</v>
      </c>
      <c r="B94" s="334" t="s">
        <v>102</v>
      </c>
      <c r="C94" s="498">
        <f>'3.1. sz. mell'!C94-'3.3. sz. mell'!C94-'3.4. sz. mell'!C94</f>
        <v>35139</v>
      </c>
      <c r="D94" s="498">
        <f>'3.1. sz. mell'!D94-'3.3. sz. mell'!D94-'3.4. sz. mell'!D94</f>
        <v>39568</v>
      </c>
      <c r="E94" s="498">
        <f>'3.1. sz. mell'!E94-'3.3. sz. mell'!E94-'3.4. sz. mell'!E94</f>
        <v>32954</v>
      </c>
      <c r="F94" s="654" t="s">
        <v>738</v>
      </c>
    </row>
    <row r="95" spans="1:6" ht="12" customHeight="1" thickBot="1">
      <c r="A95" s="520" t="s">
        <v>76</v>
      </c>
      <c r="B95" s="337" t="s">
        <v>136</v>
      </c>
      <c r="C95" s="498"/>
      <c r="D95" s="498"/>
      <c r="E95" s="498"/>
      <c r="F95" s="654" t="s">
        <v>739</v>
      </c>
    </row>
    <row r="96" spans="1:6" ht="12" customHeight="1" thickBot="1">
      <c r="A96" s="520" t="s">
        <v>85</v>
      </c>
      <c r="B96" s="345" t="s">
        <v>137</v>
      </c>
      <c r="C96" s="498">
        <f>'3.1. sz. mell'!C96-'3.3. sz. mell'!C96-'3.4. sz. mell'!C96</f>
        <v>3710</v>
      </c>
      <c r="D96" s="498">
        <f>'3.1. sz. mell'!D96-'3.3. sz. mell'!D96-'3.4. sz. mell'!D96</f>
        <v>7852</v>
      </c>
      <c r="E96" s="498">
        <f>'3.1. sz. mell'!E96-'3.3. sz. mell'!E96-'3.4. sz. mell'!E96</f>
        <v>4921</v>
      </c>
      <c r="F96" s="654" t="s">
        <v>740</v>
      </c>
    </row>
    <row r="97" spans="1:6" ht="12" customHeight="1" thickBot="1">
      <c r="A97" s="520" t="s">
        <v>77</v>
      </c>
      <c r="B97" s="334" t="s">
        <v>435</v>
      </c>
      <c r="C97" s="498">
        <f>'3.1. sz. mell'!C97-'3.3. sz. mell'!C97-'3.4. sz. mell'!C97</f>
        <v>0</v>
      </c>
      <c r="D97" s="498">
        <f>'3.1. sz. mell'!D97-'3.3. sz. mell'!D97-'3.4. sz. mell'!D97</f>
        <v>0</v>
      </c>
      <c r="E97" s="498">
        <f>'3.1. sz. mell'!E97-'3.3. sz. mell'!E97-'3.4. sz. mell'!E97</f>
        <v>0</v>
      </c>
      <c r="F97" s="654" t="s">
        <v>741</v>
      </c>
    </row>
    <row r="98" spans="1:6" ht="12" customHeight="1" thickBot="1">
      <c r="A98" s="520" t="s">
        <v>78</v>
      </c>
      <c r="B98" s="357" t="s">
        <v>436</v>
      </c>
      <c r="C98" s="498">
        <f>'3.1. sz. mell'!C98-'3.3. sz. mell'!C98-'3.4. sz. mell'!C98</f>
        <v>0</v>
      </c>
      <c r="D98" s="498">
        <f>'3.1. sz. mell'!D98-'3.3. sz. mell'!D98-'3.4. sz. mell'!D98</f>
        <v>0</v>
      </c>
      <c r="E98" s="498">
        <f>'3.1. sz. mell'!E98-'3.3. sz. mell'!E98-'3.4. sz. mell'!E98</f>
        <v>0</v>
      </c>
      <c r="F98" s="654" t="s">
        <v>742</v>
      </c>
    </row>
    <row r="99" spans="1:6" ht="12" customHeight="1" thickBot="1">
      <c r="A99" s="520" t="s">
        <v>86</v>
      </c>
      <c r="B99" s="358" t="s">
        <v>437</v>
      </c>
      <c r="C99" s="498">
        <f>'3.1. sz. mell'!C99-'3.3. sz. mell'!C99-'3.4. sz. mell'!C99</f>
        <v>0</v>
      </c>
      <c r="D99" s="498">
        <f>'3.1. sz. mell'!D99-'3.3. sz. mell'!D99-'3.4. sz. mell'!D99</f>
        <v>0</v>
      </c>
      <c r="E99" s="498">
        <f>'3.1. sz. mell'!E99-'3.3. sz. mell'!E99-'3.4. sz. mell'!E99</f>
        <v>0</v>
      </c>
      <c r="F99" s="654" t="s">
        <v>743</v>
      </c>
    </row>
    <row r="100" spans="1:6" ht="12" customHeight="1" thickBot="1">
      <c r="A100" s="520" t="s">
        <v>87</v>
      </c>
      <c r="B100" s="358" t="s">
        <v>438</v>
      </c>
      <c r="C100" s="498">
        <f>'3.1. sz. mell'!C100-'3.3. sz. mell'!C100-'3.4. sz. mell'!C100</f>
        <v>0</v>
      </c>
      <c r="D100" s="498">
        <f>'3.1. sz. mell'!D100-'3.3. sz. mell'!D100-'3.4. sz. mell'!D100</f>
        <v>0</v>
      </c>
      <c r="E100" s="498">
        <f>'3.1. sz. mell'!E100-'3.3. sz. mell'!E100-'3.4. sz. mell'!E100</f>
        <v>0</v>
      </c>
      <c r="F100" s="654" t="s">
        <v>744</v>
      </c>
    </row>
    <row r="101" spans="1:6" ht="12" customHeight="1" thickBot="1">
      <c r="A101" s="520" t="s">
        <v>88</v>
      </c>
      <c r="B101" s="357" t="s">
        <v>439</v>
      </c>
      <c r="C101" s="498">
        <f>'3.1. sz. mell'!C101-'3.3. sz. mell'!C101-'3.4. sz. mell'!C101</f>
        <v>3710</v>
      </c>
      <c r="D101" s="498">
        <f>'3.1. sz. mell'!D101-'3.3. sz. mell'!D101-'3.4. sz. mell'!D101</f>
        <v>7852</v>
      </c>
      <c r="E101" s="498">
        <f>'3.1. sz. mell'!E101-'3.3. sz. mell'!E101-'3.4. sz. mell'!E101</f>
        <v>4921</v>
      </c>
      <c r="F101" s="654" t="s">
        <v>745</v>
      </c>
    </row>
    <row r="102" spans="1:6" ht="12" customHeight="1" thickBot="1">
      <c r="A102" s="520" t="s">
        <v>89</v>
      </c>
      <c r="B102" s="357" t="s">
        <v>440</v>
      </c>
      <c r="C102" s="498">
        <f>'3.1. sz. mell'!C102-'3.3. sz. mell'!C102-'3.4. sz. mell'!C102</f>
        <v>0</v>
      </c>
      <c r="D102" s="498">
        <f>'3.1. sz. mell'!D102-'3.3. sz. mell'!D102-'3.4. sz. mell'!D102</f>
        <v>0</v>
      </c>
      <c r="E102" s="498">
        <f>'3.1. sz. mell'!E102-'3.3. sz. mell'!E102-'3.4. sz. mell'!E102</f>
        <v>0</v>
      </c>
      <c r="F102" s="654" t="s">
        <v>746</v>
      </c>
    </row>
    <row r="103" spans="1:6" ht="12" customHeight="1" thickBot="1">
      <c r="A103" s="520" t="s">
        <v>91</v>
      </c>
      <c r="B103" s="358" t="s">
        <v>441</v>
      </c>
      <c r="C103" s="498">
        <f>'3.1. sz. mell'!C103-'3.3. sz. mell'!C103-'3.4. sz. mell'!C103</f>
        <v>0</v>
      </c>
      <c r="D103" s="498">
        <f>'3.1. sz. mell'!D103-'3.3. sz. mell'!D103-'3.4. sz. mell'!D103</f>
        <v>0</v>
      </c>
      <c r="E103" s="498">
        <f>'3.1. sz. mell'!E103-'3.3. sz. mell'!E103-'3.4. sz. mell'!E103</f>
        <v>0</v>
      </c>
      <c r="F103" s="654" t="s">
        <v>747</v>
      </c>
    </row>
    <row r="104" spans="1:6" ht="12" customHeight="1" thickBot="1">
      <c r="A104" s="528" t="s">
        <v>138</v>
      </c>
      <c r="B104" s="359" t="s">
        <v>442</v>
      </c>
      <c r="C104" s="498">
        <f>'3.1. sz. mell'!C104-'3.3. sz. mell'!C104-'3.4. sz. mell'!C104</f>
        <v>0</v>
      </c>
      <c r="D104" s="498">
        <f>'3.1. sz. mell'!D104-'3.3. sz. mell'!D104-'3.4. sz. mell'!D104</f>
        <v>0</v>
      </c>
      <c r="E104" s="498">
        <f>'3.1. sz. mell'!E104-'3.3. sz. mell'!E104-'3.4. sz. mell'!E104</f>
        <v>0</v>
      </c>
      <c r="F104" s="654" t="s">
        <v>748</v>
      </c>
    </row>
    <row r="105" spans="1:6" ht="12" customHeight="1" thickBot="1">
      <c r="A105" s="520" t="s">
        <v>443</v>
      </c>
      <c r="B105" s="359" t="s">
        <v>444</v>
      </c>
      <c r="C105" s="498">
        <f>'3.1. sz. mell'!C105-'3.3. sz. mell'!C105-'3.4. sz. mell'!C105</f>
        <v>0</v>
      </c>
      <c r="D105" s="498">
        <f>'3.1. sz. mell'!D105-'3.3. sz. mell'!D105-'3.4. sz. mell'!D105</f>
        <v>0</v>
      </c>
      <c r="E105" s="498">
        <f>'3.1. sz. mell'!E105-'3.3. sz. mell'!E105-'3.4. sz. mell'!E105</f>
        <v>0</v>
      </c>
      <c r="F105" s="654" t="s">
        <v>749</v>
      </c>
    </row>
    <row r="106" spans="1:6" s="309" customFormat="1" ht="12" customHeight="1" thickBot="1">
      <c r="A106" s="529" t="s">
        <v>445</v>
      </c>
      <c r="B106" s="360" t="s">
        <v>446</v>
      </c>
      <c r="C106" s="498">
        <f>'3.1. sz. mell'!C106-'3.3. sz. mell'!C106-'3.4. sz. mell'!C106</f>
        <v>0</v>
      </c>
      <c r="D106" s="498">
        <f>'3.1. sz. mell'!D106-'3.3. sz. mell'!D106-'3.4. sz. mell'!D106</f>
        <v>0</v>
      </c>
      <c r="E106" s="498">
        <f>'3.1. sz. mell'!E106-'3.3. sz. mell'!E106-'3.4. sz. mell'!E106</f>
        <v>0</v>
      </c>
      <c r="F106" s="654" t="s">
        <v>750</v>
      </c>
    </row>
    <row r="107" spans="1:6" ht="12" customHeight="1" thickBot="1">
      <c r="A107" s="351" t="s">
        <v>8</v>
      </c>
      <c r="B107" s="349" t="s">
        <v>447</v>
      </c>
      <c r="C107" s="498">
        <v>2775</v>
      </c>
      <c r="D107" s="498">
        <f>'3.1. sz. mell'!D107-'3.3. sz. mell'!D107-'3.4. sz. mell'!D107</f>
        <v>15433</v>
      </c>
      <c r="E107" s="498">
        <f>'3.1. sz. mell'!E107-'3.3. sz. mell'!E107-'3.4. sz. mell'!E107</f>
        <v>14885</v>
      </c>
      <c r="F107" s="654" t="s">
        <v>751</v>
      </c>
    </row>
    <row r="108" spans="1:6" ht="12" customHeight="1" thickBot="1">
      <c r="A108" s="519" t="s">
        <v>79</v>
      </c>
      <c r="B108" s="334" t="s">
        <v>161</v>
      </c>
      <c r="C108" s="498">
        <v>2775</v>
      </c>
      <c r="D108" s="498">
        <v>15433</v>
      </c>
      <c r="E108" s="498">
        <v>14885</v>
      </c>
      <c r="F108" s="654" t="s">
        <v>752</v>
      </c>
    </row>
    <row r="109" spans="1:6" ht="12" customHeight="1" thickBot="1">
      <c r="A109" s="519" t="s">
        <v>80</v>
      </c>
      <c r="B109" s="338" t="s">
        <v>448</v>
      </c>
      <c r="C109" s="498">
        <f>'3.1. sz. mell'!C109-'3.3. sz. mell'!C109-'3.4. sz. mell'!C109</f>
        <v>0</v>
      </c>
      <c r="D109" s="498">
        <f>'3.1. sz. mell'!D109-'3.3. sz. mell'!D109-'3.4. sz. mell'!D109</f>
        <v>0</v>
      </c>
      <c r="E109" s="498">
        <f>'3.1. sz. mell'!E109-'3.3. sz. mell'!E109-'3.4. sz. mell'!E109</f>
        <v>0</v>
      </c>
      <c r="F109" s="654" t="s">
        <v>753</v>
      </c>
    </row>
    <row r="110" spans="1:6" ht="12" customHeight="1" thickBot="1">
      <c r="A110" s="519" t="s">
        <v>81</v>
      </c>
      <c r="B110" s="338" t="s">
        <v>139</v>
      </c>
      <c r="C110" s="498">
        <f>'3.1. sz. mell'!C110-'3.3. sz. mell'!C110-'3.4. sz. mell'!C110</f>
        <v>0</v>
      </c>
      <c r="D110" s="498">
        <f>'3.1. sz. mell'!D110-'3.3. sz. mell'!D110-'3.4. sz. mell'!D110</f>
        <v>0</v>
      </c>
      <c r="E110" s="498">
        <f>'3.1. sz. mell'!E110-'3.3. sz. mell'!E110-'3.4. sz. mell'!E110</f>
        <v>0</v>
      </c>
      <c r="F110" s="654" t="s">
        <v>754</v>
      </c>
    </row>
    <row r="111" spans="1:6" ht="12" customHeight="1" thickBot="1">
      <c r="A111" s="519" t="s">
        <v>82</v>
      </c>
      <c r="B111" s="338" t="s">
        <v>449</v>
      </c>
      <c r="C111" s="498">
        <f>'3.1. sz. mell'!C111-'3.3. sz. mell'!C111-'3.4. sz. mell'!C111</f>
        <v>0</v>
      </c>
      <c r="D111" s="498">
        <f>'3.1. sz. mell'!D111-'3.3. sz. mell'!D111-'3.4. sz. mell'!D111</f>
        <v>0</v>
      </c>
      <c r="E111" s="498">
        <f>'3.1. sz. mell'!E111-'3.3. sz. mell'!E111-'3.4. sz. mell'!E111</f>
        <v>0</v>
      </c>
      <c r="F111" s="654" t="s">
        <v>755</v>
      </c>
    </row>
    <row r="112" spans="1:6" ht="12" customHeight="1" thickBot="1">
      <c r="A112" s="519" t="s">
        <v>83</v>
      </c>
      <c r="B112" s="370" t="s">
        <v>164</v>
      </c>
      <c r="C112" s="498">
        <f>'3.1. sz. mell'!C112-'3.3. sz. mell'!C112-'3.4. sz. mell'!C112</f>
        <v>0</v>
      </c>
      <c r="D112" s="498">
        <f>'3.1. sz. mell'!D112-'3.3. sz. mell'!D112-'3.4. sz. mell'!D112</f>
        <v>0</v>
      </c>
      <c r="E112" s="498">
        <f>'3.1. sz. mell'!E112-'3.3. sz. mell'!E112-'3.4. sz. mell'!E112</f>
        <v>0</v>
      </c>
      <c r="F112" s="654" t="s">
        <v>756</v>
      </c>
    </row>
    <row r="113" spans="1:6" ht="12" customHeight="1" thickBot="1">
      <c r="A113" s="519" t="s">
        <v>90</v>
      </c>
      <c r="B113" s="369" t="s">
        <v>450</v>
      </c>
      <c r="C113" s="498">
        <f>'3.1. sz. mell'!C113-'3.3. sz. mell'!C113-'3.4. sz. mell'!C113</f>
        <v>0</v>
      </c>
      <c r="D113" s="498">
        <f>'3.1. sz. mell'!D113-'3.3. sz. mell'!D113-'3.4. sz. mell'!D113</f>
        <v>0</v>
      </c>
      <c r="E113" s="498">
        <f>'3.1. sz. mell'!E113-'3.3. sz. mell'!E113-'3.4. sz. mell'!E113</f>
        <v>0</v>
      </c>
      <c r="F113" s="654" t="s">
        <v>757</v>
      </c>
    </row>
    <row r="114" spans="1:6" ht="12" customHeight="1" thickBot="1">
      <c r="A114" s="519" t="s">
        <v>92</v>
      </c>
      <c r="B114" s="385" t="s">
        <v>451</v>
      </c>
      <c r="C114" s="498">
        <f>'3.1. sz. mell'!C114-'3.3. sz. mell'!C114-'3.4. sz. mell'!C114</f>
        <v>0</v>
      </c>
      <c r="D114" s="498">
        <f>'3.1. sz. mell'!D114-'3.3. sz. mell'!D114-'3.4. sz. mell'!D114</f>
        <v>0</v>
      </c>
      <c r="E114" s="498">
        <f>'3.1. sz. mell'!E114-'3.3. sz. mell'!E114-'3.4. sz. mell'!E114</f>
        <v>0</v>
      </c>
      <c r="F114" s="654" t="s">
        <v>758</v>
      </c>
    </row>
    <row r="115" spans="1:6" ht="12" customHeight="1" thickBot="1">
      <c r="A115" s="519" t="s">
        <v>140</v>
      </c>
      <c r="B115" s="358" t="s">
        <v>438</v>
      </c>
      <c r="C115" s="498">
        <f>'3.1. sz. mell'!C115-'3.3. sz. mell'!C115-'3.4. sz. mell'!C115</f>
        <v>0</v>
      </c>
      <c r="D115" s="498">
        <f>'3.1. sz. mell'!D115-'3.3. sz. mell'!D115-'3.4. sz. mell'!D115</f>
        <v>0</v>
      </c>
      <c r="E115" s="498">
        <f>'3.1. sz. mell'!E115-'3.3. sz. mell'!E115-'3.4. sz. mell'!E115</f>
        <v>0</v>
      </c>
      <c r="F115" s="654" t="s">
        <v>759</v>
      </c>
    </row>
    <row r="116" spans="1:6" ht="12" customHeight="1" thickBot="1">
      <c r="A116" s="519" t="s">
        <v>141</v>
      </c>
      <c r="B116" s="358" t="s">
        <v>452</v>
      </c>
      <c r="C116" s="498">
        <f>'3.1. sz. mell'!C116-'3.3. sz. mell'!C116-'3.4. sz. mell'!C116</f>
        <v>0</v>
      </c>
      <c r="D116" s="498">
        <f>'3.1. sz. mell'!D116-'3.3. sz. mell'!D116-'3.4. sz. mell'!D116</f>
        <v>0</v>
      </c>
      <c r="E116" s="498">
        <f>'3.1. sz. mell'!E116-'3.3. sz. mell'!E116-'3.4. sz. mell'!E116</f>
        <v>0</v>
      </c>
      <c r="F116" s="654" t="s">
        <v>760</v>
      </c>
    </row>
    <row r="117" spans="1:6" ht="12" customHeight="1" thickBot="1">
      <c r="A117" s="519" t="s">
        <v>142</v>
      </c>
      <c r="B117" s="358" t="s">
        <v>453</v>
      </c>
      <c r="C117" s="498">
        <f>'3.1. sz. mell'!C117-'3.3. sz. mell'!C117-'3.4. sz. mell'!C117</f>
        <v>0</v>
      </c>
      <c r="D117" s="498">
        <f>'3.1. sz. mell'!D117-'3.3. sz. mell'!D117-'3.4. sz. mell'!D117</f>
        <v>0</v>
      </c>
      <c r="E117" s="498">
        <f>'3.1. sz. mell'!E117-'3.3. sz. mell'!E117-'3.4. sz. mell'!E117</f>
        <v>0</v>
      </c>
      <c r="F117" s="654" t="s">
        <v>761</v>
      </c>
    </row>
    <row r="118" spans="1:6" ht="12" customHeight="1" thickBot="1">
      <c r="A118" s="519" t="s">
        <v>454</v>
      </c>
      <c r="B118" s="358" t="s">
        <v>441</v>
      </c>
      <c r="C118" s="498">
        <f>'3.1. sz. mell'!C118-'3.3. sz. mell'!C118-'3.4. sz. mell'!C118</f>
        <v>0</v>
      </c>
      <c r="D118" s="498">
        <f>'3.1. sz. mell'!D118-'3.3. sz. mell'!D118-'3.4. sz. mell'!D118</f>
        <v>0</v>
      </c>
      <c r="E118" s="498">
        <f>'3.1. sz. mell'!E118-'3.3. sz. mell'!E118-'3.4. sz. mell'!E118</f>
        <v>0</v>
      </c>
      <c r="F118" s="654" t="s">
        <v>762</v>
      </c>
    </row>
    <row r="119" spans="1:6" ht="12" customHeight="1" thickBot="1">
      <c r="A119" s="519" t="s">
        <v>455</v>
      </c>
      <c r="B119" s="358" t="s">
        <v>456</v>
      </c>
      <c r="C119" s="498">
        <f>'3.1. sz. mell'!C119-'3.3. sz. mell'!C119-'3.4. sz. mell'!C119</f>
        <v>0</v>
      </c>
      <c r="D119" s="498">
        <f>'3.1. sz. mell'!D119-'3.3. sz. mell'!D119-'3.4. sz. mell'!D119</f>
        <v>0</v>
      </c>
      <c r="E119" s="498">
        <f>'3.1. sz. mell'!E119-'3.3. sz. mell'!E119-'3.4. sz. mell'!E119</f>
        <v>0</v>
      </c>
      <c r="F119" s="654" t="s">
        <v>763</v>
      </c>
    </row>
    <row r="120" spans="1:6" ht="12" customHeight="1" thickBot="1">
      <c r="A120" s="528" t="s">
        <v>457</v>
      </c>
      <c r="B120" s="358" t="s">
        <v>458</v>
      </c>
      <c r="C120" s="498">
        <f>'3.1. sz. mell'!C120-'3.3. sz. mell'!C120-'3.4. sz. mell'!C120</f>
        <v>0</v>
      </c>
      <c r="D120" s="498">
        <f>'3.1. sz. mell'!D120-'3.3. sz. mell'!D120-'3.4. sz. mell'!D120</f>
        <v>0</v>
      </c>
      <c r="E120" s="498">
        <f>'3.1. sz. mell'!E120-'3.3. sz. mell'!E120-'3.4. sz. mell'!E120</f>
        <v>0</v>
      </c>
      <c r="F120" s="654" t="s">
        <v>764</v>
      </c>
    </row>
    <row r="121" spans="1:6" ht="12" customHeight="1" thickBot="1">
      <c r="A121" s="351" t="s">
        <v>9</v>
      </c>
      <c r="B121" s="354" t="s">
        <v>459</v>
      </c>
      <c r="C121" s="498">
        <f>'3.1. sz. mell'!C121-'3.3. sz. mell'!C121-'3.4. sz. mell'!C121</f>
        <v>2531</v>
      </c>
      <c r="D121" s="498">
        <f>'3.1. sz. mell'!D121-'3.3. sz. mell'!D121-'3.4. sz. mell'!D121</f>
        <v>2171</v>
      </c>
      <c r="E121" s="498">
        <f>'3.1. sz. mell'!E121-'3.3. sz. mell'!E121-'3.4. sz. mell'!E121</f>
        <v>0</v>
      </c>
      <c r="F121" s="654" t="s">
        <v>765</v>
      </c>
    </row>
    <row r="122" spans="1:6" ht="12" customHeight="1" thickBot="1">
      <c r="A122" s="519" t="s">
        <v>62</v>
      </c>
      <c r="B122" s="335" t="s">
        <v>47</v>
      </c>
      <c r="C122" s="498">
        <f>'3.1. sz. mell'!C122-'3.3. sz. mell'!C122-'3.4. sz. mell'!C122</f>
        <v>2531</v>
      </c>
      <c r="D122" s="498">
        <f>'3.1. sz. mell'!D122-'3.3. sz. mell'!D122-'3.4. sz. mell'!D122</f>
        <v>2171</v>
      </c>
      <c r="E122" s="498">
        <f>'3.1. sz. mell'!E122-'3.3. sz. mell'!E122-'3.4. sz. mell'!E122</f>
        <v>0</v>
      </c>
      <c r="F122" s="654" t="s">
        <v>766</v>
      </c>
    </row>
    <row r="123" spans="1:6" ht="12" customHeight="1" thickBot="1">
      <c r="A123" s="521" t="s">
        <v>63</v>
      </c>
      <c r="B123" s="338" t="s">
        <v>48</v>
      </c>
      <c r="C123" s="498">
        <f>'3.1. sz. mell'!C123-'3.3. sz. mell'!C123-'3.4. sz. mell'!C123</f>
        <v>0</v>
      </c>
      <c r="D123" s="498">
        <f>'3.1. sz. mell'!D123-'3.3. sz. mell'!D123-'3.4. sz. mell'!D123</f>
        <v>0</v>
      </c>
      <c r="E123" s="498">
        <f>'3.1. sz. mell'!E123-'3.3. sz. mell'!E123-'3.4. sz. mell'!E123</f>
        <v>0</v>
      </c>
      <c r="F123" s="654" t="s">
        <v>767</v>
      </c>
    </row>
    <row r="124" spans="1:6" ht="12" customHeight="1" thickBot="1">
      <c r="A124" s="351" t="s">
        <v>10</v>
      </c>
      <c r="B124" s="354" t="s">
        <v>460</v>
      </c>
      <c r="C124" s="498">
        <f>SUM(C121,C107,C91)</f>
        <v>64417</v>
      </c>
      <c r="D124" s="498">
        <f t="shared" ref="D124:F124" si="1">SUM(D121,D107,D91)</f>
        <v>91464</v>
      </c>
      <c r="E124" s="498">
        <f t="shared" si="1"/>
        <v>76138</v>
      </c>
      <c r="F124" s="498">
        <f t="shared" si="1"/>
        <v>0</v>
      </c>
    </row>
    <row r="125" spans="1:6" ht="12" customHeight="1" thickBot="1">
      <c r="A125" s="351" t="s">
        <v>11</v>
      </c>
      <c r="B125" s="354" t="s">
        <v>566</v>
      </c>
      <c r="C125" s="498">
        <f>'3.1. sz. mell'!C125-'3.3. sz. mell'!C125-'3.4. sz. mell'!C125</f>
        <v>0</v>
      </c>
      <c r="D125" s="498">
        <f>'3.1. sz. mell'!D125-'3.3. sz. mell'!D125-'3.4. sz. mell'!D125</f>
        <v>25702</v>
      </c>
      <c r="E125" s="498">
        <f>'3.1. sz. mell'!E125-'3.3. sz. mell'!E125-'3.4. sz. mell'!E125</f>
        <v>25702</v>
      </c>
      <c r="F125" s="654" t="s">
        <v>769</v>
      </c>
    </row>
    <row r="126" spans="1:6" ht="12" customHeight="1" thickBot="1">
      <c r="A126" s="519" t="s">
        <v>66</v>
      </c>
      <c r="B126" s="335" t="s">
        <v>462</v>
      </c>
      <c r="C126" s="498">
        <f>'3.1. sz. mell'!C126-'3.3. sz. mell'!C126-'3.4. sz. mell'!C126</f>
        <v>0</v>
      </c>
      <c r="D126" s="498">
        <f>'3.1. sz. mell'!D126-'3.3. sz. mell'!D126-'3.4. sz. mell'!D126</f>
        <v>0</v>
      </c>
      <c r="E126" s="498">
        <f>'3.1. sz. mell'!E126-'3.3. sz. mell'!E126-'3.4. sz. mell'!E126</f>
        <v>0</v>
      </c>
      <c r="F126" s="654" t="s">
        <v>770</v>
      </c>
    </row>
    <row r="127" spans="1:6" ht="12" customHeight="1" thickBot="1">
      <c r="A127" s="519" t="s">
        <v>67</v>
      </c>
      <c r="B127" s="335" t="s">
        <v>463</v>
      </c>
      <c r="C127" s="498">
        <f>'3.1. sz. mell'!C127-'3.3. sz. mell'!C127-'3.4. sz. mell'!C127</f>
        <v>0</v>
      </c>
      <c r="D127" s="498">
        <f>'3.1. sz. mell'!D127-'3.3. sz. mell'!D127-'3.4. sz. mell'!D127</f>
        <v>25702</v>
      </c>
      <c r="E127" s="498">
        <f>'3.1. sz. mell'!E127-'3.3. sz. mell'!E127-'3.4. sz. mell'!E127</f>
        <v>25702</v>
      </c>
      <c r="F127" s="654" t="s">
        <v>771</v>
      </c>
    </row>
    <row r="128" spans="1:6" ht="12" customHeight="1" thickBot="1">
      <c r="A128" s="528" t="s">
        <v>68</v>
      </c>
      <c r="B128" s="333" t="s">
        <v>464</v>
      </c>
      <c r="C128" s="498">
        <f>'3.1. sz. mell'!C128-'3.3. sz. mell'!C128-'3.4. sz. mell'!C128</f>
        <v>0</v>
      </c>
      <c r="D128" s="498">
        <f>'3.1. sz. mell'!D128-'3.3. sz. mell'!D128-'3.4. sz. mell'!D128</f>
        <v>0</v>
      </c>
      <c r="E128" s="498">
        <f>'3.1. sz. mell'!E128-'3.3. sz. mell'!E128-'3.4. sz. mell'!E128</f>
        <v>0</v>
      </c>
      <c r="F128" s="654" t="s">
        <v>772</v>
      </c>
    </row>
    <row r="129" spans="1:11" ht="12" customHeight="1" thickBot="1">
      <c r="A129" s="351" t="s">
        <v>12</v>
      </c>
      <c r="B129" s="354" t="s">
        <v>465</v>
      </c>
      <c r="C129" s="498">
        <f>'3.1. sz. mell'!C129-'3.3. sz. mell'!C129-'3.4. sz. mell'!C129</f>
        <v>0</v>
      </c>
      <c r="D129" s="498">
        <f>'3.1. sz. mell'!D129-'3.3. sz. mell'!D129-'3.4. sz. mell'!D129</f>
        <v>0</v>
      </c>
      <c r="E129" s="498">
        <f>'3.1. sz. mell'!E129-'3.3. sz. mell'!E129-'3.4. sz. mell'!E129</f>
        <v>0</v>
      </c>
      <c r="F129" s="654" t="s">
        <v>773</v>
      </c>
    </row>
    <row r="130" spans="1:11" ht="12" customHeight="1" thickBot="1">
      <c r="A130" s="519" t="s">
        <v>69</v>
      </c>
      <c r="B130" s="335" t="s">
        <v>466</v>
      </c>
      <c r="C130" s="498">
        <f>'3.1. sz. mell'!C130-'3.3. sz. mell'!C130-'3.4. sz. mell'!C130</f>
        <v>0</v>
      </c>
      <c r="D130" s="498">
        <f>'3.1. sz. mell'!D130-'3.3. sz. mell'!D130-'3.4. sz. mell'!D130</f>
        <v>0</v>
      </c>
      <c r="E130" s="498">
        <f>'3.1. sz. mell'!E130-'3.3. sz. mell'!E130-'3.4. sz. mell'!E130</f>
        <v>0</v>
      </c>
      <c r="F130" s="654" t="s">
        <v>774</v>
      </c>
    </row>
    <row r="131" spans="1:11" ht="12" customHeight="1" thickBot="1">
      <c r="A131" s="519" t="s">
        <v>70</v>
      </c>
      <c r="B131" s="335" t="s">
        <v>467</v>
      </c>
      <c r="C131" s="498">
        <f>'3.1. sz. mell'!C131-'3.3. sz. mell'!C131-'3.4. sz. mell'!C131</f>
        <v>0</v>
      </c>
      <c r="D131" s="498">
        <f>'3.1. sz. mell'!D131-'3.3. sz. mell'!D131-'3.4. sz. mell'!D131</f>
        <v>0</v>
      </c>
      <c r="E131" s="498">
        <f>'3.1. sz. mell'!E131-'3.3. sz. mell'!E131-'3.4. sz. mell'!E131</f>
        <v>0</v>
      </c>
      <c r="F131" s="654" t="s">
        <v>775</v>
      </c>
    </row>
    <row r="132" spans="1:11" ht="12" customHeight="1" thickBot="1">
      <c r="A132" s="519" t="s">
        <v>362</v>
      </c>
      <c r="B132" s="335" t="s">
        <v>468</v>
      </c>
      <c r="C132" s="498">
        <f>'3.1. sz. mell'!C132-'3.3. sz. mell'!C132-'3.4. sz. mell'!C132</f>
        <v>0</v>
      </c>
      <c r="D132" s="498">
        <f>'3.1. sz. mell'!D132-'3.3. sz. mell'!D132-'3.4. sz. mell'!D132</f>
        <v>0</v>
      </c>
      <c r="E132" s="498">
        <f>'3.1. sz. mell'!E132-'3.3. sz. mell'!E132-'3.4. sz. mell'!E132</f>
        <v>0</v>
      </c>
      <c r="F132" s="654" t="s">
        <v>776</v>
      </c>
    </row>
    <row r="133" spans="1:11" s="309" customFormat="1" ht="12" customHeight="1" thickBot="1">
      <c r="A133" s="528" t="s">
        <v>364</v>
      </c>
      <c r="B133" s="333" t="s">
        <v>469</v>
      </c>
      <c r="C133" s="498">
        <f>'3.1. sz. mell'!C133-'3.3. sz. mell'!C133-'3.4. sz. mell'!C133</f>
        <v>0</v>
      </c>
      <c r="D133" s="498">
        <f>'3.1. sz. mell'!D133-'3.3. sz. mell'!D133-'3.4. sz. mell'!D133</f>
        <v>0</v>
      </c>
      <c r="E133" s="498">
        <f>'3.1. sz. mell'!E133-'3.3. sz. mell'!E133-'3.4. sz. mell'!E133</f>
        <v>0</v>
      </c>
      <c r="F133" s="654" t="s">
        <v>777</v>
      </c>
    </row>
    <row r="134" spans="1:11" ht="13.5" thickBot="1">
      <c r="A134" s="351" t="s">
        <v>13</v>
      </c>
      <c r="B134" s="354" t="s">
        <v>687</v>
      </c>
      <c r="C134" s="498">
        <f>'3.1. sz. mell'!C134-'3.3. sz. mell'!C134-'3.4. sz. mell'!C134</f>
        <v>61852</v>
      </c>
      <c r="D134" s="498">
        <f>'3.1. sz. mell'!D134-'3.3. sz. mell'!D134-'3.4. sz. mell'!D134</f>
        <v>55037</v>
      </c>
      <c r="E134" s="498">
        <f>'3.1. sz. mell'!E134-'3.3. sz. mell'!E134-'3.4. sz. mell'!E134</f>
        <v>55037</v>
      </c>
      <c r="F134" s="654" t="s">
        <v>778</v>
      </c>
      <c r="K134" s="482"/>
    </row>
    <row r="135" spans="1:11" ht="13.5" thickBot="1">
      <c r="A135" s="519" t="s">
        <v>71</v>
      </c>
      <c r="B135" s="335" t="s">
        <v>471</v>
      </c>
      <c r="C135" s="498">
        <f>'3.1. sz. mell'!C135-'3.3. sz. mell'!C135-'3.4. sz. mell'!C135</f>
        <v>0</v>
      </c>
      <c r="D135" s="498">
        <f>'3.1. sz. mell'!D135-'3.3. sz. mell'!D135-'3.4. sz. mell'!D135</f>
        <v>0</v>
      </c>
      <c r="E135" s="498">
        <f>'3.1. sz. mell'!E135-'3.3. sz. mell'!E135-'3.4. sz. mell'!E135</f>
        <v>0</v>
      </c>
      <c r="F135" s="654" t="s">
        <v>779</v>
      </c>
    </row>
    <row r="136" spans="1:11" ht="12" customHeight="1" thickBot="1">
      <c r="A136" s="519" t="s">
        <v>72</v>
      </c>
      <c r="B136" s="335" t="s">
        <v>472</v>
      </c>
      <c r="C136" s="498">
        <f>'3.1. sz. mell'!C136-'3.3. sz. mell'!C136-'3.4. sz. mell'!C136</f>
        <v>0</v>
      </c>
      <c r="D136" s="498">
        <f>'3.1. sz. mell'!D136-'3.3. sz. mell'!D136-'3.4. sz. mell'!D136</f>
        <v>0</v>
      </c>
      <c r="E136" s="498">
        <f>'3.1. sz. mell'!E136-'3.3. sz. mell'!E136-'3.4. sz. mell'!E136</f>
        <v>0</v>
      </c>
      <c r="F136" s="654" t="s">
        <v>780</v>
      </c>
    </row>
    <row r="137" spans="1:11" ht="12" customHeight="1" thickBot="1">
      <c r="A137" s="519" t="s">
        <v>371</v>
      </c>
      <c r="B137" s="335" t="s">
        <v>686</v>
      </c>
      <c r="C137" s="498">
        <f>'3.1. sz. mell'!C137-'3.3. sz. mell'!C137-'3.4. sz. mell'!C137</f>
        <v>61852</v>
      </c>
      <c r="D137" s="498">
        <f>'3.1. sz. mell'!D137-'3.3. sz. mell'!D137-'3.4. sz. mell'!D137</f>
        <v>55037</v>
      </c>
      <c r="E137" s="498">
        <f>'3.1. sz. mell'!E137-'3.3. sz. mell'!E137-'3.4. sz. mell'!E137</f>
        <v>55037</v>
      </c>
      <c r="F137" s="654" t="s">
        <v>781</v>
      </c>
    </row>
    <row r="138" spans="1:11" s="309" customFormat="1" ht="12" customHeight="1" thickBot="1">
      <c r="A138" s="519" t="s">
        <v>373</v>
      </c>
      <c r="B138" s="335" t="s">
        <v>473</v>
      </c>
      <c r="C138" s="498">
        <f>'3.1. sz. mell'!C138-'3.3. sz. mell'!C138-'3.4. sz. mell'!C138</f>
        <v>0</v>
      </c>
      <c r="D138" s="498">
        <f>'3.1. sz. mell'!D138-'3.3. sz. mell'!D138-'3.4. sz. mell'!D138</f>
        <v>0</v>
      </c>
      <c r="E138" s="498">
        <f>'3.1. sz. mell'!E138-'3.3. sz. mell'!E138-'3.4. sz. mell'!E138</f>
        <v>0</v>
      </c>
      <c r="F138" s="654" t="s">
        <v>782</v>
      </c>
    </row>
    <row r="139" spans="1:11" s="309" customFormat="1" ht="12" customHeight="1" thickBot="1">
      <c r="A139" s="528" t="s">
        <v>685</v>
      </c>
      <c r="B139" s="333" t="s">
        <v>474</v>
      </c>
      <c r="C139" s="498">
        <f>'3.1. sz. mell'!C139-'3.3. sz. mell'!C139-'3.4. sz. mell'!C139</f>
        <v>0</v>
      </c>
      <c r="D139" s="498">
        <f>'3.1. sz. mell'!D139-'3.3. sz. mell'!D139-'3.4. sz. mell'!D139</f>
        <v>0</v>
      </c>
      <c r="E139" s="498">
        <f>'3.1. sz. mell'!E139-'3.3. sz. mell'!E139-'3.4. sz. mell'!E139</f>
        <v>0</v>
      </c>
      <c r="F139" s="654" t="s">
        <v>783</v>
      </c>
    </row>
    <row r="140" spans="1:11" s="309" customFormat="1" ht="12" customHeight="1" thickBot="1">
      <c r="A140" s="351" t="s">
        <v>14</v>
      </c>
      <c r="B140" s="354" t="s">
        <v>567</v>
      </c>
      <c r="C140" s="498">
        <f>'3.1. sz. mell'!C140-'3.3. sz. mell'!C140-'3.4. sz. mell'!C140</f>
        <v>0</v>
      </c>
      <c r="D140" s="498">
        <f>'3.1. sz. mell'!D140-'3.3. sz. mell'!D140-'3.4. sz. mell'!D140</f>
        <v>0</v>
      </c>
      <c r="E140" s="498">
        <f>'3.1. sz. mell'!E140-'3.3. sz. mell'!E140-'3.4. sz. mell'!E140</f>
        <v>0</v>
      </c>
      <c r="F140" s="654" t="s">
        <v>784</v>
      </c>
    </row>
    <row r="141" spans="1:11" s="309" customFormat="1" ht="12" customHeight="1" thickBot="1">
      <c r="A141" s="519" t="s">
        <v>133</v>
      </c>
      <c r="B141" s="335" t="s">
        <v>476</v>
      </c>
      <c r="C141" s="498">
        <f>'3.1. sz. mell'!C141-'3.3. sz. mell'!C141-'3.4. sz. mell'!C141</f>
        <v>0</v>
      </c>
      <c r="D141" s="498">
        <f>'3.1. sz. mell'!D141-'3.3. sz. mell'!D141-'3.4. sz. mell'!D141</f>
        <v>0</v>
      </c>
      <c r="E141" s="498">
        <f>'3.1. sz. mell'!E141-'3.3. sz. mell'!E141-'3.4. sz. mell'!E141</f>
        <v>0</v>
      </c>
      <c r="F141" s="654" t="s">
        <v>785</v>
      </c>
    </row>
    <row r="142" spans="1:11" s="309" customFormat="1" ht="12" customHeight="1" thickBot="1">
      <c r="A142" s="519" t="s">
        <v>134</v>
      </c>
      <c r="B142" s="335" t="s">
        <v>477</v>
      </c>
      <c r="C142" s="498">
        <f>'3.1. sz. mell'!C142-'3.3. sz. mell'!C142-'3.4. sz. mell'!C142</f>
        <v>0</v>
      </c>
      <c r="D142" s="498">
        <f>'3.1. sz. mell'!D142-'3.3. sz. mell'!D142-'3.4. sz. mell'!D142</f>
        <v>0</v>
      </c>
      <c r="E142" s="498">
        <f>'3.1. sz. mell'!E142-'3.3. sz. mell'!E142-'3.4. sz. mell'!E142</f>
        <v>0</v>
      </c>
      <c r="F142" s="654" t="s">
        <v>786</v>
      </c>
    </row>
    <row r="143" spans="1:11" s="309" customFormat="1" ht="12" customHeight="1" thickBot="1">
      <c r="A143" s="519" t="s">
        <v>163</v>
      </c>
      <c r="B143" s="335" t="s">
        <v>478</v>
      </c>
      <c r="C143" s="498">
        <f>'3.1. sz. mell'!C143-'3.3. sz. mell'!C143-'3.4. sz. mell'!C143</f>
        <v>0</v>
      </c>
      <c r="D143" s="498">
        <f>'3.1. sz. mell'!D143-'3.3. sz. mell'!D143-'3.4. sz. mell'!D143</f>
        <v>0</v>
      </c>
      <c r="E143" s="498">
        <f>'3.1. sz. mell'!E143-'3.3. sz. mell'!E143-'3.4. sz. mell'!E143</f>
        <v>0</v>
      </c>
      <c r="F143" s="654" t="s">
        <v>787</v>
      </c>
    </row>
    <row r="144" spans="1:11" ht="12.75" customHeight="1" thickBot="1">
      <c r="A144" s="519" t="s">
        <v>379</v>
      </c>
      <c r="B144" s="335" t="s">
        <v>479</v>
      </c>
      <c r="C144" s="498">
        <f>'3.1. sz. mell'!C144-'3.3. sz. mell'!C144-'3.4. sz. mell'!C144</f>
        <v>0</v>
      </c>
      <c r="D144" s="498">
        <f>'3.1. sz. mell'!D144-'3.3. sz. mell'!D144-'3.4. sz. mell'!D144</f>
        <v>0</v>
      </c>
      <c r="E144" s="498">
        <f>'3.1. sz. mell'!E144-'3.3. sz. mell'!E144-'3.4. sz. mell'!E144</f>
        <v>0</v>
      </c>
      <c r="F144" s="654" t="s">
        <v>788</v>
      </c>
    </row>
    <row r="145" spans="1:6" ht="12" customHeight="1" thickBot="1">
      <c r="A145" s="351" t="s">
        <v>15</v>
      </c>
      <c r="B145" s="354" t="s">
        <v>480</v>
      </c>
      <c r="C145" s="498">
        <f>'3.1. sz. mell'!C145-'3.3. sz. mell'!C145-'3.4. sz. mell'!C145</f>
        <v>61852</v>
      </c>
      <c r="D145" s="498">
        <f>'3.1. sz. mell'!D145-'3.3. sz. mell'!D145-'3.4. sz. mell'!D145</f>
        <v>80739</v>
      </c>
      <c r="E145" s="498">
        <f>'3.1. sz. mell'!E145-'3.3. sz. mell'!E145-'3.4. sz. mell'!E145</f>
        <v>80739</v>
      </c>
      <c r="F145" s="654" t="s">
        <v>789</v>
      </c>
    </row>
    <row r="146" spans="1:6" ht="15" customHeight="1" thickBot="1">
      <c r="A146" s="530" t="s">
        <v>16</v>
      </c>
      <c r="B146" s="374" t="s">
        <v>481</v>
      </c>
      <c r="C146" s="498">
        <f>SUM(C145,C124)</f>
        <v>126269</v>
      </c>
      <c r="D146" s="498">
        <f t="shared" ref="D146:E146" si="2">SUM(D145,D124)</f>
        <v>172203</v>
      </c>
      <c r="E146" s="498">
        <f t="shared" si="2"/>
        <v>156877</v>
      </c>
      <c r="F146" s="654" t="s">
        <v>790</v>
      </c>
    </row>
    <row r="147" spans="1:6" ht="13.5" thickBot="1">
      <c r="A147" s="43"/>
      <c r="B147" s="44"/>
      <c r="C147" s="45"/>
      <c r="D147" s="45"/>
      <c r="E147" s="45"/>
    </row>
    <row r="148" spans="1:6" ht="15" customHeight="1" thickBot="1">
      <c r="A148" s="495" t="s">
        <v>690</v>
      </c>
      <c r="B148" s="496"/>
      <c r="C148" s="114"/>
      <c r="D148" s="115"/>
      <c r="E148" s="112"/>
    </row>
    <row r="149" spans="1:6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" sqref="E1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532" t="s">
        <v>1296</v>
      </c>
    </row>
    <row r="2" spans="1:5" s="533" customFormat="1" ht="15.75" customHeight="1">
      <c r="A2" s="513" t="s">
        <v>54</v>
      </c>
      <c r="B2" s="909" t="s">
        <v>158</v>
      </c>
      <c r="C2" s="910"/>
      <c r="D2" s="911"/>
      <c r="E2" s="506" t="s">
        <v>41</v>
      </c>
    </row>
    <row r="3" spans="1:5" s="533" customFormat="1" ht="24.75" thickBot="1">
      <c r="A3" s="531" t="s">
        <v>562</v>
      </c>
      <c r="B3" s="906" t="s">
        <v>691</v>
      </c>
      <c r="C3" s="907"/>
      <c r="D3" s="908"/>
      <c r="E3" s="481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35" customFormat="1" ht="12" customHeight="1" thickBot="1">
      <c r="A8" s="351" t="s">
        <v>7</v>
      </c>
      <c r="B8" s="347" t="s">
        <v>312</v>
      </c>
      <c r="C8" s="378">
        <f>SUM(C9:C14)</f>
        <v>0</v>
      </c>
      <c r="D8" s="378">
        <f>SUM(D9:D14)</f>
        <v>0</v>
      </c>
      <c r="E8" s="361">
        <f>SUM(E9:E14)</f>
        <v>0</v>
      </c>
    </row>
    <row r="9" spans="1:5" s="509" customFormat="1" ht="12" customHeight="1">
      <c r="A9" s="519" t="s">
        <v>73</v>
      </c>
      <c r="B9" s="389" t="s">
        <v>313</v>
      </c>
      <c r="C9" s="380"/>
      <c r="D9" s="380"/>
      <c r="E9" s="363"/>
    </row>
    <row r="10" spans="1:5" s="536" customFormat="1" ht="12" customHeight="1">
      <c r="A10" s="520" t="s">
        <v>74</v>
      </c>
      <c r="B10" s="390" t="s">
        <v>314</v>
      </c>
      <c r="C10" s="379"/>
      <c r="D10" s="379"/>
      <c r="E10" s="362"/>
    </row>
    <row r="11" spans="1:5" s="536" customFormat="1" ht="12" customHeight="1">
      <c r="A11" s="520" t="s">
        <v>75</v>
      </c>
      <c r="B11" s="390" t="s">
        <v>315</v>
      </c>
      <c r="C11" s="379"/>
      <c r="D11" s="379"/>
      <c r="E11" s="362"/>
    </row>
    <row r="12" spans="1:5" s="536" customFormat="1" ht="12" customHeight="1">
      <c r="A12" s="520" t="s">
        <v>76</v>
      </c>
      <c r="B12" s="390" t="s">
        <v>316</v>
      </c>
      <c r="C12" s="379"/>
      <c r="D12" s="379"/>
      <c r="E12" s="362"/>
    </row>
    <row r="13" spans="1:5" s="536" customFormat="1" ht="12" customHeight="1">
      <c r="A13" s="520" t="s">
        <v>109</v>
      </c>
      <c r="B13" s="390" t="s">
        <v>317</v>
      </c>
      <c r="C13" s="379"/>
      <c r="D13" s="379"/>
      <c r="E13" s="362"/>
    </row>
    <row r="14" spans="1:5" s="509" customFormat="1" ht="12" customHeight="1" thickBot="1">
      <c r="A14" s="521" t="s">
        <v>77</v>
      </c>
      <c r="B14" s="391" t="s">
        <v>318</v>
      </c>
      <c r="C14" s="381"/>
      <c r="D14" s="381"/>
      <c r="E14" s="364"/>
    </row>
    <row r="15" spans="1:5" s="509" customFormat="1" ht="12" customHeight="1" thickBot="1">
      <c r="A15" s="351" t="s">
        <v>8</v>
      </c>
      <c r="B15" s="368" t="s">
        <v>319</v>
      </c>
      <c r="C15" s="378">
        <f>SUM(C16:C20)</f>
        <v>0</v>
      </c>
      <c r="D15" s="378">
        <f>SUM(D16:D20)</f>
        <v>0</v>
      </c>
      <c r="E15" s="361">
        <f>SUM(E16:E20)</f>
        <v>0</v>
      </c>
    </row>
    <row r="16" spans="1:5" s="509" customFormat="1" ht="12" customHeight="1">
      <c r="A16" s="519" t="s">
        <v>79</v>
      </c>
      <c r="B16" s="389" t="s">
        <v>320</v>
      </c>
      <c r="C16" s="380"/>
      <c r="D16" s="380"/>
      <c r="E16" s="363"/>
    </row>
    <row r="17" spans="1:5" s="509" customFormat="1" ht="12" customHeight="1">
      <c r="A17" s="520" t="s">
        <v>80</v>
      </c>
      <c r="B17" s="390" t="s">
        <v>321</v>
      </c>
      <c r="C17" s="379"/>
      <c r="D17" s="379"/>
      <c r="E17" s="362"/>
    </row>
    <row r="18" spans="1:5" s="509" customFormat="1" ht="12" customHeight="1">
      <c r="A18" s="520" t="s">
        <v>81</v>
      </c>
      <c r="B18" s="390" t="s">
        <v>322</v>
      </c>
      <c r="C18" s="379"/>
      <c r="D18" s="379"/>
      <c r="E18" s="362"/>
    </row>
    <row r="19" spans="1:5" s="509" customFormat="1" ht="12" customHeight="1">
      <c r="A19" s="520" t="s">
        <v>82</v>
      </c>
      <c r="B19" s="390" t="s">
        <v>323</v>
      </c>
      <c r="C19" s="379"/>
      <c r="D19" s="379"/>
      <c r="E19" s="362"/>
    </row>
    <row r="20" spans="1:5" s="509" customFormat="1" ht="12" customHeight="1">
      <c r="A20" s="520" t="s">
        <v>83</v>
      </c>
      <c r="B20" s="390" t="s">
        <v>324</v>
      </c>
      <c r="C20" s="379"/>
      <c r="D20" s="379"/>
      <c r="E20" s="362"/>
    </row>
    <row r="21" spans="1:5" s="536" customFormat="1" ht="12" customHeight="1" thickBot="1">
      <c r="A21" s="521" t="s">
        <v>90</v>
      </c>
      <c r="B21" s="391" t="s">
        <v>325</v>
      </c>
      <c r="C21" s="381"/>
      <c r="D21" s="381"/>
      <c r="E21" s="364"/>
    </row>
    <row r="22" spans="1:5" s="536" customFormat="1" ht="12" customHeight="1" thickBot="1">
      <c r="A22" s="351" t="s">
        <v>9</v>
      </c>
      <c r="B22" s="347" t="s">
        <v>326</v>
      </c>
      <c r="C22" s="378">
        <f>SUM(C23:C27)</f>
        <v>0</v>
      </c>
      <c r="D22" s="378">
        <f>SUM(D23:D27)</f>
        <v>0</v>
      </c>
      <c r="E22" s="361">
        <f>SUM(E23:E27)</f>
        <v>0</v>
      </c>
    </row>
    <row r="23" spans="1:5" s="536" customFormat="1" ht="12" customHeight="1">
      <c r="A23" s="519" t="s">
        <v>62</v>
      </c>
      <c r="B23" s="389" t="s">
        <v>327</v>
      </c>
      <c r="C23" s="380"/>
      <c r="D23" s="380"/>
      <c r="E23" s="363"/>
    </row>
    <row r="24" spans="1:5" s="509" customFormat="1" ht="12" customHeight="1">
      <c r="A24" s="520" t="s">
        <v>63</v>
      </c>
      <c r="B24" s="390" t="s">
        <v>328</v>
      </c>
      <c r="C24" s="379"/>
      <c r="D24" s="379"/>
      <c r="E24" s="362"/>
    </row>
    <row r="25" spans="1:5" s="536" customFormat="1" ht="12" customHeight="1">
      <c r="A25" s="520" t="s">
        <v>64</v>
      </c>
      <c r="B25" s="390" t="s">
        <v>329</v>
      </c>
      <c r="C25" s="379"/>
      <c r="D25" s="379"/>
      <c r="E25" s="362"/>
    </row>
    <row r="26" spans="1:5" s="536" customFormat="1" ht="12" customHeight="1">
      <c r="A26" s="520" t="s">
        <v>65</v>
      </c>
      <c r="B26" s="390" t="s">
        <v>330</v>
      </c>
      <c r="C26" s="379"/>
      <c r="D26" s="379"/>
      <c r="E26" s="362"/>
    </row>
    <row r="27" spans="1:5" s="536" customFormat="1" ht="12" customHeight="1">
      <c r="A27" s="520" t="s">
        <v>123</v>
      </c>
      <c r="B27" s="390" t="s">
        <v>331</v>
      </c>
      <c r="C27" s="379"/>
      <c r="D27" s="379"/>
      <c r="E27" s="362"/>
    </row>
    <row r="28" spans="1:5" s="536" customFormat="1" ht="12" customHeight="1" thickBot="1">
      <c r="A28" s="521" t="s">
        <v>124</v>
      </c>
      <c r="B28" s="391" t="s">
        <v>332</v>
      </c>
      <c r="C28" s="381"/>
      <c r="D28" s="381"/>
      <c r="E28" s="364"/>
    </row>
    <row r="29" spans="1:5" s="536" customFormat="1" ht="12" customHeight="1" thickBot="1">
      <c r="A29" s="351" t="s">
        <v>125</v>
      </c>
      <c r="B29" s="347" t="s">
        <v>333</v>
      </c>
      <c r="C29" s="384">
        <f>SUM(C33:C35)</f>
        <v>7680</v>
      </c>
      <c r="D29" s="384">
        <f t="shared" ref="D29:E29" si="0">SUM(D33:D35)</f>
        <v>7845</v>
      </c>
      <c r="E29" s="384">
        <f t="shared" si="0"/>
        <v>7543</v>
      </c>
    </row>
    <row r="30" spans="1:5" s="536" customFormat="1" ht="12" customHeight="1">
      <c r="A30" s="519" t="s">
        <v>334</v>
      </c>
      <c r="B30" s="389" t="s">
        <v>335</v>
      </c>
      <c r="C30" s="398">
        <f>+C31+C32</f>
        <v>0</v>
      </c>
      <c r="D30" s="398">
        <f>+D31+D32</f>
        <v>0</v>
      </c>
      <c r="E30" s="397">
        <f>+E31+E32</f>
        <v>0</v>
      </c>
    </row>
    <row r="31" spans="1:5" s="536" customFormat="1" ht="12" customHeight="1">
      <c r="A31" s="520" t="s">
        <v>336</v>
      </c>
      <c r="B31" s="390" t="s">
        <v>337</v>
      </c>
      <c r="C31" s="379"/>
      <c r="D31" s="379"/>
      <c r="E31" s="362"/>
    </row>
    <row r="32" spans="1:5" s="536" customFormat="1" ht="12" customHeight="1">
      <c r="A32" s="520" t="s">
        <v>338</v>
      </c>
      <c r="B32" s="390" t="s">
        <v>339</v>
      </c>
      <c r="C32" s="379"/>
      <c r="D32" s="379"/>
      <c r="E32" s="362"/>
    </row>
    <row r="33" spans="1:5" s="536" customFormat="1" ht="12" customHeight="1">
      <c r="A33" s="520" t="s">
        <v>340</v>
      </c>
      <c r="B33" s="390" t="s">
        <v>341</v>
      </c>
      <c r="C33" s="822">
        <f>'3.1. sz. mell'!C33</f>
        <v>6400</v>
      </c>
      <c r="D33" s="822">
        <f>'3.1. sz. mell'!D33</f>
        <v>6800</v>
      </c>
      <c r="E33" s="822">
        <f>'3.1. sz. mell'!E33</f>
        <v>6623</v>
      </c>
    </row>
    <row r="34" spans="1:5" s="536" customFormat="1" ht="12" customHeight="1">
      <c r="A34" s="520" t="s">
        <v>342</v>
      </c>
      <c r="B34" s="390" t="s">
        <v>343</v>
      </c>
      <c r="C34" s="822">
        <f>'3.1. sz. mell'!C34</f>
        <v>650</v>
      </c>
      <c r="D34" s="822">
        <f>'3.1. sz. mell'!D34</f>
        <v>300</v>
      </c>
      <c r="E34" s="822">
        <f>'3.1. sz. mell'!E34</f>
        <v>276</v>
      </c>
    </row>
    <row r="35" spans="1:5" s="536" customFormat="1" ht="12" customHeight="1" thickBot="1">
      <c r="A35" s="521" t="s">
        <v>344</v>
      </c>
      <c r="B35" s="391" t="s">
        <v>345</v>
      </c>
      <c r="C35" s="823">
        <f>'3.1. sz. mell'!C35</f>
        <v>630</v>
      </c>
      <c r="D35" s="823">
        <f>'3.1. sz. mell'!D35</f>
        <v>745</v>
      </c>
      <c r="E35" s="823">
        <f>'3.1. sz. mell'!E35</f>
        <v>644</v>
      </c>
    </row>
    <row r="36" spans="1:5" s="536" customFormat="1" ht="12" customHeight="1" thickBot="1">
      <c r="A36" s="351" t="s">
        <v>11</v>
      </c>
      <c r="B36" s="347" t="s">
        <v>346</v>
      </c>
      <c r="C36" s="378">
        <f>SUM(C37:C46)</f>
        <v>0</v>
      </c>
      <c r="D36" s="378">
        <f>SUM(D37:D46)</f>
        <v>0</v>
      </c>
      <c r="E36" s="361">
        <f>SUM(E37:E46)</f>
        <v>0</v>
      </c>
    </row>
    <row r="37" spans="1:5" s="536" customFormat="1" ht="12" customHeight="1">
      <c r="A37" s="519" t="s">
        <v>66</v>
      </c>
      <c r="B37" s="389" t="s">
        <v>347</v>
      </c>
      <c r="C37" s="380"/>
      <c r="D37" s="380"/>
      <c r="E37" s="363"/>
    </row>
    <row r="38" spans="1:5" s="536" customFormat="1" ht="12" customHeight="1">
      <c r="A38" s="520" t="s">
        <v>67</v>
      </c>
      <c r="B38" s="390" t="s">
        <v>348</v>
      </c>
      <c r="C38" s="379"/>
      <c r="D38" s="379"/>
      <c r="E38" s="362"/>
    </row>
    <row r="39" spans="1:5" s="536" customFormat="1" ht="12" customHeight="1">
      <c r="A39" s="520" t="s">
        <v>68</v>
      </c>
      <c r="B39" s="390" t="s">
        <v>349</v>
      </c>
      <c r="C39" s="379"/>
      <c r="D39" s="379"/>
      <c r="E39" s="362"/>
    </row>
    <row r="40" spans="1:5" s="536" customFormat="1" ht="12" customHeight="1">
      <c r="A40" s="520" t="s">
        <v>127</v>
      </c>
      <c r="B40" s="390" t="s">
        <v>350</v>
      </c>
      <c r="C40" s="379"/>
      <c r="D40" s="379"/>
      <c r="E40" s="362"/>
    </row>
    <row r="41" spans="1:5" s="536" customFormat="1" ht="12" customHeight="1">
      <c r="A41" s="520" t="s">
        <v>128</v>
      </c>
      <c r="B41" s="390" t="s">
        <v>351</v>
      </c>
      <c r="C41" s="379"/>
      <c r="D41" s="379"/>
      <c r="E41" s="362"/>
    </row>
    <row r="42" spans="1:5" s="536" customFormat="1" ht="12" customHeight="1">
      <c r="A42" s="520" t="s">
        <v>129</v>
      </c>
      <c r="B42" s="390" t="s">
        <v>352</v>
      </c>
      <c r="C42" s="379"/>
      <c r="D42" s="379"/>
      <c r="E42" s="362"/>
    </row>
    <row r="43" spans="1:5" s="536" customFormat="1" ht="12" customHeight="1">
      <c r="A43" s="520" t="s">
        <v>130</v>
      </c>
      <c r="B43" s="390" t="s">
        <v>353</v>
      </c>
      <c r="C43" s="379"/>
      <c r="D43" s="379"/>
      <c r="E43" s="362"/>
    </row>
    <row r="44" spans="1:5" s="536" customFormat="1" ht="12" customHeight="1">
      <c r="A44" s="520" t="s">
        <v>131</v>
      </c>
      <c r="B44" s="390" t="s">
        <v>354</v>
      </c>
      <c r="C44" s="379"/>
      <c r="D44" s="379"/>
      <c r="E44" s="362"/>
    </row>
    <row r="45" spans="1:5" s="536" customFormat="1" ht="12" customHeight="1">
      <c r="A45" s="520" t="s">
        <v>355</v>
      </c>
      <c r="B45" s="390" t="s">
        <v>356</v>
      </c>
      <c r="C45" s="382"/>
      <c r="D45" s="382"/>
      <c r="E45" s="365"/>
    </row>
    <row r="46" spans="1:5" s="509" customFormat="1" ht="12" customHeight="1" thickBot="1">
      <c r="A46" s="521" t="s">
        <v>357</v>
      </c>
      <c r="B46" s="391" t="s">
        <v>358</v>
      </c>
      <c r="C46" s="383"/>
      <c r="D46" s="383"/>
      <c r="E46" s="366"/>
    </row>
    <row r="47" spans="1:5" s="536" customFormat="1" ht="12" customHeight="1" thickBot="1">
      <c r="A47" s="351" t="s">
        <v>12</v>
      </c>
      <c r="B47" s="347" t="s">
        <v>359</v>
      </c>
      <c r="C47" s="378">
        <f>SUM(C48:C52)</f>
        <v>0</v>
      </c>
      <c r="D47" s="378">
        <f>SUM(D48:D52)</f>
        <v>0</v>
      </c>
      <c r="E47" s="361">
        <f>SUM(E48:E52)</f>
        <v>0</v>
      </c>
    </row>
    <row r="48" spans="1:5" s="536" customFormat="1" ht="12" customHeight="1">
      <c r="A48" s="519" t="s">
        <v>69</v>
      </c>
      <c r="B48" s="389" t="s">
        <v>360</v>
      </c>
      <c r="C48" s="400"/>
      <c r="D48" s="400"/>
      <c r="E48" s="367"/>
    </row>
    <row r="49" spans="1:5" s="536" customFormat="1" ht="12" customHeight="1">
      <c r="A49" s="520" t="s">
        <v>70</v>
      </c>
      <c r="B49" s="390" t="s">
        <v>361</v>
      </c>
      <c r="C49" s="382"/>
      <c r="D49" s="382"/>
      <c r="E49" s="365"/>
    </row>
    <row r="50" spans="1:5" s="536" customFormat="1" ht="12" customHeight="1">
      <c r="A50" s="520" t="s">
        <v>362</v>
      </c>
      <c r="B50" s="390" t="s">
        <v>363</v>
      </c>
      <c r="C50" s="382"/>
      <c r="D50" s="382"/>
      <c r="E50" s="365"/>
    </row>
    <row r="51" spans="1:5" s="536" customFormat="1" ht="12" customHeight="1">
      <c r="A51" s="520" t="s">
        <v>364</v>
      </c>
      <c r="B51" s="390" t="s">
        <v>365</v>
      </c>
      <c r="C51" s="382"/>
      <c r="D51" s="382"/>
      <c r="E51" s="365"/>
    </row>
    <row r="52" spans="1:5" s="536" customFormat="1" ht="12" customHeight="1" thickBot="1">
      <c r="A52" s="521" t="s">
        <v>366</v>
      </c>
      <c r="B52" s="391" t="s">
        <v>367</v>
      </c>
      <c r="C52" s="383"/>
      <c r="D52" s="383"/>
      <c r="E52" s="366"/>
    </row>
    <row r="53" spans="1:5" s="536" customFormat="1" ht="12" customHeight="1" thickBot="1">
      <c r="A53" s="351" t="s">
        <v>132</v>
      </c>
      <c r="B53" s="347" t="s">
        <v>368</v>
      </c>
      <c r="C53" s="378">
        <f>SUM(C54:C56)</f>
        <v>0</v>
      </c>
      <c r="D53" s="378">
        <f>SUM(D54:D56)</f>
        <v>0</v>
      </c>
      <c r="E53" s="361">
        <f>SUM(E54:E56)</f>
        <v>0</v>
      </c>
    </row>
    <row r="54" spans="1:5" s="509" customFormat="1" ht="12" customHeight="1">
      <c r="A54" s="519" t="s">
        <v>71</v>
      </c>
      <c r="B54" s="389" t="s">
        <v>369</v>
      </c>
      <c r="C54" s="380"/>
      <c r="D54" s="380"/>
      <c r="E54" s="363"/>
    </row>
    <row r="55" spans="1:5" s="509" customFormat="1" ht="12" customHeight="1">
      <c r="A55" s="520" t="s">
        <v>72</v>
      </c>
      <c r="B55" s="390" t="s">
        <v>370</v>
      </c>
      <c r="C55" s="379"/>
      <c r="D55" s="379"/>
      <c r="E55" s="362"/>
    </row>
    <row r="56" spans="1:5" s="509" customFormat="1" ht="12" customHeight="1">
      <c r="A56" s="520" t="s">
        <v>371</v>
      </c>
      <c r="B56" s="390" t="s">
        <v>372</v>
      </c>
      <c r="C56" s="379"/>
      <c r="D56" s="379"/>
      <c r="E56" s="362"/>
    </row>
    <row r="57" spans="1:5" s="509" customFormat="1" ht="12" customHeight="1" thickBot="1">
      <c r="A57" s="521" t="s">
        <v>373</v>
      </c>
      <c r="B57" s="391" t="s">
        <v>374</v>
      </c>
      <c r="C57" s="381"/>
      <c r="D57" s="381"/>
      <c r="E57" s="364"/>
    </row>
    <row r="58" spans="1:5" s="536" customFormat="1" ht="12" customHeight="1" thickBot="1">
      <c r="A58" s="351" t="s">
        <v>14</v>
      </c>
      <c r="B58" s="368" t="s">
        <v>375</v>
      </c>
      <c r="C58" s="378">
        <f>SUM(C59:C61)</f>
        <v>0</v>
      </c>
      <c r="D58" s="378">
        <f>SUM(D59:D61)</f>
        <v>0</v>
      </c>
      <c r="E58" s="361">
        <f>SUM(E59:E61)</f>
        <v>0</v>
      </c>
    </row>
    <row r="59" spans="1:5" s="536" customFormat="1" ht="12" customHeight="1">
      <c r="A59" s="519" t="s">
        <v>133</v>
      </c>
      <c r="B59" s="389" t="s">
        <v>376</v>
      </c>
      <c r="C59" s="382"/>
      <c r="D59" s="382"/>
      <c r="E59" s="365"/>
    </row>
    <row r="60" spans="1:5" s="536" customFormat="1" ht="12" customHeight="1">
      <c r="A60" s="520" t="s">
        <v>134</v>
      </c>
      <c r="B60" s="390" t="s">
        <v>565</v>
      </c>
      <c r="C60" s="382"/>
      <c r="D60" s="382"/>
      <c r="E60" s="365"/>
    </row>
    <row r="61" spans="1:5" s="536" customFormat="1" ht="12" customHeight="1">
      <c r="A61" s="520" t="s">
        <v>163</v>
      </c>
      <c r="B61" s="390" t="s">
        <v>378</v>
      </c>
      <c r="C61" s="382"/>
      <c r="D61" s="382"/>
      <c r="E61" s="365"/>
    </row>
    <row r="62" spans="1:5" s="536" customFormat="1" ht="12" customHeight="1" thickBot="1">
      <c r="A62" s="521" t="s">
        <v>379</v>
      </c>
      <c r="B62" s="391" t="s">
        <v>380</v>
      </c>
      <c r="C62" s="382"/>
      <c r="D62" s="382"/>
      <c r="E62" s="365"/>
    </row>
    <row r="63" spans="1:5" s="536" customFormat="1" ht="12" customHeight="1" thickBot="1">
      <c r="A63" s="351" t="s">
        <v>15</v>
      </c>
      <c r="B63" s="347" t="s">
        <v>381</v>
      </c>
      <c r="C63" s="384">
        <f>+C8+C15+C22+C29+C36+C47+C53+C58</f>
        <v>7680</v>
      </c>
      <c r="D63" s="384">
        <f>+D8+D15+D22+D29+D36+D47+D53+D58</f>
        <v>7845</v>
      </c>
      <c r="E63" s="396">
        <f>+E8+E15+E22+E29+E36+E47+E53+E58</f>
        <v>7543</v>
      </c>
    </row>
    <row r="64" spans="1:5" s="536" customFormat="1" ht="12" customHeight="1" thickBot="1">
      <c r="A64" s="522" t="s">
        <v>563</v>
      </c>
      <c r="B64" s="368" t="s">
        <v>383</v>
      </c>
      <c r="C64" s="378">
        <f>SUM(C65:C67)</f>
        <v>0</v>
      </c>
      <c r="D64" s="378">
        <f>SUM(D65:D67)</f>
        <v>0</v>
      </c>
      <c r="E64" s="361">
        <f>SUM(E65:E67)</f>
        <v>0</v>
      </c>
    </row>
    <row r="65" spans="1:5" s="536" customFormat="1" ht="12" customHeight="1">
      <c r="A65" s="519" t="s">
        <v>384</v>
      </c>
      <c r="B65" s="389" t="s">
        <v>385</v>
      </c>
      <c r="C65" s="382"/>
      <c r="D65" s="382"/>
      <c r="E65" s="365"/>
    </row>
    <row r="66" spans="1:5" s="536" customFormat="1" ht="12" customHeight="1">
      <c r="A66" s="520" t="s">
        <v>386</v>
      </c>
      <c r="B66" s="390" t="s">
        <v>387</v>
      </c>
      <c r="C66" s="382"/>
      <c r="D66" s="382"/>
      <c r="E66" s="365"/>
    </row>
    <row r="67" spans="1:5" s="536" customFormat="1" ht="12" customHeight="1" thickBot="1">
      <c r="A67" s="521" t="s">
        <v>388</v>
      </c>
      <c r="B67" s="515" t="s">
        <v>389</v>
      </c>
      <c r="C67" s="382"/>
      <c r="D67" s="382"/>
      <c r="E67" s="365"/>
    </row>
    <row r="68" spans="1:5" s="536" customFormat="1" ht="12" customHeight="1" thickBot="1">
      <c r="A68" s="522" t="s">
        <v>390</v>
      </c>
      <c r="B68" s="368" t="s">
        <v>391</v>
      </c>
      <c r="C68" s="378">
        <f>SUM(C69:C72)</f>
        <v>0</v>
      </c>
      <c r="D68" s="378">
        <f>SUM(D69:D72)</f>
        <v>0</v>
      </c>
      <c r="E68" s="361">
        <f>SUM(E69:E72)</f>
        <v>0</v>
      </c>
    </row>
    <row r="69" spans="1:5" s="536" customFormat="1" ht="12" customHeight="1">
      <c r="A69" s="519" t="s">
        <v>110</v>
      </c>
      <c r="B69" s="389" t="s">
        <v>392</v>
      </c>
      <c r="C69" s="382"/>
      <c r="D69" s="382"/>
      <c r="E69" s="365"/>
    </row>
    <row r="70" spans="1:5" s="536" customFormat="1" ht="12" customHeight="1">
      <c r="A70" s="520" t="s">
        <v>111</v>
      </c>
      <c r="B70" s="390" t="s">
        <v>393</v>
      </c>
      <c r="C70" s="382"/>
      <c r="D70" s="382"/>
      <c r="E70" s="365"/>
    </row>
    <row r="71" spans="1:5" s="536" customFormat="1" ht="12" customHeight="1">
      <c r="A71" s="520" t="s">
        <v>394</v>
      </c>
      <c r="B71" s="390" t="s">
        <v>395</v>
      </c>
      <c r="C71" s="382"/>
      <c r="D71" s="382"/>
      <c r="E71" s="365"/>
    </row>
    <row r="72" spans="1:5" s="536" customFormat="1" ht="12" customHeight="1" thickBot="1">
      <c r="A72" s="521" t="s">
        <v>396</v>
      </c>
      <c r="B72" s="391" t="s">
        <v>397</v>
      </c>
      <c r="C72" s="382"/>
      <c r="D72" s="382"/>
      <c r="E72" s="365"/>
    </row>
    <row r="73" spans="1:5" s="536" customFormat="1" ht="12" customHeight="1" thickBot="1">
      <c r="A73" s="522" t="s">
        <v>398</v>
      </c>
      <c r="B73" s="368" t="s">
        <v>399</v>
      </c>
      <c r="C73" s="378">
        <f>SUM(C74:C75)</f>
        <v>0</v>
      </c>
      <c r="D73" s="378">
        <f>SUM(D74:D75)</f>
        <v>0</v>
      </c>
      <c r="E73" s="361">
        <f>SUM(E74:E75)</f>
        <v>0</v>
      </c>
    </row>
    <row r="74" spans="1:5" s="536" customFormat="1" ht="12" customHeight="1">
      <c r="A74" s="519" t="s">
        <v>400</v>
      </c>
      <c r="B74" s="389" t="s">
        <v>401</v>
      </c>
      <c r="C74" s="382"/>
      <c r="D74" s="382"/>
      <c r="E74" s="365"/>
    </row>
    <row r="75" spans="1:5" s="536" customFormat="1" ht="12" customHeight="1" thickBot="1">
      <c r="A75" s="521" t="s">
        <v>402</v>
      </c>
      <c r="B75" s="391" t="s">
        <v>403</v>
      </c>
      <c r="C75" s="382"/>
      <c r="D75" s="382"/>
      <c r="E75" s="365"/>
    </row>
    <row r="76" spans="1:5" s="536" customFormat="1" ht="12" customHeight="1" thickBot="1">
      <c r="A76" s="522" t="s">
        <v>404</v>
      </c>
      <c r="B76" s="368" t="s">
        <v>405</v>
      </c>
      <c r="C76" s="378">
        <f>SUM(C77:C79)</f>
        <v>0</v>
      </c>
      <c r="D76" s="378">
        <f>SUM(D77:D79)</f>
        <v>0</v>
      </c>
      <c r="E76" s="361">
        <f>SUM(E77:E79)</f>
        <v>0</v>
      </c>
    </row>
    <row r="77" spans="1:5" s="536" customFormat="1" ht="12" customHeight="1">
      <c r="A77" s="519" t="s">
        <v>406</v>
      </c>
      <c r="B77" s="389" t="s">
        <v>407</v>
      </c>
      <c r="C77" s="382"/>
      <c r="D77" s="382"/>
      <c r="E77" s="365"/>
    </row>
    <row r="78" spans="1:5" s="536" customFormat="1" ht="12" customHeight="1">
      <c r="A78" s="520" t="s">
        <v>408</v>
      </c>
      <c r="B78" s="390" t="s">
        <v>409</v>
      </c>
      <c r="C78" s="382"/>
      <c r="D78" s="382"/>
      <c r="E78" s="365"/>
    </row>
    <row r="79" spans="1:5" s="536" customFormat="1" ht="12" customHeight="1" thickBot="1">
      <c r="A79" s="521" t="s">
        <v>410</v>
      </c>
      <c r="B79" s="391" t="s">
        <v>411</v>
      </c>
      <c r="C79" s="382"/>
      <c r="D79" s="382"/>
      <c r="E79" s="365"/>
    </row>
    <row r="80" spans="1:5" s="536" customFormat="1" ht="12" customHeight="1" thickBot="1">
      <c r="A80" s="522" t="s">
        <v>412</v>
      </c>
      <c r="B80" s="368" t="s">
        <v>413</v>
      </c>
      <c r="C80" s="378">
        <f>SUM(C81:C84)</f>
        <v>0</v>
      </c>
      <c r="D80" s="378">
        <f>SUM(D81:D84)</f>
        <v>0</v>
      </c>
      <c r="E80" s="361">
        <f>SUM(E81:E84)</f>
        <v>0</v>
      </c>
    </row>
    <row r="81" spans="1:5" s="536" customFormat="1" ht="12" customHeight="1">
      <c r="A81" s="523" t="s">
        <v>414</v>
      </c>
      <c r="B81" s="389" t="s">
        <v>415</v>
      </c>
      <c r="C81" s="382"/>
      <c r="D81" s="382"/>
      <c r="E81" s="365"/>
    </row>
    <row r="82" spans="1:5" s="536" customFormat="1" ht="12" customHeight="1">
      <c r="A82" s="524" t="s">
        <v>416</v>
      </c>
      <c r="B82" s="390" t="s">
        <v>417</v>
      </c>
      <c r="C82" s="382"/>
      <c r="D82" s="382"/>
      <c r="E82" s="365"/>
    </row>
    <row r="83" spans="1:5" s="536" customFormat="1" ht="12" customHeight="1">
      <c r="A83" s="524" t="s">
        <v>418</v>
      </c>
      <c r="B83" s="390" t="s">
        <v>419</v>
      </c>
      <c r="C83" s="382"/>
      <c r="D83" s="382"/>
      <c r="E83" s="365"/>
    </row>
    <row r="84" spans="1:5" s="536" customFormat="1" ht="12" customHeight="1" thickBot="1">
      <c r="A84" s="525" t="s">
        <v>420</v>
      </c>
      <c r="B84" s="391" t="s">
        <v>421</v>
      </c>
      <c r="C84" s="382"/>
      <c r="D84" s="382"/>
      <c r="E84" s="365"/>
    </row>
    <row r="85" spans="1:5" s="536" customFormat="1" ht="12" customHeight="1" thickBot="1">
      <c r="A85" s="522" t="s">
        <v>422</v>
      </c>
      <c r="B85" s="368" t="s">
        <v>423</v>
      </c>
      <c r="C85" s="404"/>
      <c r="D85" s="404"/>
      <c r="E85" s="405"/>
    </row>
    <row r="86" spans="1:5" s="536" customFormat="1" ht="12" customHeight="1" thickBot="1">
      <c r="A86" s="522" t="s">
        <v>424</v>
      </c>
      <c r="B86" s="516" t="s">
        <v>425</v>
      </c>
      <c r="C86" s="384">
        <f>+C64+C68+C73+C76+C80+C85</f>
        <v>0</v>
      </c>
      <c r="D86" s="384">
        <f>+D64+D68+D73+D76+D80+D85</f>
        <v>0</v>
      </c>
      <c r="E86" s="396">
        <f>+E64+E68+E73+E76+E80+E85</f>
        <v>0</v>
      </c>
    </row>
    <row r="87" spans="1:5" s="536" customFormat="1" ht="12" customHeight="1" thickBot="1">
      <c r="A87" s="526" t="s">
        <v>426</v>
      </c>
      <c r="B87" s="517" t="s">
        <v>564</v>
      </c>
      <c r="C87" s="384">
        <f>+C63+C86</f>
        <v>7680</v>
      </c>
      <c r="D87" s="384">
        <f>+D63+D86</f>
        <v>7845</v>
      </c>
      <c r="E87" s="396">
        <f>+E63+E86</f>
        <v>7543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903" t="s">
        <v>45</v>
      </c>
      <c r="B90" s="904"/>
      <c r="C90" s="904"/>
      <c r="D90" s="904"/>
      <c r="E90" s="905"/>
    </row>
    <row r="91" spans="1:5" s="309" customFormat="1" ht="12" customHeight="1" thickBot="1">
      <c r="A91" s="514" t="s">
        <v>7</v>
      </c>
      <c r="B91" s="350" t="s">
        <v>434</v>
      </c>
      <c r="C91" s="498">
        <f>SUM(C92:C96)</f>
        <v>1983</v>
      </c>
      <c r="D91" s="498">
        <f>SUM(D92:D96)</f>
        <v>2263</v>
      </c>
      <c r="E91" s="498">
        <f>SUM(E92:E96)</f>
        <v>2137</v>
      </c>
    </row>
    <row r="92" spans="1:5" ht="12" customHeight="1">
      <c r="A92" s="527" t="s">
        <v>73</v>
      </c>
      <c r="B92" s="336" t="s">
        <v>37</v>
      </c>
      <c r="C92" s="499"/>
      <c r="D92" s="499"/>
      <c r="E92" s="499"/>
    </row>
    <row r="93" spans="1:5" ht="12" customHeight="1">
      <c r="A93" s="520" t="s">
        <v>74</v>
      </c>
      <c r="B93" s="334" t="s">
        <v>135</v>
      </c>
      <c r="C93" s="500"/>
      <c r="D93" s="500"/>
      <c r="E93" s="500"/>
    </row>
    <row r="94" spans="1:5" ht="12" customHeight="1">
      <c r="A94" s="520" t="s">
        <v>75</v>
      </c>
      <c r="B94" s="334" t="s">
        <v>102</v>
      </c>
      <c r="C94" s="502"/>
      <c r="D94" s="502"/>
      <c r="E94" s="502"/>
    </row>
    <row r="95" spans="1:5" ht="12" customHeight="1">
      <c r="A95" s="520" t="s">
        <v>76</v>
      </c>
      <c r="B95" s="337" t="s">
        <v>136</v>
      </c>
      <c r="C95" s="502"/>
      <c r="D95" s="502"/>
      <c r="E95" s="502"/>
    </row>
    <row r="96" spans="1:5" ht="12" customHeight="1">
      <c r="A96" s="520" t="s">
        <v>85</v>
      </c>
      <c r="B96" s="345" t="s">
        <v>137</v>
      </c>
      <c r="C96" s="502">
        <f>SUM(C97:C106)</f>
        <v>1983</v>
      </c>
      <c r="D96" s="502">
        <f t="shared" ref="D96:E96" si="1">SUM(D97:D106)</f>
        <v>2263</v>
      </c>
      <c r="E96" s="502">
        <f t="shared" si="1"/>
        <v>2137</v>
      </c>
    </row>
    <row r="97" spans="1:5" ht="12" customHeight="1">
      <c r="A97" s="520" t="s">
        <v>77</v>
      </c>
      <c r="B97" s="334" t="s">
        <v>435</v>
      </c>
      <c r="C97" s="502"/>
      <c r="D97" s="502"/>
      <c r="E97" s="502"/>
    </row>
    <row r="98" spans="1:5" ht="12" customHeight="1">
      <c r="A98" s="520" t="s">
        <v>78</v>
      </c>
      <c r="B98" s="357" t="s">
        <v>436</v>
      </c>
      <c r="C98" s="502"/>
      <c r="D98" s="502"/>
      <c r="E98" s="502"/>
    </row>
    <row r="99" spans="1:5" ht="12" customHeight="1">
      <c r="A99" s="520" t="s">
        <v>86</v>
      </c>
      <c r="B99" s="358" t="s">
        <v>437</v>
      </c>
      <c r="C99" s="502"/>
      <c r="D99" s="502"/>
      <c r="E99" s="502"/>
    </row>
    <row r="100" spans="1:5" ht="12" customHeight="1">
      <c r="A100" s="520" t="s">
        <v>87</v>
      </c>
      <c r="B100" s="358" t="s">
        <v>438</v>
      </c>
      <c r="C100" s="502"/>
      <c r="D100" s="502"/>
      <c r="E100" s="502"/>
    </row>
    <row r="101" spans="1:5" ht="12" customHeight="1">
      <c r="A101" s="520" t="s">
        <v>88</v>
      </c>
      <c r="B101" s="357" t="s">
        <v>439</v>
      </c>
      <c r="C101" s="502"/>
      <c r="D101" s="502"/>
      <c r="E101" s="502"/>
    </row>
    <row r="102" spans="1:5" ht="12" customHeight="1">
      <c r="A102" s="520" t="s">
        <v>89</v>
      </c>
      <c r="B102" s="357" t="s">
        <v>440</v>
      </c>
      <c r="C102" s="502"/>
      <c r="D102" s="502"/>
      <c r="E102" s="502"/>
    </row>
    <row r="103" spans="1:5" ht="12" customHeight="1">
      <c r="A103" s="520" t="s">
        <v>91</v>
      </c>
      <c r="B103" s="358" t="s">
        <v>441</v>
      </c>
      <c r="C103" s="502"/>
      <c r="D103" s="502"/>
      <c r="E103" s="502"/>
    </row>
    <row r="104" spans="1:5" ht="12" customHeight="1">
      <c r="A104" s="528" t="s">
        <v>138</v>
      </c>
      <c r="B104" s="359" t="s">
        <v>442</v>
      </c>
      <c r="C104" s="502"/>
      <c r="D104" s="502"/>
      <c r="E104" s="502"/>
    </row>
    <row r="105" spans="1:5" ht="12" customHeight="1">
      <c r="A105" s="520" t="s">
        <v>443</v>
      </c>
      <c r="B105" s="359" t="s">
        <v>444</v>
      </c>
      <c r="C105" s="502"/>
      <c r="D105" s="502"/>
      <c r="E105" s="502"/>
    </row>
    <row r="106" spans="1:5" s="309" customFormat="1" ht="12" customHeight="1" thickBot="1">
      <c r="A106" s="529" t="s">
        <v>445</v>
      </c>
      <c r="B106" s="360" t="s">
        <v>446</v>
      </c>
      <c r="C106" s="504">
        <v>1983</v>
      </c>
      <c r="D106" s="504">
        <v>2263</v>
      </c>
      <c r="E106" s="504">
        <v>2137</v>
      </c>
    </row>
    <row r="107" spans="1:5" ht="12" customHeight="1" thickBot="1">
      <c r="A107" s="351" t="s">
        <v>8</v>
      </c>
      <c r="B107" s="349" t="s">
        <v>447</v>
      </c>
      <c r="C107" s="372">
        <f>+C108+C110+C112</f>
        <v>6500</v>
      </c>
      <c r="D107" s="372">
        <f>+D108+D110+D112</f>
        <v>2100</v>
      </c>
      <c r="E107" s="372">
        <f>+E108+E110+E112</f>
        <v>1699</v>
      </c>
    </row>
    <row r="108" spans="1:5" ht="12" customHeight="1">
      <c r="A108" s="519" t="s">
        <v>79</v>
      </c>
      <c r="B108" s="334" t="s">
        <v>161</v>
      </c>
      <c r="C108" s="501"/>
      <c r="D108" s="501"/>
      <c r="E108" s="501"/>
    </row>
    <row r="109" spans="1:5" ht="12" customHeight="1">
      <c r="A109" s="519" t="s">
        <v>80</v>
      </c>
      <c r="B109" s="338" t="s">
        <v>448</v>
      </c>
      <c r="C109" s="501"/>
      <c r="D109" s="501"/>
      <c r="E109" s="501"/>
    </row>
    <row r="110" spans="1:5" ht="12" customHeight="1">
      <c r="A110" s="519" t="s">
        <v>81</v>
      </c>
      <c r="B110" s="338" t="s">
        <v>139</v>
      </c>
      <c r="C110" s="500"/>
      <c r="D110" s="500"/>
      <c r="E110" s="500"/>
    </row>
    <row r="111" spans="1:5" ht="12" customHeight="1">
      <c r="A111" s="519" t="s">
        <v>82</v>
      </c>
      <c r="B111" s="338" t="s">
        <v>449</v>
      </c>
      <c r="C111" s="362"/>
      <c r="D111" s="362"/>
      <c r="E111" s="362"/>
    </row>
    <row r="112" spans="1:5" ht="12" customHeight="1">
      <c r="A112" s="519" t="s">
        <v>83</v>
      </c>
      <c r="B112" s="370" t="s">
        <v>164</v>
      </c>
      <c r="C112" s="362">
        <f>SUM(C113:C120)</f>
        <v>6500</v>
      </c>
      <c r="D112" s="362">
        <f t="shared" ref="D112:E112" si="2">SUM(D113:D120)</f>
        <v>2100</v>
      </c>
      <c r="E112" s="362">
        <f t="shared" si="2"/>
        <v>1699</v>
      </c>
    </row>
    <row r="113" spans="1:5" ht="12" customHeight="1">
      <c r="A113" s="519" t="s">
        <v>90</v>
      </c>
      <c r="B113" s="369" t="s">
        <v>450</v>
      </c>
      <c r="C113" s="362"/>
      <c r="D113" s="362"/>
      <c r="E113" s="362"/>
    </row>
    <row r="114" spans="1:5" ht="12" customHeight="1">
      <c r="A114" s="519" t="s">
        <v>92</v>
      </c>
      <c r="B114" s="385" t="s">
        <v>451</v>
      </c>
      <c r="C114" s="362"/>
      <c r="D114" s="362"/>
      <c r="E114" s="362"/>
    </row>
    <row r="115" spans="1:5" ht="12" customHeight="1">
      <c r="A115" s="519" t="s">
        <v>140</v>
      </c>
      <c r="B115" s="358" t="s">
        <v>438</v>
      </c>
      <c r="C115" s="362"/>
      <c r="D115" s="362"/>
      <c r="E115" s="362"/>
    </row>
    <row r="116" spans="1:5" ht="12" customHeight="1">
      <c r="A116" s="519" t="s">
        <v>141</v>
      </c>
      <c r="B116" s="358" t="s">
        <v>452</v>
      </c>
      <c r="C116" s="362"/>
      <c r="D116" s="362"/>
      <c r="E116" s="362"/>
    </row>
    <row r="117" spans="1:5" ht="12" customHeight="1">
      <c r="A117" s="519" t="s">
        <v>142</v>
      </c>
      <c r="B117" s="358" t="s">
        <v>453</v>
      </c>
      <c r="C117" s="362"/>
      <c r="D117" s="362"/>
      <c r="E117" s="362"/>
    </row>
    <row r="118" spans="1:5" ht="12" customHeight="1">
      <c r="A118" s="519" t="s">
        <v>454</v>
      </c>
      <c r="B118" s="358" t="s">
        <v>441</v>
      </c>
      <c r="C118" s="362"/>
      <c r="D118" s="362"/>
      <c r="E118" s="362"/>
    </row>
    <row r="119" spans="1:5" ht="12" customHeight="1">
      <c r="A119" s="519" t="s">
        <v>455</v>
      </c>
      <c r="B119" s="358" t="s">
        <v>456</v>
      </c>
      <c r="C119" s="362">
        <v>500</v>
      </c>
      <c r="D119" s="362">
        <v>500</v>
      </c>
      <c r="E119" s="362">
        <v>100</v>
      </c>
    </row>
    <row r="120" spans="1:5" ht="12" customHeight="1" thickBot="1">
      <c r="A120" s="528" t="s">
        <v>457</v>
      </c>
      <c r="B120" s="358" t="s">
        <v>458</v>
      </c>
      <c r="C120" s="364">
        <v>6000</v>
      </c>
      <c r="D120" s="364">
        <v>1600</v>
      </c>
      <c r="E120" s="364">
        <v>1599</v>
      </c>
    </row>
    <row r="121" spans="1:5" ht="12" customHeight="1" thickBot="1">
      <c r="A121" s="351" t="s">
        <v>9</v>
      </c>
      <c r="B121" s="354" t="s">
        <v>459</v>
      </c>
      <c r="C121" s="372">
        <f>+C122+C123</f>
        <v>0</v>
      </c>
      <c r="D121" s="372">
        <f>+D122+D123</f>
        <v>0</v>
      </c>
      <c r="E121" s="372">
        <f>+E122+E123</f>
        <v>0</v>
      </c>
    </row>
    <row r="122" spans="1:5" ht="12" customHeight="1">
      <c r="A122" s="519" t="s">
        <v>62</v>
      </c>
      <c r="B122" s="335" t="s">
        <v>47</v>
      </c>
      <c r="C122" s="501"/>
      <c r="D122" s="501"/>
      <c r="E122" s="501"/>
    </row>
    <row r="123" spans="1:5" ht="12" customHeight="1" thickBot="1">
      <c r="A123" s="521" t="s">
        <v>63</v>
      </c>
      <c r="B123" s="338" t="s">
        <v>48</v>
      </c>
      <c r="C123" s="502"/>
      <c r="D123" s="502"/>
      <c r="E123" s="502"/>
    </row>
    <row r="124" spans="1:5" ht="12" customHeight="1" thickBot="1">
      <c r="A124" s="351" t="s">
        <v>10</v>
      </c>
      <c r="B124" s="354" t="s">
        <v>460</v>
      </c>
      <c r="C124" s="372">
        <f>+C91+C107+C121</f>
        <v>8483</v>
      </c>
      <c r="D124" s="372">
        <f>+D91+D107+D121</f>
        <v>4363</v>
      </c>
      <c r="E124" s="372">
        <f>+E91+E107+E121</f>
        <v>3836</v>
      </c>
    </row>
    <row r="125" spans="1:5" ht="12" customHeight="1" thickBot="1">
      <c r="A125" s="351" t="s">
        <v>11</v>
      </c>
      <c r="B125" s="354" t="s">
        <v>566</v>
      </c>
      <c r="C125" s="372">
        <f>+C126+C127+C128</f>
        <v>0</v>
      </c>
      <c r="D125" s="372">
        <f>+D126+D127+D128</f>
        <v>0</v>
      </c>
      <c r="E125" s="372">
        <f>+E126+E127+E128</f>
        <v>0</v>
      </c>
    </row>
    <row r="126" spans="1:5" ht="12" customHeight="1">
      <c r="A126" s="519" t="s">
        <v>66</v>
      </c>
      <c r="B126" s="335" t="s">
        <v>462</v>
      </c>
      <c r="C126" s="362"/>
      <c r="D126" s="362"/>
      <c r="E126" s="362"/>
    </row>
    <row r="127" spans="1:5" ht="12" customHeight="1">
      <c r="A127" s="519" t="s">
        <v>67</v>
      </c>
      <c r="B127" s="335" t="s">
        <v>463</v>
      </c>
      <c r="C127" s="362"/>
      <c r="D127" s="362"/>
      <c r="E127" s="362"/>
    </row>
    <row r="128" spans="1:5" ht="12" customHeight="1" thickBot="1">
      <c r="A128" s="528" t="s">
        <v>68</v>
      </c>
      <c r="B128" s="333" t="s">
        <v>464</v>
      </c>
      <c r="C128" s="362"/>
      <c r="D128" s="362"/>
      <c r="E128" s="362"/>
    </row>
    <row r="129" spans="1:11" ht="12" customHeight="1" thickBot="1">
      <c r="A129" s="351" t="s">
        <v>12</v>
      </c>
      <c r="B129" s="354" t="s">
        <v>465</v>
      </c>
      <c r="C129" s="372">
        <f>+C130+C131+C132+C133</f>
        <v>0</v>
      </c>
      <c r="D129" s="372">
        <f>+D130+D131+D132+D133</f>
        <v>0</v>
      </c>
      <c r="E129" s="372">
        <f>+E130+E131+E132+E133</f>
        <v>0</v>
      </c>
    </row>
    <row r="130" spans="1:11" ht="12" customHeight="1">
      <c r="A130" s="519" t="s">
        <v>69</v>
      </c>
      <c r="B130" s="335" t="s">
        <v>466</v>
      </c>
      <c r="C130" s="362"/>
      <c r="D130" s="362"/>
      <c r="E130" s="362"/>
    </row>
    <row r="131" spans="1:11" ht="12" customHeight="1">
      <c r="A131" s="519" t="s">
        <v>70</v>
      </c>
      <c r="B131" s="335" t="s">
        <v>467</v>
      </c>
      <c r="C131" s="362"/>
      <c r="D131" s="362"/>
      <c r="E131" s="362"/>
    </row>
    <row r="132" spans="1:11" ht="12" customHeight="1">
      <c r="A132" s="519" t="s">
        <v>362</v>
      </c>
      <c r="B132" s="335" t="s">
        <v>468</v>
      </c>
      <c r="C132" s="362"/>
      <c r="D132" s="362"/>
      <c r="E132" s="362"/>
    </row>
    <row r="133" spans="1:11" s="309" customFormat="1" ht="12" customHeight="1" thickBot="1">
      <c r="A133" s="528" t="s">
        <v>364</v>
      </c>
      <c r="B133" s="333" t="s">
        <v>469</v>
      </c>
      <c r="C133" s="362"/>
      <c r="D133" s="362"/>
      <c r="E133" s="362"/>
    </row>
    <row r="134" spans="1:11" ht="13.5" thickBot="1">
      <c r="A134" s="351" t="s">
        <v>13</v>
      </c>
      <c r="B134" s="354" t="s">
        <v>687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71</v>
      </c>
      <c r="B135" s="335" t="s">
        <v>471</v>
      </c>
      <c r="C135" s="362"/>
      <c r="D135" s="362"/>
      <c r="E135" s="362"/>
    </row>
    <row r="136" spans="1:11" ht="12" customHeight="1">
      <c r="A136" s="519" t="s">
        <v>72</v>
      </c>
      <c r="B136" s="335" t="s">
        <v>472</v>
      </c>
      <c r="C136" s="362"/>
      <c r="D136" s="362"/>
      <c r="E136" s="362"/>
    </row>
    <row r="137" spans="1:11" ht="12" customHeight="1">
      <c r="A137" s="519" t="s">
        <v>371</v>
      </c>
      <c r="B137" s="335" t="s">
        <v>686</v>
      </c>
      <c r="C137" s="362"/>
      <c r="D137" s="362"/>
      <c r="E137" s="362"/>
    </row>
    <row r="138" spans="1:11" s="309" customFormat="1" ht="12" customHeight="1">
      <c r="A138" s="519" t="s">
        <v>373</v>
      </c>
      <c r="B138" s="335" t="s">
        <v>473</v>
      </c>
      <c r="C138" s="362"/>
      <c r="D138" s="362"/>
      <c r="E138" s="362"/>
    </row>
    <row r="139" spans="1:11" s="309" customFormat="1" ht="12" customHeight="1" thickBot="1">
      <c r="A139" s="528" t="s">
        <v>685</v>
      </c>
      <c r="B139" s="333" t="s">
        <v>474</v>
      </c>
      <c r="C139" s="362"/>
      <c r="D139" s="362"/>
      <c r="E139" s="362"/>
    </row>
    <row r="140" spans="1:11" s="309" customFormat="1" ht="12" customHeight="1" thickBot="1">
      <c r="A140" s="351" t="s">
        <v>14</v>
      </c>
      <c r="B140" s="354" t="s">
        <v>567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09" customFormat="1" ht="12" customHeight="1">
      <c r="A141" s="519" t="s">
        <v>133</v>
      </c>
      <c r="B141" s="335" t="s">
        <v>476</v>
      </c>
      <c r="C141" s="362"/>
      <c r="D141" s="362"/>
      <c r="E141" s="362"/>
    </row>
    <row r="142" spans="1:11" s="309" customFormat="1" ht="12" customHeight="1">
      <c r="A142" s="519" t="s">
        <v>134</v>
      </c>
      <c r="B142" s="335" t="s">
        <v>477</v>
      </c>
      <c r="C142" s="362"/>
      <c r="D142" s="362"/>
      <c r="E142" s="362"/>
    </row>
    <row r="143" spans="1:11" s="309" customFormat="1" ht="12" customHeight="1">
      <c r="A143" s="519" t="s">
        <v>163</v>
      </c>
      <c r="B143" s="335" t="s">
        <v>478</v>
      </c>
      <c r="C143" s="362"/>
      <c r="D143" s="362"/>
      <c r="E143" s="362"/>
    </row>
    <row r="144" spans="1:11" ht="12.75" customHeight="1" thickBot="1">
      <c r="A144" s="519" t="s">
        <v>379</v>
      </c>
      <c r="B144" s="335" t="s">
        <v>479</v>
      </c>
      <c r="C144" s="362"/>
      <c r="D144" s="362"/>
      <c r="E144" s="362"/>
    </row>
    <row r="145" spans="1:5" ht="12" customHeight="1" thickBot="1">
      <c r="A145" s="351" t="s">
        <v>15</v>
      </c>
      <c r="B145" s="354" t="s">
        <v>480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4" t="s">
        <v>481</v>
      </c>
      <c r="C146" s="518">
        <f>+C124+C145</f>
        <v>8483</v>
      </c>
      <c r="D146" s="518">
        <f>+D124+D145</f>
        <v>4363</v>
      </c>
      <c r="E146" s="518">
        <f>+E124+E145</f>
        <v>3836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688</v>
      </c>
      <c r="B148" s="496"/>
      <c r="C148" s="114"/>
      <c r="D148" s="115"/>
      <c r="E148" s="112"/>
    </row>
    <row r="149" spans="1:5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49"/>
  <sheetViews>
    <sheetView view="pageBreakPreview" zoomScaleSheetLayoutView="100" workbookViewId="0">
      <selection activeCell="E1" sqref="E1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532" t="s">
        <v>1297</v>
      </c>
    </row>
    <row r="2" spans="1:5" s="533" customFormat="1" ht="15.75" customHeight="1">
      <c r="A2" s="513" t="s">
        <v>54</v>
      </c>
      <c r="B2" s="909" t="s">
        <v>158</v>
      </c>
      <c r="C2" s="910"/>
      <c r="D2" s="911"/>
      <c r="E2" s="506" t="s">
        <v>41</v>
      </c>
    </row>
    <row r="3" spans="1:5" s="533" customFormat="1" ht="24.75" thickBot="1">
      <c r="A3" s="531" t="s">
        <v>562</v>
      </c>
      <c r="B3" s="906" t="s">
        <v>692</v>
      </c>
      <c r="C3" s="907"/>
      <c r="D3" s="908"/>
      <c r="E3" s="481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35" customFormat="1" ht="12" customHeight="1" thickBot="1">
      <c r="A8" s="351" t="s">
        <v>7</v>
      </c>
      <c r="B8" s="347" t="s">
        <v>312</v>
      </c>
      <c r="C8" s="378">
        <f>SUM(C9:C14)</f>
        <v>0</v>
      </c>
      <c r="D8" s="378">
        <f>SUM(D9:D14)</f>
        <v>0</v>
      </c>
      <c r="E8" s="361">
        <f>SUM(E9:E14)</f>
        <v>0</v>
      </c>
    </row>
    <row r="9" spans="1:5" s="509" customFormat="1" ht="12" customHeight="1">
      <c r="A9" s="519" t="s">
        <v>73</v>
      </c>
      <c r="B9" s="389" t="s">
        <v>313</v>
      </c>
      <c r="C9" s="380"/>
      <c r="D9" s="380"/>
      <c r="E9" s="363"/>
    </row>
    <row r="10" spans="1:5" s="536" customFormat="1" ht="12" customHeight="1">
      <c r="A10" s="520" t="s">
        <v>74</v>
      </c>
      <c r="B10" s="390" t="s">
        <v>314</v>
      </c>
      <c r="C10" s="379"/>
      <c r="D10" s="379"/>
      <c r="E10" s="362"/>
    </row>
    <row r="11" spans="1:5" s="536" customFormat="1" ht="12" customHeight="1">
      <c r="A11" s="520" t="s">
        <v>75</v>
      </c>
      <c r="B11" s="390" t="s">
        <v>315</v>
      </c>
      <c r="C11" s="379"/>
      <c r="D11" s="379"/>
      <c r="E11" s="362"/>
    </row>
    <row r="12" spans="1:5" s="536" customFormat="1" ht="12" customHeight="1">
      <c r="A12" s="520" t="s">
        <v>76</v>
      </c>
      <c r="B12" s="390" t="s">
        <v>316</v>
      </c>
      <c r="C12" s="379"/>
      <c r="D12" s="379"/>
      <c r="E12" s="362"/>
    </row>
    <row r="13" spans="1:5" s="536" customFormat="1" ht="12" customHeight="1">
      <c r="A13" s="520" t="s">
        <v>109</v>
      </c>
      <c r="B13" s="390" t="s">
        <v>317</v>
      </c>
      <c r="C13" s="379"/>
      <c r="D13" s="379"/>
      <c r="E13" s="362"/>
    </row>
    <row r="14" spans="1:5" s="509" customFormat="1" ht="12" customHeight="1" thickBot="1">
      <c r="A14" s="521" t="s">
        <v>77</v>
      </c>
      <c r="B14" s="391" t="s">
        <v>318</v>
      </c>
      <c r="C14" s="381"/>
      <c r="D14" s="381"/>
      <c r="E14" s="364"/>
    </row>
    <row r="15" spans="1:5" s="509" customFormat="1" ht="12" customHeight="1" thickBot="1">
      <c r="A15" s="351" t="s">
        <v>8</v>
      </c>
      <c r="B15" s="368" t="s">
        <v>319</v>
      </c>
      <c r="C15" s="378">
        <f>SUM(C16:C20)</f>
        <v>0</v>
      </c>
      <c r="D15" s="378">
        <f>SUM(D16:D20)</f>
        <v>0</v>
      </c>
      <c r="E15" s="361">
        <f>SUM(E16:E20)</f>
        <v>0</v>
      </c>
    </row>
    <row r="16" spans="1:5" s="509" customFormat="1" ht="12" customHeight="1">
      <c r="A16" s="519" t="s">
        <v>79</v>
      </c>
      <c r="B16" s="389" t="s">
        <v>320</v>
      </c>
      <c r="C16" s="380"/>
      <c r="D16" s="380"/>
      <c r="E16" s="363"/>
    </row>
    <row r="17" spans="1:5" s="509" customFormat="1" ht="12" customHeight="1">
      <c r="A17" s="520" t="s">
        <v>80</v>
      </c>
      <c r="B17" s="390" t="s">
        <v>321</v>
      </c>
      <c r="C17" s="379"/>
      <c r="D17" s="379"/>
      <c r="E17" s="362"/>
    </row>
    <row r="18" spans="1:5" s="509" customFormat="1" ht="12" customHeight="1">
      <c r="A18" s="520" t="s">
        <v>81</v>
      </c>
      <c r="B18" s="390" t="s">
        <v>322</v>
      </c>
      <c r="C18" s="379"/>
      <c r="D18" s="379"/>
      <c r="E18" s="362"/>
    </row>
    <row r="19" spans="1:5" s="509" customFormat="1" ht="12" customHeight="1">
      <c r="A19" s="520" t="s">
        <v>82</v>
      </c>
      <c r="B19" s="390" t="s">
        <v>323</v>
      </c>
      <c r="C19" s="379"/>
      <c r="D19" s="379"/>
      <c r="E19" s="362"/>
    </row>
    <row r="20" spans="1:5" s="509" customFormat="1" ht="12" customHeight="1">
      <c r="A20" s="520" t="s">
        <v>83</v>
      </c>
      <c r="B20" s="390" t="s">
        <v>324</v>
      </c>
      <c r="C20" s="379"/>
      <c r="D20" s="379"/>
      <c r="E20" s="362"/>
    </row>
    <row r="21" spans="1:5" s="536" customFormat="1" ht="12" customHeight="1" thickBot="1">
      <c r="A21" s="521" t="s">
        <v>90</v>
      </c>
      <c r="B21" s="391" t="s">
        <v>325</v>
      </c>
      <c r="C21" s="381"/>
      <c r="D21" s="381"/>
      <c r="E21" s="364"/>
    </row>
    <row r="22" spans="1:5" s="536" customFormat="1" ht="12" customHeight="1" thickBot="1">
      <c r="A22" s="351" t="s">
        <v>9</v>
      </c>
      <c r="B22" s="347" t="s">
        <v>326</v>
      </c>
      <c r="C22" s="378">
        <f>SUM(C23:C27)</f>
        <v>0</v>
      </c>
      <c r="D22" s="378">
        <f>SUM(D23:D27)</f>
        <v>0</v>
      </c>
      <c r="E22" s="361">
        <f>SUM(E23:E27)</f>
        <v>0</v>
      </c>
    </row>
    <row r="23" spans="1:5" s="536" customFormat="1" ht="12" customHeight="1">
      <c r="A23" s="519" t="s">
        <v>62</v>
      </c>
      <c r="B23" s="389" t="s">
        <v>327</v>
      </c>
      <c r="C23" s="380"/>
      <c r="D23" s="380"/>
      <c r="E23" s="363"/>
    </row>
    <row r="24" spans="1:5" s="509" customFormat="1" ht="12" customHeight="1">
      <c r="A24" s="520" t="s">
        <v>63</v>
      </c>
      <c r="B24" s="390" t="s">
        <v>328</v>
      </c>
      <c r="C24" s="379"/>
      <c r="D24" s="379"/>
      <c r="E24" s="362"/>
    </row>
    <row r="25" spans="1:5" s="536" customFormat="1" ht="12" customHeight="1">
      <c r="A25" s="520" t="s">
        <v>64</v>
      </c>
      <c r="B25" s="390" t="s">
        <v>329</v>
      </c>
      <c r="C25" s="379"/>
      <c r="D25" s="379"/>
      <c r="E25" s="362"/>
    </row>
    <row r="26" spans="1:5" s="536" customFormat="1" ht="12" customHeight="1">
      <c r="A26" s="520" t="s">
        <v>65</v>
      </c>
      <c r="B26" s="390" t="s">
        <v>330</v>
      </c>
      <c r="C26" s="379"/>
      <c r="D26" s="379"/>
      <c r="E26" s="362"/>
    </row>
    <row r="27" spans="1:5" s="536" customFormat="1" ht="12" customHeight="1">
      <c r="A27" s="520" t="s">
        <v>123</v>
      </c>
      <c r="B27" s="390" t="s">
        <v>331</v>
      </c>
      <c r="C27" s="379"/>
      <c r="D27" s="379"/>
      <c r="E27" s="362"/>
    </row>
    <row r="28" spans="1:5" s="536" customFormat="1" ht="12" customHeight="1" thickBot="1">
      <c r="A28" s="521" t="s">
        <v>124</v>
      </c>
      <c r="B28" s="391" t="s">
        <v>332</v>
      </c>
      <c r="C28" s="381"/>
      <c r="D28" s="381"/>
      <c r="E28" s="364"/>
    </row>
    <row r="29" spans="1:5" s="536" customFormat="1" ht="12" customHeight="1" thickBot="1">
      <c r="A29" s="351" t="s">
        <v>125</v>
      </c>
      <c r="B29" s="347" t="s">
        <v>333</v>
      </c>
      <c r="C29" s="384">
        <f>SUM(C32)</f>
        <v>11500</v>
      </c>
      <c r="D29" s="384">
        <f t="shared" ref="D29:E29" si="0">SUM(D32)</f>
        <v>9200</v>
      </c>
      <c r="E29" s="384">
        <f t="shared" si="0"/>
        <v>9188</v>
      </c>
    </row>
    <row r="30" spans="1:5" s="536" customFormat="1" ht="12" customHeight="1">
      <c r="A30" s="519" t="s">
        <v>334</v>
      </c>
      <c r="B30" s="389" t="s">
        <v>335</v>
      </c>
      <c r="C30" s="821">
        <f>'3.1. sz. mell'!C30</f>
        <v>11500</v>
      </c>
      <c r="D30" s="821">
        <f>'3.1. sz. mell'!D30</f>
        <v>9200</v>
      </c>
      <c r="E30" s="822">
        <f>'3.1. sz. mell'!E30</f>
        <v>9188</v>
      </c>
    </row>
    <row r="31" spans="1:5" s="536" customFormat="1" ht="12" customHeight="1">
      <c r="A31" s="520" t="s">
        <v>336</v>
      </c>
      <c r="B31" s="390" t="s">
        <v>337</v>
      </c>
      <c r="C31" s="822">
        <f>'3.1. sz. mell'!C31</f>
        <v>0</v>
      </c>
      <c r="D31" s="822">
        <f>'3.1. sz. mell'!D31</f>
        <v>0</v>
      </c>
      <c r="E31" s="822">
        <f>'3.1. sz. mell'!E31</f>
        <v>0</v>
      </c>
    </row>
    <row r="32" spans="1:5" s="536" customFormat="1" ht="12" customHeight="1">
      <c r="A32" s="520" t="s">
        <v>338</v>
      </c>
      <c r="B32" s="390" t="s">
        <v>339</v>
      </c>
      <c r="C32" s="822">
        <f>'3.1. sz. mell'!C32</f>
        <v>11500</v>
      </c>
      <c r="D32" s="822">
        <f>'3.1. sz. mell'!D32</f>
        <v>9200</v>
      </c>
      <c r="E32" s="822">
        <f>'3.1. sz. mell'!E32</f>
        <v>9188</v>
      </c>
    </row>
    <row r="33" spans="1:5" s="536" customFormat="1" ht="12" customHeight="1">
      <c r="A33" s="520" t="s">
        <v>340</v>
      </c>
      <c r="B33" s="390" t="s">
        <v>341</v>
      </c>
      <c r="C33" s="824"/>
      <c r="D33" s="824"/>
      <c r="E33" s="825"/>
    </row>
    <row r="34" spans="1:5" s="536" customFormat="1" ht="12" customHeight="1">
      <c r="A34" s="520" t="s">
        <v>342</v>
      </c>
      <c r="B34" s="390" t="s">
        <v>343</v>
      </c>
      <c r="C34" s="824"/>
      <c r="D34" s="824"/>
      <c r="E34" s="825"/>
    </row>
    <row r="35" spans="1:5" s="536" customFormat="1" ht="12" customHeight="1" thickBot="1">
      <c r="A35" s="521" t="s">
        <v>344</v>
      </c>
      <c r="B35" s="391" t="s">
        <v>345</v>
      </c>
      <c r="C35" s="826"/>
      <c r="D35" s="826"/>
      <c r="E35" s="827"/>
    </row>
    <row r="36" spans="1:5" s="536" customFormat="1" ht="12" customHeight="1" thickBot="1">
      <c r="A36" s="351" t="s">
        <v>11</v>
      </c>
      <c r="B36" s="347" t="s">
        <v>346</v>
      </c>
      <c r="C36" s="378">
        <f>SUM(C37:C46)</f>
        <v>0</v>
      </c>
      <c r="D36" s="378">
        <f>SUM(D37:D46)</f>
        <v>0</v>
      </c>
      <c r="E36" s="361">
        <f>SUM(E37:E46)</f>
        <v>0</v>
      </c>
    </row>
    <row r="37" spans="1:5" s="536" customFormat="1" ht="12" customHeight="1">
      <c r="A37" s="519" t="s">
        <v>66</v>
      </c>
      <c r="B37" s="389" t="s">
        <v>347</v>
      </c>
      <c r="C37" s="380"/>
      <c r="D37" s="380"/>
      <c r="E37" s="363"/>
    </row>
    <row r="38" spans="1:5" s="536" customFormat="1" ht="12" customHeight="1">
      <c r="A38" s="520" t="s">
        <v>67</v>
      </c>
      <c r="B38" s="390" t="s">
        <v>348</v>
      </c>
      <c r="C38" s="379"/>
      <c r="D38" s="379"/>
      <c r="E38" s="362"/>
    </row>
    <row r="39" spans="1:5" s="536" customFormat="1" ht="12" customHeight="1">
      <c r="A39" s="520" t="s">
        <v>68</v>
      </c>
      <c r="B39" s="390" t="s">
        <v>349</v>
      </c>
      <c r="C39" s="379"/>
      <c r="D39" s="379"/>
      <c r="E39" s="362"/>
    </row>
    <row r="40" spans="1:5" s="536" customFormat="1" ht="12" customHeight="1">
      <c r="A40" s="520" t="s">
        <v>127</v>
      </c>
      <c r="B40" s="390" t="s">
        <v>350</v>
      </c>
      <c r="C40" s="379"/>
      <c r="D40" s="379"/>
      <c r="E40" s="362"/>
    </row>
    <row r="41" spans="1:5" s="536" customFormat="1" ht="12" customHeight="1">
      <c r="A41" s="520" t="s">
        <v>128</v>
      </c>
      <c r="B41" s="390" t="s">
        <v>351</v>
      </c>
      <c r="C41" s="379"/>
      <c r="D41" s="379"/>
      <c r="E41" s="362"/>
    </row>
    <row r="42" spans="1:5" s="536" customFormat="1" ht="12" customHeight="1">
      <c r="A42" s="520" t="s">
        <v>129</v>
      </c>
      <c r="B42" s="390" t="s">
        <v>352</v>
      </c>
      <c r="C42" s="379"/>
      <c r="D42" s="379"/>
      <c r="E42" s="362"/>
    </row>
    <row r="43" spans="1:5" s="536" customFormat="1" ht="12" customHeight="1">
      <c r="A43" s="520" t="s">
        <v>130</v>
      </c>
      <c r="B43" s="390" t="s">
        <v>353</v>
      </c>
      <c r="C43" s="379"/>
      <c r="D43" s="379"/>
      <c r="E43" s="362"/>
    </row>
    <row r="44" spans="1:5" s="536" customFormat="1" ht="12" customHeight="1">
      <c r="A44" s="520" t="s">
        <v>131</v>
      </c>
      <c r="B44" s="390" t="s">
        <v>354</v>
      </c>
      <c r="C44" s="379"/>
      <c r="D44" s="379"/>
      <c r="E44" s="362"/>
    </row>
    <row r="45" spans="1:5" s="536" customFormat="1" ht="12" customHeight="1">
      <c r="A45" s="520" t="s">
        <v>355</v>
      </c>
      <c r="B45" s="390" t="s">
        <v>356</v>
      </c>
      <c r="C45" s="382"/>
      <c r="D45" s="382"/>
      <c r="E45" s="365"/>
    </row>
    <row r="46" spans="1:5" s="509" customFormat="1" ht="12" customHeight="1" thickBot="1">
      <c r="A46" s="521" t="s">
        <v>357</v>
      </c>
      <c r="B46" s="391" t="s">
        <v>358</v>
      </c>
      <c r="C46" s="383"/>
      <c r="D46" s="383"/>
      <c r="E46" s="366"/>
    </row>
    <row r="47" spans="1:5" s="536" customFormat="1" ht="12" customHeight="1" thickBot="1">
      <c r="A47" s="351" t="s">
        <v>12</v>
      </c>
      <c r="B47" s="347" t="s">
        <v>359</v>
      </c>
      <c r="C47" s="378">
        <f>SUM(C48:C52)</f>
        <v>0</v>
      </c>
      <c r="D47" s="378">
        <f>SUM(D48:D52)</f>
        <v>0</v>
      </c>
      <c r="E47" s="361">
        <f>SUM(E48:E52)</f>
        <v>0</v>
      </c>
    </row>
    <row r="48" spans="1:5" s="536" customFormat="1" ht="12" customHeight="1">
      <c r="A48" s="519" t="s">
        <v>69</v>
      </c>
      <c r="B48" s="389" t="s">
        <v>360</v>
      </c>
      <c r="C48" s="400"/>
      <c r="D48" s="400"/>
      <c r="E48" s="367"/>
    </row>
    <row r="49" spans="1:5" s="536" customFormat="1" ht="12" customHeight="1">
      <c r="A49" s="520" t="s">
        <v>70</v>
      </c>
      <c r="B49" s="390" t="s">
        <v>361</v>
      </c>
      <c r="C49" s="382"/>
      <c r="D49" s="382"/>
      <c r="E49" s="365"/>
    </row>
    <row r="50" spans="1:5" s="536" customFormat="1" ht="12" customHeight="1">
      <c r="A50" s="520" t="s">
        <v>362</v>
      </c>
      <c r="B50" s="390" t="s">
        <v>363</v>
      </c>
      <c r="C50" s="382"/>
      <c r="D50" s="382"/>
      <c r="E50" s="365"/>
    </row>
    <row r="51" spans="1:5" s="536" customFormat="1" ht="12" customHeight="1">
      <c r="A51" s="520" t="s">
        <v>364</v>
      </c>
      <c r="B51" s="390" t="s">
        <v>365</v>
      </c>
      <c r="C51" s="382"/>
      <c r="D51" s="382"/>
      <c r="E51" s="365"/>
    </row>
    <row r="52" spans="1:5" s="536" customFormat="1" ht="12" customHeight="1" thickBot="1">
      <c r="A52" s="521" t="s">
        <v>366</v>
      </c>
      <c r="B52" s="391" t="s">
        <v>367</v>
      </c>
      <c r="C52" s="383"/>
      <c r="D52" s="383"/>
      <c r="E52" s="366"/>
    </row>
    <row r="53" spans="1:5" s="536" customFormat="1" ht="12" customHeight="1" thickBot="1">
      <c r="A53" s="351" t="s">
        <v>132</v>
      </c>
      <c r="B53" s="347" t="s">
        <v>368</v>
      </c>
      <c r="C53" s="378">
        <f>SUM(C54:C56)</f>
        <v>0</v>
      </c>
      <c r="D53" s="378">
        <f>SUM(D54:D56)</f>
        <v>0</v>
      </c>
      <c r="E53" s="361">
        <f>SUM(E54:E56)</f>
        <v>0</v>
      </c>
    </row>
    <row r="54" spans="1:5" s="509" customFormat="1" ht="12" customHeight="1">
      <c r="A54" s="519" t="s">
        <v>71</v>
      </c>
      <c r="B54" s="389" t="s">
        <v>369</v>
      </c>
      <c r="C54" s="380"/>
      <c r="D54" s="380"/>
      <c r="E54" s="363"/>
    </row>
    <row r="55" spans="1:5" s="509" customFormat="1" ht="12" customHeight="1">
      <c r="A55" s="520" t="s">
        <v>72</v>
      </c>
      <c r="B55" s="390" t="s">
        <v>370</v>
      </c>
      <c r="C55" s="379"/>
      <c r="D55" s="379"/>
      <c r="E55" s="362"/>
    </row>
    <row r="56" spans="1:5" s="509" customFormat="1" ht="12" customHeight="1">
      <c r="A56" s="520" t="s">
        <v>371</v>
      </c>
      <c r="B56" s="390" t="s">
        <v>372</v>
      </c>
      <c r="C56" s="379"/>
      <c r="D56" s="379"/>
      <c r="E56" s="362"/>
    </row>
    <row r="57" spans="1:5" s="509" customFormat="1" ht="12" customHeight="1" thickBot="1">
      <c r="A57" s="521" t="s">
        <v>373</v>
      </c>
      <c r="B57" s="391" t="s">
        <v>374</v>
      </c>
      <c r="C57" s="381"/>
      <c r="D57" s="381"/>
      <c r="E57" s="364"/>
    </row>
    <row r="58" spans="1:5" s="536" customFormat="1" ht="12" customHeight="1" thickBot="1">
      <c r="A58" s="351" t="s">
        <v>14</v>
      </c>
      <c r="B58" s="368" t="s">
        <v>375</v>
      </c>
      <c r="C58" s="378">
        <f>SUM(C59:C61)</f>
        <v>0</v>
      </c>
      <c r="D58" s="378">
        <f>SUM(D59:D61)</f>
        <v>0</v>
      </c>
      <c r="E58" s="361">
        <f>SUM(E59:E61)</f>
        <v>0</v>
      </c>
    </row>
    <row r="59" spans="1:5" s="536" customFormat="1" ht="12" customHeight="1">
      <c r="A59" s="519" t="s">
        <v>133</v>
      </c>
      <c r="B59" s="389" t="s">
        <v>376</v>
      </c>
      <c r="C59" s="382"/>
      <c r="D59" s="382"/>
      <c r="E59" s="365"/>
    </row>
    <row r="60" spans="1:5" s="536" customFormat="1" ht="12" customHeight="1">
      <c r="A60" s="520" t="s">
        <v>134</v>
      </c>
      <c r="B60" s="390" t="s">
        <v>565</v>
      </c>
      <c r="C60" s="382"/>
      <c r="D60" s="382"/>
      <c r="E60" s="365"/>
    </row>
    <row r="61" spans="1:5" s="536" customFormat="1" ht="12" customHeight="1">
      <c r="A61" s="520" t="s">
        <v>163</v>
      </c>
      <c r="B61" s="390" t="s">
        <v>378</v>
      </c>
      <c r="C61" s="382"/>
      <c r="D61" s="382"/>
      <c r="E61" s="365"/>
    </row>
    <row r="62" spans="1:5" s="536" customFormat="1" ht="12" customHeight="1" thickBot="1">
      <c r="A62" s="521" t="s">
        <v>379</v>
      </c>
      <c r="B62" s="391" t="s">
        <v>380</v>
      </c>
      <c r="C62" s="382"/>
      <c r="D62" s="382"/>
      <c r="E62" s="365"/>
    </row>
    <row r="63" spans="1:5" s="536" customFormat="1" ht="12" customHeight="1" thickBot="1">
      <c r="A63" s="351" t="s">
        <v>15</v>
      </c>
      <c r="B63" s="347" t="s">
        <v>381</v>
      </c>
      <c r="C63" s="384">
        <f>+C8+C15+C22+C29+C36+C47+C53+C58</f>
        <v>11500</v>
      </c>
      <c r="D63" s="384">
        <f>+D8+D15+D22+D29+D36+D47+D53+D58</f>
        <v>9200</v>
      </c>
      <c r="E63" s="396">
        <f>+E8+E15+E22+E29+E36+E47+E53+E58</f>
        <v>9188</v>
      </c>
    </row>
    <row r="64" spans="1:5" s="536" customFormat="1" ht="12" customHeight="1" thickBot="1">
      <c r="A64" s="522" t="s">
        <v>563</v>
      </c>
      <c r="B64" s="368" t="s">
        <v>383</v>
      </c>
      <c r="C64" s="378">
        <f>SUM(C65:C67)</f>
        <v>0</v>
      </c>
      <c r="D64" s="378">
        <f>SUM(D65:D67)</f>
        <v>0</v>
      </c>
      <c r="E64" s="361">
        <f>SUM(E65:E67)</f>
        <v>0</v>
      </c>
    </row>
    <row r="65" spans="1:5" s="536" customFormat="1" ht="12" customHeight="1">
      <c r="A65" s="519" t="s">
        <v>384</v>
      </c>
      <c r="B65" s="389" t="s">
        <v>385</v>
      </c>
      <c r="C65" s="382"/>
      <c r="D65" s="382"/>
      <c r="E65" s="365"/>
    </row>
    <row r="66" spans="1:5" s="536" customFormat="1" ht="12" customHeight="1">
      <c r="A66" s="520" t="s">
        <v>386</v>
      </c>
      <c r="B66" s="390" t="s">
        <v>387</v>
      </c>
      <c r="C66" s="382"/>
      <c r="D66" s="382"/>
      <c r="E66" s="365"/>
    </row>
    <row r="67" spans="1:5" s="536" customFormat="1" ht="12" customHeight="1" thickBot="1">
      <c r="A67" s="521" t="s">
        <v>388</v>
      </c>
      <c r="B67" s="515" t="s">
        <v>389</v>
      </c>
      <c r="C67" s="382"/>
      <c r="D67" s="382"/>
      <c r="E67" s="365"/>
    </row>
    <row r="68" spans="1:5" s="536" customFormat="1" ht="12" customHeight="1" thickBot="1">
      <c r="A68" s="522" t="s">
        <v>390</v>
      </c>
      <c r="B68" s="368" t="s">
        <v>391</v>
      </c>
      <c r="C68" s="378">
        <f>SUM(C69:C72)</f>
        <v>0</v>
      </c>
      <c r="D68" s="378">
        <f>SUM(D69:D72)</f>
        <v>0</v>
      </c>
      <c r="E68" s="361">
        <f>SUM(E69:E72)</f>
        <v>0</v>
      </c>
    </row>
    <row r="69" spans="1:5" s="536" customFormat="1" ht="12" customHeight="1">
      <c r="A69" s="519" t="s">
        <v>110</v>
      </c>
      <c r="B69" s="389" t="s">
        <v>392</v>
      </c>
      <c r="C69" s="382"/>
      <c r="D69" s="382"/>
      <c r="E69" s="365"/>
    </row>
    <row r="70" spans="1:5" s="536" customFormat="1" ht="12" customHeight="1">
      <c r="A70" s="520" t="s">
        <v>111</v>
      </c>
      <c r="B70" s="390" t="s">
        <v>393</v>
      </c>
      <c r="C70" s="382"/>
      <c r="D70" s="382"/>
      <c r="E70" s="365"/>
    </row>
    <row r="71" spans="1:5" s="536" customFormat="1" ht="12" customHeight="1">
      <c r="A71" s="520" t="s">
        <v>394</v>
      </c>
      <c r="B71" s="390" t="s">
        <v>395</v>
      </c>
      <c r="C71" s="382"/>
      <c r="D71" s="382"/>
      <c r="E71" s="365"/>
    </row>
    <row r="72" spans="1:5" s="536" customFormat="1" ht="12" customHeight="1" thickBot="1">
      <c r="A72" s="521" t="s">
        <v>396</v>
      </c>
      <c r="B72" s="391" t="s">
        <v>397</v>
      </c>
      <c r="C72" s="382"/>
      <c r="D72" s="382"/>
      <c r="E72" s="365"/>
    </row>
    <row r="73" spans="1:5" s="536" customFormat="1" ht="12" customHeight="1" thickBot="1">
      <c r="A73" s="522" t="s">
        <v>398</v>
      </c>
      <c r="B73" s="368" t="s">
        <v>399</v>
      </c>
      <c r="C73" s="378">
        <f>SUM(C74:C75)</f>
        <v>0</v>
      </c>
      <c r="D73" s="378">
        <f>SUM(D74:D75)</f>
        <v>0</v>
      </c>
      <c r="E73" s="361">
        <f>SUM(E74:E75)</f>
        <v>0</v>
      </c>
    </row>
    <row r="74" spans="1:5" s="536" customFormat="1" ht="12" customHeight="1">
      <c r="A74" s="519" t="s">
        <v>400</v>
      </c>
      <c r="B74" s="389" t="s">
        <v>401</v>
      </c>
      <c r="C74" s="382"/>
      <c r="D74" s="382"/>
      <c r="E74" s="365"/>
    </row>
    <row r="75" spans="1:5" s="536" customFormat="1" ht="12" customHeight="1" thickBot="1">
      <c r="A75" s="521" t="s">
        <v>402</v>
      </c>
      <c r="B75" s="391" t="s">
        <v>403</v>
      </c>
      <c r="C75" s="382"/>
      <c r="D75" s="382"/>
      <c r="E75" s="365"/>
    </row>
    <row r="76" spans="1:5" s="536" customFormat="1" ht="12" customHeight="1" thickBot="1">
      <c r="A76" s="522" t="s">
        <v>404</v>
      </c>
      <c r="B76" s="368" t="s">
        <v>405</v>
      </c>
      <c r="C76" s="378">
        <f>SUM(C77:C79)</f>
        <v>0</v>
      </c>
      <c r="D76" s="378">
        <f>SUM(D77:D79)</f>
        <v>0</v>
      </c>
      <c r="E76" s="361">
        <f>SUM(E77:E79)</f>
        <v>0</v>
      </c>
    </row>
    <row r="77" spans="1:5" s="536" customFormat="1" ht="12" customHeight="1">
      <c r="A77" s="519" t="s">
        <v>406</v>
      </c>
      <c r="B77" s="389" t="s">
        <v>407</v>
      </c>
      <c r="C77" s="382"/>
      <c r="D77" s="382"/>
      <c r="E77" s="365"/>
    </row>
    <row r="78" spans="1:5" s="536" customFormat="1" ht="12" customHeight="1">
      <c r="A78" s="520" t="s">
        <v>408</v>
      </c>
      <c r="B78" s="390" t="s">
        <v>409</v>
      </c>
      <c r="C78" s="382"/>
      <c r="D78" s="382"/>
      <c r="E78" s="365"/>
    </row>
    <row r="79" spans="1:5" s="536" customFormat="1" ht="12" customHeight="1" thickBot="1">
      <c r="A79" s="521" t="s">
        <v>410</v>
      </c>
      <c r="B79" s="391" t="s">
        <v>411</v>
      </c>
      <c r="C79" s="382"/>
      <c r="D79" s="382"/>
      <c r="E79" s="365"/>
    </row>
    <row r="80" spans="1:5" s="536" customFormat="1" ht="12" customHeight="1" thickBot="1">
      <c r="A80" s="522" t="s">
        <v>412</v>
      </c>
      <c r="B80" s="368" t="s">
        <v>413</v>
      </c>
      <c r="C80" s="378">
        <f>SUM(C81:C84)</f>
        <v>0</v>
      </c>
      <c r="D80" s="378">
        <f>SUM(D81:D84)</f>
        <v>0</v>
      </c>
      <c r="E80" s="361">
        <f>SUM(E81:E84)</f>
        <v>0</v>
      </c>
    </row>
    <row r="81" spans="1:5" s="536" customFormat="1" ht="12" customHeight="1">
      <c r="A81" s="523" t="s">
        <v>414</v>
      </c>
      <c r="B81" s="389" t="s">
        <v>415</v>
      </c>
      <c r="C81" s="382"/>
      <c r="D81" s="382"/>
      <c r="E81" s="365"/>
    </row>
    <row r="82" spans="1:5" s="536" customFormat="1" ht="12" customHeight="1">
      <c r="A82" s="524" t="s">
        <v>416</v>
      </c>
      <c r="B82" s="390" t="s">
        <v>417</v>
      </c>
      <c r="C82" s="382"/>
      <c r="D82" s="382"/>
      <c r="E82" s="365"/>
    </row>
    <row r="83" spans="1:5" s="536" customFormat="1" ht="12" customHeight="1">
      <c r="A83" s="524" t="s">
        <v>418</v>
      </c>
      <c r="B83" s="390" t="s">
        <v>419</v>
      </c>
      <c r="C83" s="382"/>
      <c r="D83" s="382"/>
      <c r="E83" s="365"/>
    </row>
    <row r="84" spans="1:5" s="536" customFormat="1" ht="12" customHeight="1" thickBot="1">
      <c r="A84" s="525" t="s">
        <v>420</v>
      </c>
      <c r="B84" s="391" t="s">
        <v>421</v>
      </c>
      <c r="C84" s="382"/>
      <c r="D84" s="382"/>
      <c r="E84" s="365"/>
    </row>
    <row r="85" spans="1:5" s="536" customFormat="1" ht="12" customHeight="1" thickBot="1">
      <c r="A85" s="522" t="s">
        <v>422</v>
      </c>
      <c r="B85" s="368" t="s">
        <v>423</v>
      </c>
      <c r="C85" s="404"/>
      <c r="D85" s="404"/>
      <c r="E85" s="405"/>
    </row>
    <row r="86" spans="1:5" s="536" customFormat="1" ht="12" customHeight="1" thickBot="1">
      <c r="A86" s="522" t="s">
        <v>424</v>
      </c>
      <c r="B86" s="516" t="s">
        <v>425</v>
      </c>
      <c r="C86" s="384">
        <f>+C64+C68+C73+C76+C80+C85</f>
        <v>0</v>
      </c>
      <c r="D86" s="384">
        <f>+D64+D68+D73+D76+D80+D85</f>
        <v>0</v>
      </c>
      <c r="E86" s="396">
        <f>+E64+E68+E73+E76+E80+E85</f>
        <v>0</v>
      </c>
    </row>
    <row r="87" spans="1:5" s="536" customFormat="1" ht="12" customHeight="1" thickBot="1">
      <c r="A87" s="526" t="s">
        <v>426</v>
      </c>
      <c r="B87" s="517" t="s">
        <v>564</v>
      </c>
      <c r="C87" s="384">
        <f>+C63+C86</f>
        <v>11500</v>
      </c>
      <c r="D87" s="384">
        <f>+D63+D86</f>
        <v>9200</v>
      </c>
      <c r="E87" s="396">
        <f>+E63+E86</f>
        <v>9188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903" t="s">
        <v>45</v>
      </c>
      <c r="B90" s="904"/>
      <c r="C90" s="904"/>
      <c r="D90" s="904"/>
      <c r="E90" s="905"/>
    </row>
    <row r="91" spans="1:5" s="309" customFormat="1" ht="12" customHeight="1" thickBot="1">
      <c r="A91" s="514" t="s">
        <v>7</v>
      </c>
      <c r="B91" s="350" t="s">
        <v>434</v>
      </c>
      <c r="C91" s="377">
        <f>SUM(C92:C96)</f>
        <v>2219</v>
      </c>
      <c r="D91" s="377">
        <f>SUM(D92:D96)</f>
        <v>4072</v>
      </c>
      <c r="E91" s="332">
        <f>SUM(E92:E96)</f>
        <v>3591</v>
      </c>
    </row>
    <row r="92" spans="1:5" ht="12" customHeight="1">
      <c r="A92" s="527" t="s">
        <v>73</v>
      </c>
      <c r="B92" s="336" t="s">
        <v>37</v>
      </c>
      <c r="C92" s="99"/>
      <c r="D92" s="99"/>
      <c r="E92" s="331"/>
    </row>
    <row r="93" spans="1:5" ht="12" customHeight="1">
      <c r="A93" s="520" t="s">
        <v>74</v>
      </c>
      <c r="B93" s="334" t="s">
        <v>135</v>
      </c>
      <c r="C93" s="379"/>
      <c r="D93" s="379"/>
      <c r="E93" s="362"/>
    </row>
    <row r="94" spans="1:5" ht="12" customHeight="1">
      <c r="A94" s="520" t="s">
        <v>75</v>
      </c>
      <c r="B94" s="334" t="s">
        <v>102</v>
      </c>
      <c r="C94" s="381"/>
      <c r="D94" s="381"/>
      <c r="E94" s="364"/>
    </row>
    <row r="95" spans="1:5" ht="12" customHeight="1">
      <c r="A95" s="520" t="s">
        <v>76</v>
      </c>
      <c r="B95" s="337" t="s">
        <v>136</v>
      </c>
      <c r="C95" s="502">
        <v>2219</v>
      </c>
      <c r="D95" s="502">
        <v>4072</v>
      </c>
      <c r="E95" s="502">
        <v>3591</v>
      </c>
    </row>
    <row r="96" spans="1:5" ht="12" customHeight="1">
      <c r="A96" s="520" t="s">
        <v>85</v>
      </c>
      <c r="B96" s="345" t="s">
        <v>137</v>
      </c>
      <c r="C96" s="381"/>
      <c r="D96" s="381"/>
      <c r="E96" s="364"/>
    </row>
    <row r="97" spans="1:5" ht="12" customHeight="1">
      <c r="A97" s="520" t="s">
        <v>77</v>
      </c>
      <c r="B97" s="334" t="s">
        <v>435</v>
      </c>
      <c r="C97" s="381"/>
      <c r="D97" s="381"/>
      <c r="E97" s="364"/>
    </row>
    <row r="98" spans="1:5" ht="12" customHeight="1">
      <c r="A98" s="520" t="s">
        <v>78</v>
      </c>
      <c r="B98" s="357" t="s">
        <v>436</v>
      </c>
      <c r="C98" s="381"/>
      <c r="D98" s="381"/>
      <c r="E98" s="364"/>
    </row>
    <row r="99" spans="1:5" ht="12" customHeight="1">
      <c r="A99" s="520" t="s">
        <v>86</v>
      </c>
      <c r="B99" s="358" t="s">
        <v>437</v>
      </c>
      <c r="C99" s="381"/>
      <c r="D99" s="381"/>
      <c r="E99" s="364"/>
    </row>
    <row r="100" spans="1:5" ht="12" customHeight="1">
      <c r="A100" s="520" t="s">
        <v>87</v>
      </c>
      <c r="B100" s="358" t="s">
        <v>438</v>
      </c>
      <c r="C100" s="381"/>
      <c r="D100" s="381"/>
      <c r="E100" s="364"/>
    </row>
    <row r="101" spans="1:5" ht="12" customHeight="1">
      <c r="A101" s="520" t="s">
        <v>88</v>
      </c>
      <c r="B101" s="357" t="s">
        <v>439</v>
      </c>
      <c r="C101" s="381"/>
      <c r="D101" s="381"/>
      <c r="E101" s="364"/>
    </row>
    <row r="102" spans="1:5" ht="12" customHeight="1">
      <c r="A102" s="520" t="s">
        <v>89</v>
      </c>
      <c r="B102" s="357" t="s">
        <v>440</v>
      </c>
      <c r="C102" s="381"/>
      <c r="D102" s="381"/>
      <c r="E102" s="364"/>
    </row>
    <row r="103" spans="1:5" ht="12" customHeight="1">
      <c r="A103" s="520" t="s">
        <v>91</v>
      </c>
      <c r="B103" s="358" t="s">
        <v>441</v>
      </c>
      <c r="C103" s="381"/>
      <c r="D103" s="381"/>
      <c r="E103" s="364"/>
    </row>
    <row r="104" spans="1:5" ht="12" customHeight="1">
      <c r="A104" s="528" t="s">
        <v>138</v>
      </c>
      <c r="B104" s="359" t="s">
        <v>442</v>
      </c>
      <c r="C104" s="381"/>
      <c r="D104" s="381"/>
      <c r="E104" s="364"/>
    </row>
    <row r="105" spans="1:5" ht="12" customHeight="1">
      <c r="A105" s="520" t="s">
        <v>443</v>
      </c>
      <c r="B105" s="359" t="s">
        <v>444</v>
      </c>
      <c r="C105" s="381"/>
      <c r="D105" s="381"/>
      <c r="E105" s="364"/>
    </row>
    <row r="106" spans="1:5" s="309" customFormat="1" ht="12" customHeight="1" thickBot="1">
      <c r="A106" s="529" t="s">
        <v>445</v>
      </c>
      <c r="B106" s="360" t="s">
        <v>446</v>
      </c>
      <c r="C106" s="100"/>
      <c r="D106" s="100"/>
      <c r="E106" s="325"/>
    </row>
    <row r="107" spans="1:5" ht="12" customHeight="1" thickBot="1">
      <c r="A107" s="351" t="s">
        <v>8</v>
      </c>
      <c r="B107" s="349" t="s">
        <v>447</v>
      </c>
      <c r="C107" s="378">
        <f>+C108+C110+C112</f>
        <v>0</v>
      </c>
      <c r="D107" s="378">
        <f>+D108+D110+D112</f>
        <v>0</v>
      </c>
      <c r="E107" s="361">
        <f>+E108+E110+E112</f>
        <v>0</v>
      </c>
    </row>
    <row r="108" spans="1:5" ht="12" customHeight="1">
      <c r="A108" s="519" t="s">
        <v>79</v>
      </c>
      <c r="B108" s="334" t="s">
        <v>161</v>
      </c>
      <c r="C108" s="380"/>
      <c r="D108" s="380"/>
      <c r="E108" s="363"/>
    </row>
    <row r="109" spans="1:5" ht="12" customHeight="1">
      <c r="A109" s="519" t="s">
        <v>80</v>
      </c>
      <c r="B109" s="338" t="s">
        <v>448</v>
      </c>
      <c r="C109" s="380"/>
      <c r="D109" s="380"/>
      <c r="E109" s="363"/>
    </row>
    <row r="110" spans="1:5" ht="12" customHeight="1">
      <c r="A110" s="519" t="s">
        <v>81</v>
      </c>
      <c r="B110" s="338" t="s">
        <v>139</v>
      </c>
      <c r="C110" s="379"/>
      <c r="D110" s="379"/>
      <c r="E110" s="362"/>
    </row>
    <row r="111" spans="1:5" ht="12" customHeight="1">
      <c r="A111" s="519" t="s">
        <v>82</v>
      </c>
      <c r="B111" s="338" t="s">
        <v>449</v>
      </c>
      <c r="C111" s="379"/>
      <c r="D111" s="379"/>
      <c r="E111" s="362"/>
    </row>
    <row r="112" spans="1:5" ht="12" customHeight="1">
      <c r="A112" s="519" t="s">
        <v>83</v>
      </c>
      <c r="B112" s="370" t="s">
        <v>164</v>
      </c>
      <c r="C112" s="379"/>
      <c r="D112" s="379"/>
      <c r="E112" s="362"/>
    </row>
    <row r="113" spans="1:5" ht="12" customHeight="1">
      <c r="A113" s="519" t="s">
        <v>90</v>
      </c>
      <c r="B113" s="369" t="s">
        <v>450</v>
      </c>
      <c r="C113" s="379"/>
      <c r="D113" s="379"/>
      <c r="E113" s="362"/>
    </row>
    <row r="114" spans="1:5" ht="12" customHeight="1">
      <c r="A114" s="519" t="s">
        <v>92</v>
      </c>
      <c r="B114" s="385" t="s">
        <v>451</v>
      </c>
      <c r="C114" s="379"/>
      <c r="D114" s="379"/>
      <c r="E114" s="362"/>
    </row>
    <row r="115" spans="1:5" ht="12" customHeight="1">
      <c r="A115" s="519" t="s">
        <v>140</v>
      </c>
      <c r="B115" s="358" t="s">
        <v>438</v>
      </c>
      <c r="C115" s="379"/>
      <c r="D115" s="379"/>
      <c r="E115" s="362"/>
    </row>
    <row r="116" spans="1:5" ht="12" customHeight="1">
      <c r="A116" s="519" t="s">
        <v>141</v>
      </c>
      <c r="B116" s="358" t="s">
        <v>452</v>
      </c>
      <c r="C116" s="379"/>
      <c r="D116" s="379"/>
      <c r="E116" s="362"/>
    </row>
    <row r="117" spans="1:5" ht="12" customHeight="1">
      <c r="A117" s="519" t="s">
        <v>142</v>
      </c>
      <c r="B117" s="358" t="s">
        <v>453</v>
      </c>
      <c r="C117" s="379"/>
      <c r="D117" s="379"/>
      <c r="E117" s="362"/>
    </row>
    <row r="118" spans="1:5" ht="12" customHeight="1">
      <c r="A118" s="519" t="s">
        <v>454</v>
      </c>
      <c r="B118" s="358" t="s">
        <v>441</v>
      </c>
      <c r="C118" s="379"/>
      <c r="D118" s="379"/>
      <c r="E118" s="362"/>
    </row>
    <row r="119" spans="1:5" ht="12" customHeight="1">
      <c r="A119" s="519" t="s">
        <v>455</v>
      </c>
      <c r="B119" s="358" t="s">
        <v>456</v>
      </c>
      <c r="C119" s="379"/>
      <c r="D119" s="379"/>
      <c r="E119" s="362"/>
    </row>
    <row r="120" spans="1:5" ht="12" customHeight="1" thickBot="1">
      <c r="A120" s="528" t="s">
        <v>457</v>
      </c>
      <c r="B120" s="358" t="s">
        <v>458</v>
      </c>
      <c r="C120" s="381"/>
      <c r="D120" s="381"/>
      <c r="E120" s="364"/>
    </row>
    <row r="121" spans="1:5" ht="12" customHeight="1" thickBot="1">
      <c r="A121" s="351" t="s">
        <v>9</v>
      </c>
      <c r="B121" s="354" t="s">
        <v>459</v>
      </c>
      <c r="C121" s="378">
        <f>+C122+C123</f>
        <v>0</v>
      </c>
      <c r="D121" s="378">
        <f>+D122+D123</f>
        <v>0</v>
      </c>
      <c r="E121" s="361">
        <f>+E122+E123</f>
        <v>0</v>
      </c>
    </row>
    <row r="122" spans="1:5" ht="12" customHeight="1">
      <c r="A122" s="519" t="s">
        <v>62</v>
      </c>
      <c r="B122" s="335" t="s">
        <v>47</v>
      </c>
      <c r="C122" s="380"/>
      <c r="D122" s="380"/>
      <c r="E122" s="363"/>
    </row>
    <row r="123" spans="1:5" ht="12" customHeight="1" thickBot="1">
      <c r="A123" s="521" t="s">
        <v>63</v>
      </c>
      <c r="B123" s="338" t="s">
        <v>48</v>
      </c>
      <c r="C123" s="381"/>
      <c r="D123" s="381"/>
      <c r="E123" s="364"/>
    </row>
    <row r="124" spans="1:5" ht="12" customHeight="1" thickBot="1">
      <c r="A124" s="351" t="s">
        <v>10</v>
      </c>
      <c r="B124" s="354" t="s">
        <v>460</v>
      </c>
      <c r="C124" s="378">
        <f>+C91+C107+C121</f>
        <v>2219</v>
      </c>
      <c r="D124" s="378">
        <f>+D91+D107+D121</f>
        <v>4072</v>
      </c>
      <c r="E124" s="361">
        <f>+E91+E107+E121</f>
        <v>3591</v>
      </c>
    </row>
    <row r="125" spans="1:5" ht="12" customHeight="1" thickBot="1">
      <c r="A125" s="351" t="s">
        <v>11</v>
      </c>
      <c r="B125" s="354" t="s">
        <v>566</v>
      </c>
      <c r="C125" s="378">
        <f>+C126+C127+C128</f>
        <v>0</v>
      </c>
      <c r="D125" s="378">
        <f>+D126+D127+D128</f>
        <v>0</v>
      </c>
      <c r="E125" s="361">
        <f>+E126+E127+E128</f>
        <v>0</v>
      </c>
    </row>
    <row r="126" spans="1:5" ht="12" customHeight="1">
      <c r="A126" s="519" t="s">
        <v>66</v>
      </c>
      <c r="B126" s="335" t="s">
        <v>462</v>
      </c>
      <c r="C126" s="379"/>
      <c r="D126" s="379"/>
      <c r="E126" s="362"/>
    </row>
    <row r="127" spans="1:5" ht="12" customHeight="1">
      <c r="A127" s="519" t="s">
        <v>67</v>
      </c>
      <c r="B127" s="335" t="s">
        <v>463</v>
      </c>
      <c r="C127" s="379"/>
      <c r="D127" s="379"/>
      <c r="E127" s="362"/>
    </row>
    <row r="128" spans="1:5" ht="12" customHeight="1" thickBot="1">
      <c r="A128" s="528" t="s">
        <v>68</v>
      </c>
      <c r="B128" s="333" t="s">
        <v>464</v>
      </c>
      <c r="C128" s="379"/>
      <c r="D128" s="379"/>
      <c r="E128" s="362"/>
    </row>
    <row r="129" spans="1:11" ht="12" customHeight="1" thickBot="1">
      <c r="A129" s="351" t="s">
        <v>12</v>
      </c>
      <c r="B129" s="354" t="s">
        <v>465</v>
      </c>
      <c r="C129" s="378">
        <f>+C130+C131+C132+C133</f>
        <v>0</v>
      </c>
      <c r="D129" s="378">
        <f>+D130+D131+D132+D133</f>
        <v>0</v>
      </c>
      <c r="E129" s="361">
        <f>+E130+E131+E132+E133</f>
        <v>0</v>
      </c>
    </row>
    <row r="130" spans="1:11" ht="12" customHeight="1">
      <c r="A130" s="519" t="s">
        <v>69</v>
      </c>
      <c r="B130" s="335" t="s">
        <v>466</v>
      </c>
      <c r="C130" s="379"/>
      <c r="D130" s="379"/>
      <c r="E130" s="362"/>
    </row>
    <row r="131" spans="1:11" ht="12" customHeight="1">
      <c r="A131" s="519" t="s">
        <v>70</v>
      </c>
      <c r="B131" s="335" t="s">
        <v>467</v>
      </c>
      <c r="C131" s="379"/>
      <c r="D131" s="379"/>
      <c r="E131" s="362"/>
    </row>
    <row r="132" spans="1:11" ht="12" customHeight="1">
      <c r="A132" s="519" t="s">
        <v>362</v>
      </c>
      <c r="B132" s="335" t="s">
        <v>468</v>
      </c>
      <c r="C132" s="379"/>
      <c r="D132" s="379"/>
      <c r="E132" s="362"/>
    </row>
    <row r="133" spans="1:11" s="309" customFormat="1" ht="12" customHeight="1" thickBot="1">
      <c r="A133" s="528" t="s">
        <v>364</v>
      </c>
      <c r="B133" s="333" t="s">
        <v>469</v>
      </c>
      <c r="C133" s="379"/>
      <c r="D133" s="379"/>
      <c r="E133" s="362"/>
    </row>
    <row r="134" spans="1:11" ht="13.5" thickBot="1">
      <c r="A134" s="351" t="s">
        <v>13</v>
      </c>
      <c r="B134" s="354" t="s">
        <v>687</v>
      </c>
      <c r="C134" s="384">
        <f>+C135+C136+C138+C139+C137</f>
        <v>0</v>
      </c>
      <c r="D134" s="384">
        <f>+D135+D136+D138+D139+D137</f>
        <v>0</v>
      </c>
      <c r="E134" s="396">
        <f>+E135+E136+E138+E139+E137</f>
        <v>0</v>
      </c>
      <c r="K134" s="482"/>
    </row>
    <row r="135" spans="1:11">
      <c r="A135" s="519" t="s">
        <v>71</v>
      </c>
      <c r="B135" s="335" t="s">
        <v>471</v>
      </c>
      <c r="C135" s="379"/>
      <c r="D135" s="379"/>
      <c r="E135" s="362"/>
    </row>
    <row r="136" spans="1:11" ht="12" customHeight="1">
      <c r="A136" s="519" t="s">
        <v>72</v>
      </c>
      <c r="B136" s="335" t="s">
        <v>472</v>
      </c>
      <c r="C136" s="379"/>
      <c r="D136" s="379"/>
      <c r="E136" s="362"/>
    </row>
    <row r="137" spans="1:11" ht="12" customHeight="1">
      <c r="A137" s="519" t="s">
        <v>371</v>
      </c>
      <c r="B137" s="335" t="s">
        <v>686</v>
      </c>
      <c r="C137" s="379"/>
      <c r="D137" s="379"/>
      <c r="E137" s="362"/>
    </row>
    <row r="138" spans="1:11" s="309" customFormat="1" ht="12" customHeight="1">
      <c r="A138" s="519" t="s">
        <v>373</v>
      </c>
      <c r="B138" s="335" t="s">
        <v>473</v>
      </c>
      <c r="C138" s="379"/>
      <c r="D138" s="379"/>
      <c r="E138" s="362"/>
    </row>
    <row r="139" spans="1:11" s="309" customFormat="1" ht="12" customHeight="1" thickBot="1">
      <c r="A139" s="528" t="s">
        <v>685</v>
      </c>
      <c r="B139" s="333" t="s">
        <v>474</v>
      </c>
      <c r="C139" s="379"/>
      <c r="D139" s="379"/>
      <c r="E139" s="362"/>
    </row>
    <row r="140" spans="1:11" s="309" customFormat="1" ht="12" customHeight="1" thickBot="1">
      <c r="A140" s="351" t="s">
        <v>14</v>
      </c>
      <c r="B140" s="354" t="s">
        <v>567</v>
      </c>
      <c r="C140" s="101">
        <f>+C141+C142+C143+C144</f>
        <v>0</v>
      </c>
      <c r="D140" s="101">
        <f>+D141+D142+D143+D144</f>
        <v>0</v>
      </c>
      <c r="E140" s="330">
        <f>+E141+E142+E143+E144</f>
        <v>0</v>
      </c>
    </row>
    <row r="141" spans="1:11" s="309" customFormat="1" ht="12" customHeight="1">
      <c r="A141" s="519" t="s">
        <v>133</v>
      </c>
      <c r="B141" s="335" t="s">
        <v>476</v>
      </c>
      <c r="C141" s="379"/>
      <c r="D141" s="379"/>
      <c r="E141" s="362"/>
    </row>
    <row r="142" spans="1:11" s="309" customFormat="1" ht="12" customHeight="1">
      <c r="A142" s="519" t="s">
        <v>134</v>
      </c>
      <c r="B142" s="335" t="s">
        <v>477</v>
      </c>
      <c r="C142" s="379"/>
      <c r="D142" s="379"/>
      <c r="E142" s="362"/>
    </row>
    <row r="143" spans="1:11" s="309" customFormat="1" ht="12" customHeight="1">
      <c r="A143" s="519" t="s">
        <v>163</v>
      </c>
      <c r="B143" s="335" t="s">
        <v>478</v>
      </c>
      <c r="C143" s="379"/>
      <c r="D143" s="379"/>
      <c r="E143" s="362"/>
    </row>
    <row r="144" spans="1:11" ht="12.75" customHeight="1" thickBot="1">
      <c r="A144" s="519" t="s">
        <v>379</v>
      </c>
      <c r="B144" s="335" t="s">
        <v>479</v>
      </c>
      <c r="C144" s="379"/>
      <c r="D144" s="379"/>
      <c r="E144" s="362"/>
    </row>
    <row r="145" spans="1:5" ht="12" customHeight="1" thickBot="1">
      <c r="A145" s="351" t="s">
        <v>15</v>
      </c>
      <c r="B145" s="354" t="s">
        <v>480</v>
      </c>
      <c r="C145" s="328">
        <f>+C125+C129+C134+C140</f>
        <v>0</v>
      </c>
      <c r="D145" s="328">
        <f>+D125+D129+D134+D140</f>
        <v>0</v>
      </c>
      <c r="E145" s="329">
        <f>+E125+E129+E134+E140</f>
        <v>0</v>
      </c>
    </row>
    <row r="146" spans="1:5" ht="15" customHeight="1" thickBot="1">
      <c r="A146" s="530" t="s">
        <v>16</v>
      </c>
      <c r="B146" s="374" t="s">
        <v>481</v>
      </c>
      <c r="C146" s="328">
        <f>+C124+C145</f>
        <v>2219</v>
      </c>
      <c r="D146" s="328">
        <f>+D124+D145</f>
        <v>4072</v>
      </c>
      <c r="E146" s="329">
        <f>+E124+E145</f>
        <v>3591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688</v>
      </c>
      <c r="B148" s="496"/>
      <c r="C148" s="114"/>
      <c r="D148" s="115"/>
      <c r="E148" s="112"/>
    </row>
    <row r="149" spans="1:5" ht="14.25" customHeight="1" thickBot="1">
      <c r="A149" s="495" t="s">
        <v>151</v>
      </c>
      <c r="B149" s="496"/>
      <c r="C149" s="114"/>
      <c r="D149" s="115"/>
      <c r="E149" s="112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view="pageBreakPreview" zoomScale="115" zoomScaleSheetLayoutView="115" workbookViewId="0">
      <selection activeCell="E1" sqref="E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6" width="0" style="646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31" t="s">
        <v>1298</v>
      </c>
      <c r="F1" s="649"/>
    </row>
    <row r="2" spans="1:6" s="533" customFormat="1" ht="25.5" customHeight="1">
      <c r="A2" s="513" t="s">
        <v>149</v>
      </c>
      <c r="B2" s="909" t="s">
        <v>568</v>
      </c>
      <c r="C2" s="910"/>
      <c r="D2" s="911"/>
      <c r="E2" s="556" t="s">
        <v>49</v>
      </c>
      <c r="F2" s="650"/>
    </row>
    <row r="3" spans="1:6" s="533" customFormat="1" ht="24.75" thickBot="1">
      <c r="A3" s="531" t="s">
        <v>569</v>
      </c>
      <c r="B3" s="906" t="s">
        <v>561</v>
      </c>
      <c r="C3" s="914"/>
      <c r="D3" s="915"/>
      <c r="E3" s="557" t="s">
        <v>41</v>
      </c>
      <c r="F3" s="650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51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2"/>
    </row>
    <row r="7" spans="1:6" s="535" customFormat="1" ht="15.95" customHeight="1" thickBot="1">
      <c r="A7" s="903" t="s">
        <v>44</v>
      </c>
      <c r="B7" s="904"/>
      <c r="C7" s="904"/>
      <c r="D7" s="904"/>
      <c r="E7" s="905"/>
      <c r="F7" s="652"/>
    </row>
    <row r="8" spans="1:6" s="509" customFormat="1" ht="12" customHeight="1" thickBot="1">
      <c r="A8" s="483" t="s">
        <v>7</v>
      </c>
      <c r="B8" s="547" t="s">
        <v>570</v>
      </c>
      <c r="C8" s="414">
        <f>SUM(C9:C18)</f>
        <v>320</v>
      </c>
      <c r="D8" s="414">
        <f t="shared" ref="D8:E8" si="0">SUM(D9:D18)</f>
        <v>2251</v>
      </c>
      <c r="E8" s="414">
        <f t="shared" si="0"/>
        <v>2121</v>
      </c>
      <c r="F8" s="652" t="s">
        <v>735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107">
        <v>0</v>
      </c>
      <c r="E9" s="542">
        <v>0</v>
      </c>
      <c r="F9" s="652" t="s">
        <v>736</v>
      </c>
    </row>
    <row r="10" spans="1:6" s="509" customFormat="1" ht="12" customHeight="1">
      <c r="A10" s="559" t="s">
        <v>74</v>
      </c>
      <c r="B10" s="334" t="s">
        <v>348</v>
      </c>
      <c r="C10" s="411">
        <v>300</v>
      </c>
      <c r="D10" s="411">
        <v>577</v>
      </c>
      <c r="E10" s="116">
        <v>516</v>
      </c>
      <c r="F10" s="652" t="s">
        <v>737</v>
      </c>
    </row>
    <row r="11" spans="1:6" s="509" customFormat="1" ht="12" customHeight="1">
      <c r="A11" s="559" t="s">
        <v>75</v>
      </c>
      <c r="B11" s="334" t="s">
        <v>349</v>
      </c>
      <c r="C11" s="411"/>
      <c r="D11" s="411"/>
      <c r="E11" s="116"/>
      <c r="F11" s="652" t="s">
        <v>738</v>
      </c>
    </row>
    <row r="12" spans="1:6" s="509" customFormat="1" ht="12" customHeight="1">
      <c r="A12" s="559" t="s">
        <v>76</v>
      </c>
      <c r="B12" s="334" t="s">
        <v>350</v>
      </c>
      <c r="C12" s="411"/>
      <c r="D12" s="411"/>
      <c r="E12" s="116"/>
      <c r="F12" s="652" t="s">
        <v>739</v>
      </c>
    </row>
    <row r="13" spans="1:6" s="509" customFormat="1" ht="12" customHeight="1">
      <c r="A13" s="559" t="s">
        <v>109</v>
      </c>
      <c r="B13" s="334" t="s">
        <v>351</v>
      </c>
      <c r="C13" s="411"/>
      <c r="D13" s="411"/>
      <c r="E13" s="116"/>
      <c r="F13" s="652" t="s">
        <v>740</v>
      </c>
    </row>
    <row r="14" spans="1:6" s="509" customFormat="1" ht="12" customHeight="1">
      <c r="A14" s="559" t="s">
        <v>77</v>
      </c>
      <c r="B14" s="334" t="s">
        <v>571</v>
      </c>
      <c r="C14" s="411"/>
      <c r="D14" s="411">
        <v>15</v>
      </c>
      <c r="E14" s="116"/>
      <c r="F14" s="652" t="s">
        <v>741</v>
      </c>
    </row>
    <row r="15" spans="1:6" s="536" customFormat="1" ht="12" customHeight="1">
      <c r="A15" s="559" t="s">
        <v>78</v>
      </c>
      <c r="B15" s="333" t="s">
        <v>572</v>
      </c>
      <c r="C15" s="411"/>
      <c r="D15" s="411"/>
      <c r="E15" s="116"/>
      <c r="F15" s="652" t="s">
        <v>742</v>
      </c>
    </row>
    <row r="16" spans="1:6" s="536" customFormat="1" ht="12" customHeight="1">
      <c r="A16" s="559" t="s">
        <v>86</v>
      </c>
      <c r="B16" s="334" t="s">
        <v>354</v>
      </c>
      <c r="C16" s="108">
        <v>20</v>
      </c>
      <c r="D16" s="108">
        <v>47</v>
      </c>
      <c r="E16" s="541">
        <v>45</v>
      </c>
      <c r="F16" s="652" t="s">
        <v>743</v>
      </c>
    </row>
    <row r="17" spans="1:6" s="509" customFormat="1" ht="12" customHeight="1">
      <c r="A17" s="559" t="s">
        <v>87</v>
      </c>
      <c r="B17" s="334" t="s">
        <v>356</v>
      </c>
      <c r="C17" s="411"/>
      <c r="D17" s="411"/>
      <c r="E17" s="116"/>
      <c r="F17" s="652" t="s">
        <v>744</v>
      </c>
    </row>
    <row r="18" spans="1:6" s="536" customFormat="1" ht="12" customHeight="1" thickBot="1">
      <c r="A18" s="559" t="s">
        <v>88</v>
      </c>
      <c r="B18" s="333" t="s">
        <v>358</v>
      </c>
      <c r="C18" s="413"/>
      <c r="D18" s="413">
        <v>1612</v>
      </c>
      <c r="E18" s="537">
        <v>1560</v>
      </c>
      <c r="F18" s="652" t="s">
        <v>745</v>
      </c>
    </row>
    <row r="19" spans="1:6" s="536" customFormat="1" ht="12" customHeight="1" thickBot="1">
      <c r="A19" s="483" t="s">
        <v>8</v>
      </c>
      <c r="B19" s="547" t="s">
        <v>573</v>
      </c>
      <c r="C19" s="414">
        <f>SUM(C20:C23)</f>
        <v>0</v>
      </c>
      <c r="D19" s="414">
        <f t="shared" ref="D19:E19" si="1">SUM(D20:D23)</f>
        <v>11137</v>
      </c>
      <c r="E19" s="414">
        <f t="shared" si="1"/>
        <v>10635</v>
      </c>
      <c r="F19" s="652" t="s">
        <v>746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411">
        <v>0</v>
      </c>
      <c r="E20" s="116">
        <v>0</v>
      </c>
      <c r="F20" s="652" t="s">
        <v>747</v>
      </c>
    </row>
    <row r="21" spans="1:6" s="536" customFormat="1" ht="12" customHeight="1">
      <c r="A21" s="559" t="s">
        <v>80</v>
      </c>
      <c r="B21" s="334" t="s">
        <v>574</v>
      </c>
      <c r="C21" s="411">
        <v>0</v>
      </c>
      <c r="D21" s="411">
        <v>0</v>
      </c>
      <c r="E21" s="116">
        <v>0</v>
      </c>
      <c r="F21" s="652" t="s">
        <v>748</v>
      </c>
    </row>
    <row r="22" spans="1:6" s="536" customFormat="1" ht="12" customHeight="1">
      <c r="A22" s="559" t="s">
        <v>81</v>
      </c>
      <c r="B22" s="334" t="s">
        <v>575</v>
      </c>
      <c r="C22" s="411"/>
      <c r="D22" s="411">
        <v>11137</v>
      </c>
      <c r="E22" s="116">
        <v>10635</v>
      </c>
      <c r="F22" s="652" t="s">
        <v>749</v>
      </c>
    </row>
    <row r="23" spans="1:6" s="536" customFormat="1" ht="12" customHeight="1" thickBot="1">
      <c r="A23" s="559" t="s">
        <v>82</v>
      </c>
      <c r="B23" s="334" t="s">
        <v>693</v>
      </c>
      <c r="C23" s="411"/>
      <c r="D23" s="411"/>
      <c r="E23" s="116"/>
      <c r="F23" s="652" t="s">
        <v>750</v>
      </c>
    </row>
    <row r="24" spans="1:6" s="536" customFormat="1" ht="12" customHeight="1" thickBot="1">
      <c r="A24" s="546" t="s">
        <v>9</v>
      </c>
      <c r="B24" s="354" t="s">
        <v>126</v>
      </c>
      <c r="C24" s="42"/>
      <c r="D24" s="42"/>
      <c r="E24" s="552"/>
      <c r="F24" s="652" t="s">
        <v>751</v>
      </c>
    </row>
    <row r="25" spans="1:6" s="536" customFormat="1" ht="12" customHeight="1" thickBot="1">
      <c r="A25" s="546" t="s">
        <v>10</v>
      </c>
      <c r="B25" s="354" t="s">
        <v>576</v>
      </c>
      <c r="C25" s="414">
        <f>SUM(C26:C28)</f>
        <v>0</v>
      </c>
      <c r="D25" s="414">
        <f t="shared" ref="D25:E25" si="2">SUM(D26:D28)</f>
        <v>0</v>
      </c>
      <c r="E25" s="414">
        <f t="shared" si="2"/>
        <v>0</v>
      </c>
      <c r="F25" s="652" t="s">
        <v>752</v>
      </c>
    </row>
    <row r="26" spans="1:6" s="536" customFormat="1" ht="12" customHeight="1">
      <c r="A26" s="560" t="s">
        <v>334</v>
      </c>
      <c r="B26" s="561" t="s">
        <v>574</v>
      </c>
      <c r="C26" s="104">
        <v>0</v>
      </c>
      <c r="D26" s="104">
        <v>0</v>
      </c>
      <c r="E26" s="540">
        <v>0</v>
      </c>
      <c r="F26" s="652" t="s">
        <v>753</v>
      </c>
    </row>
    <row r="27" spans="1:6" s="536" customFormat="1" ht="12" customHeight="1">
      <c r="A27" s="560" t="s">
        <v>340</v>
      </c>
      <c r="B27" s="562" t="s">
        <v>577</v>
      </c>
      <c r="C27" s="415">
        <v>0</v>
      </c>
      <c r="D27" s="415"/>
      <c r="E27" s="539"/>
      <c r="F27" s="652" t="s">
        <v>754</v>
      </c>
    </row>
    <row r="28" spans="1:6" s="536" customFormat="1" ht="12" customHeight="1" thickBot="1">
      <c r="A28" s="559" t="s">
        <v>342</v>
      </c>
      <c r="B28" s="563" t="s">
        <v>694</v>
      </c>
      <c r="C28" s="543">
        <v>0</v>
      </c>
      <c r="D28" s="543">
        <v>0</v>
      </c>
      <c r="E28" s="538">
        <v>0</v>
      </c>
      <c r="F28" s="652" t="s">
        <v>755</v>
      </c>
    </row>
    <row r="29" spans="1:6" s="536" customFormat="1" ht="12" customHeight="1" thickBot="1">
      <c r="A29" s="546" t="s">
        <v>11</v>
      </c>
      <c r="B29" s="354" t="s">
        <v>578</v>
      </c>
      <c r="C29" s="414">
        <f>SUM(C30:C32)</f>
        <v>0</v>
      </c>
      <c r="D29" s="414">
        <f t="shared" ref="D29:E29" si="3">SUM(D30:D32)</f>
        <v>0</v>
      </c>
      <c r="E29" s="414">
        <f t="shared" si="3"/>
        <v>0</v>
      </c>
      <c r="F29" s="652" t="s">
        <v>756</v>
      </c>
    </row>
    <row r="30" spans="1:6" s="536" customFormat="1" ht="12" customHeight="1">
      <c r="A30" s="560" t="s">
        <v>66</v>
      </c>
      <c r="B30" s="561" t="s">
        <v>360</v>
      </c>
      <c r="C30" s="104">
        <v>0</v>
      </c>
      <c r="D30" s="104">
        <v>0</v>
      </c>
      <c r="E30" s="540">
        <v>0</v>
      </c>
      <c r="F30" s="652" t="s">
        <v>757</v>
      </c>
    </row>
    <row r="31" spans="1:6" s="536" customFormat="1" ht="12" customHeight="1">
      <c r="A31" s="560" t="s">
        <v>67</v>
      </c>
      <c r="B31" s="562" t="s">
        <v>361</v>
      </c>
      <c r="C31" s="415">
        <v>0</v>
      </c>
      <c r="D31" s="415">
        <v>0</v>
      </c>
      <c r="E31" s="539">
        <v>0</v>
      </c>
      <c r="F31" s="652" t="s">
        <v>758</v>
      </c>
    </row>
    <row r="32" spans="1:6" s="536" customFormat="1" ht="12" customHeight="1" thickBot="1">
      <c r="A32" s="559" t="s">
        <v>68</v>
      </c>
      <c r="B32" s="545" t="s">
        <v>363</v>
      </c>
      <c r="C32" s="543">
        <v>0</v>
      </c>
      <c r="D32" s="543">
        <v>0</v>
      </c>
      <c r="E32" s="538">
        <v>0</v>
      </c>
      <c r="F32" s="652" t="s">
        <v>759</v>
      </c>
    </row>
    <row r="33" spans="1:6" s="536" customFormat="1" ht="12" customHeight="1" thickBot="1">
      <c r="A33" s="546" t="s">
        <v>12</v>
      </c>
      <c r="B33" s="354" t="s">
        <v>488</v>
      </c>
      <c r="C33" s="42">
        <v>6443</v>
      </c>
      <c r="D33" s="42">
        <v>6443</v>
      </c>
      <c r="E33" s="552"/>
      <c r="F33" s="652" t="s">
        <v>760</v>
      </c>
    </row>
    <row r="34" spans="1:6" s="509" customFormat="1" ht="12" customHeight="1" thickBot="1">
      <c r="A34" s="546" t="s">
        <v>13</v>
      </c>
      <c r="B34" s="354" t="s">
        <v>579</v>
      </c>
      <c r="C34" s="42"/>
      <c r="D34" s="42"/>
      <c r="E34" s="552"/>
      <c r="F34" s="652" t="s">
        <v>761</v>
      </c>
    </row>
    <row r="35" spans="1:6" s="509" customFormat="1" ht="12" customHeight="1" thickBot="1">
      <c r="A35" s="483" t="s">
        <v>14</v>
      </c>
      <c r="B35" s="354" t="s">
        <v>695</v>
      </c>
      <c r="C35" s="414">
        <f>SUM(C34,C33,C29,C25,C19,C8)</f>
        <v>6763</v>
      </c>
      <c r="D35" s="414">
        <f t="shared" ref="D35:E35" si="4">SUM(D34,D33,D29,D25,D19,D8)</f>
        <v>19831</v>
      </c>
      <c r="E35" s="414">
        <f t="shared" si="4"/>
        <v>12756</v>
      </c>
      <c r="F35" s="652" t="s">
        <v>762</v>
      </c>
    </row>
    <row r="36" spans="1:6" s="509" customFormat="1" ht="12" customHeight="1" thickBot="1">
      <c r="A36" s="548" t="s">
        <v>15</v>
      </c>
      <c r="B36" s="354" t="s">
        <v>581</v>
      </c>
      <c r="C36" s="414">
        <f>SUM(C37:C39)</f>
        <v>61852</v>
      </c>
      <c r="D36" s="414">
        <f t="shared" ref="D36:E36" si="5">SUM(D37:D39)</f>
        <v>55040</v>
      </c>
      <c r="E36" s="414">
        <f t="shared" si="5"/>
        <v>55040</v>
      </c>
      <c r="F36" s="652" t="s">
        <v>763</v>
      </c>
    </row>
    <row r="37" spans="1:6" s="509" customFormat="1" ht="12" customHeight="1">
      <c r="A37" s="560" t="s">
        <v>582</v>
      </c>
      <c r="B37" s="561" t="s">
        <v>171</v>
      </c>
      <c r="C37" s="104">
        <v>0</v>
      </c>
      <c r="D37" s="104">
        <v>3</v>
      </c>
      <c r="E37" s="540">
        <v>3</v>
      </c>
      <c r="F37" s="652" t="s">
        <v>764</v>
      </c>
    </row>
    <row r="38" spans="1:6" s="536" customFormat="1" ht="12" customHeight="1">
      <c r="A38" s="560" t="s">
        <v>583</v>
      </c>
      <c r="B38" s="562" t="s">
        <v>3</v>
      </c>
      <c r="C38" s="415">
        <v>0</v>
      </c>
      <c r="D38" s="415">
        <v>0</v>
      </c>
      <c r="E38" s="539">
        <v>0</v>
      </c>
      <c r="F38" s="652" t="s">
        <v>765</v>
      </c>
    </row>
    <row r="39" spans="1:6" s="536" customFormat="1" ht="12" customHeight="1" thickBot="1">
      <c r="A39" s="559" t="s">
        <v>584</v>
      </c>
      <c r="B39" s="545" t="s">
        <v>585</v>
      </c>
      <c r="C39" s="543">
        <v>61852</v>
      </c>
      <c r="D39" s="543">
        <v>55037</v>
      </c>
      <c r="E39" s="538">
        <v>55037</v>
      </c>
      <c r="F39" s="652" t="s">
        <v>766</v>
      </c>
    </row>
    <row r="40" spans="1:6" s="536" customFormat="1" ht="15" customHeight="1" thickBot="1">
      <c r="A40" s="548" t="s">
        <v>16</v>
      </c>
      <c r="B40" s="549" t="s">
        <v>586</v>
      </c>
      <c r="C40" s="110">
        <f>SUM(C36,C35)</f>
        <v>68615</v>
      </c>
      <c r="D40" s="110">
        <f t="shared" ref="D40:E40" si="6">SUM(D36,D35)</f>
        <v>74871</v>
      </c>
      <c r="E40" s="110">
        <f t="shared" si="6"/>
        <v>67796</v>
      </c>
      <c r="F40" s="652" t="s">
        <v>767</v>
      </c>
    </row>
    <row r="41" spans="1:6" s="536" customFormat="1" ht="15" customHeight="1">
      <c r="A41" s="491"/>
      <c r="B41" s="492"/>
      <c r="C41" s="507"/>
      <c r="D41" s="507"/>
      <c r="E41" s="507"/>
      <c r="F41" s="652"/>
    </row>
    <row r="42" spans="1:6" ht="16.5" thickBot="1">
      <c r="A42" s="493"/>
      <c r="B42" s="494"/>
      <c r="C42" s="508"/>
      <c r="D42" s="508"/>
      <c r="E42" s="508"/>
      <c r="F42" s="652"/>
    </row>
    <row r="43" spans="1:6" s="535" customFormat="1" ht="16.5" customHeight="1" thickBot="1">
      <c r="A43" s="903" t="s">
        <v>45</v>
      </c>
      <c r="B43" s="904"/>
      <c r="C43" s="904"/>
      <c r="D43" s="904"/>
      <c r="E43" s="905"/>
    </row>
    <row r="44" spans="1:6" s="309" customFormat="1" ht="12" customHeight="1" thickBot="1">
      <c r="A44" s="546" t="s">
        <v>7</v>
      </c>
      <c r="B44" s="354" t="s">
        <v>587</v>
      </c>
      <c r="C44" s="414">
        <f>SUM(C45:C49)</f>
        <v>68115</v>
      </c>
      <c r="D44" s="414">
        <f t="shared" ref="D44:E44" si="7">SUM(D45:D49)</f>
        <v>74621</v>
      </c>
      <c r="E44" s="414">
        <f t="shared" si="7"/>
        <v>63157</v>
      </c>
      <c r="F44" s="652" t="s">
        <v>735</v>
      </c>
    </row>
    <row r="45" spans="1:6" ht="12" customHeight="1">
      <c r="A45" s="559" t="s">
        <v>73</v>
      </c>
      <c r="B45" s="335" t="s">
        <v>37</v>
      </c>
      <c r="C45" s="104">
        <v>33393</v>
      </c>
      <c r="D45" s="104">
        <v>39121</v>
      </c>
      <c r="E45" s="441">
        <v>35421</v>
      </c>
      <c r="F45" s="652" t="s">
        <v>736</v>
      </c>
    </row>
    <row r="46" spans="1:6" ht="12" customHeight="1">
      <c r="A46" s="559" t="s">
        <v>74</v>
      </c>
      <c r="B46" s="334" t="s">
        <v>135</v>
      </c>
      <c r="C46" s="408">
        <v>8688</v>
      </c>
      <c r="D46" s="408">
        <v>10521</v>
      </c>
      <c r="E46" s="442">
        <v>9309</v>
      </c>
      <c r="F46" s="652" t="s">
        <v>737</v>
      </c>
    </row>
    <row r="47" spans="1:6" ht="12" customHeight="1">
      <c r="A47" s="559" t="s">
        <v>75</v>
      </c>
      <c r="B47" s="334" t="s">
        <v>102</v>
      </c>
      <c r="C47" s="408">
        <v>13390</v>
      </c>
      <c r="D47" s="408">
        <v>12325</v>
      </c>
      <c r="E47" s="442">
        <v>8698</v>
      </c>
      <c r="F47" s="652" t="s">
        <v>738</v>
      </c>
    </row>
    <row r="48" spans="1:6" ht="12" customHeight="1">
      <c r="A48" s="559" t="s">
        <v>76</v>
      </c>
      <c r="B48" s="334" t="s">
        <v>136</v>
      </c>
      <c r="C48" s="408">
        <v>12419</v>
      </c>
      <c r="D48" s="408">
        <v>12429</v>
      </c>
      <c r="E48" s="442">
        <v>9729</v>
      </c>
      <c r="F48" s="652" t="s">
        <v>739</v>
      </c>
    </row>
    <row r="49" spans="1:6" ht="12" customHeight="1" thickBot="1">
      <c r="A49" s="559" t="s">
        <v>109</v>
      </c>
      <c r="B49" s="334" t="s">
        <v>137</v>
      </c>
      <c r="C49" s="408">
        <v>225</v>
      </c>
      <c r="D49" s="408">
        <v>225</v>
      </c>
      <c r="E49" s="442"/>
      <c r="F49" s="652" t="s">
        <v>740</v>
      </c>
    </row>
    <row r="50" spans="1:6" ht="12" customHeight="1" thickBot="1">
      <c r="A50" s="546" t="s">
        <v>8</v>
      </c>
      <c r="B50" s="354" t="s">
        <v>588</v>
      </c>
      <c r="C50" s="414">
        <f>SUM(C51:C53)</f>
        <v>500</v>
      </c>
      <c r="D50" s="414">
        <f t="shared" ref="D50:E50" si="8">SUM(D51:D53)</f>
        <v>250</v>
      </c>
      <c r="E50" s="414">
        <f t="shared" si="8"/>
        <v>217</v>
      </c>
      <c r="F50" s="652" t="s">
        <v>741</v>
      </c>
    </row>
    <row r="51" spans="1:6" s="309" customFormat="1" ht="12" customHeight="1">
      <c r="A51" s="559" t="s">
        <v>79</v>
      </c>
      <c r="B51" s="335" t="s">
        <v>161</v>
      </c>
      <c r="C51" s="104">
        <v>500</v>
      </c>
      <c r="D51" s="104">
        <v>250</v>
      </c>
      <c r="E51" s="441">
        <v>217</v>
      </c>
      <c r="F51" s="652" t="s">
        <v>742</v>
      </c>
    </row>
    <row r="52" spans="1:6" ht="12" customHeight="1">
      <c r="A52" s="559" t="s">
        <v>80</v>
      </c>
      <c r="B52" s="334" t="s">
        <v>139</v>
      </c>
      <c r="C52" s="408"/>
      <c r="D52" s="408"/>
      <c r="E52" s="442"/>
      <c r="F52" s="652" t="s">
        <v>743</v>
      </c>
    </row>
    <row r="53" spans="1:6" ht="12" customHeight="1">
      <c r="A53" s="559" t="s">
        <v>81</v>
      </c>
      <c r="B53" s="334" t="s">
        <v>46</v>
      </c>
      <c r="C53" s="408"/>
      <c r="D53" s="408"/>
      <c r="E53" s="442"/>
      <c r="F53" s="652" t="s">
        <v>744</v>
      </c>
    </row>
    <row r="54" spans="1:6" ht="12" customHeight="1" thickBot="1">
      <c r="A54" s="559" t="s">
        <v>82</v>
      </c>
      <c r="B54" s="334" t="s">
        <v>696</v>
      </c>
      <c r="C54" s="408"/>
      <c r="D54" s="408"/>
      <c r="E54" s="442"/>
      <c r="F54" s="652" t="s">
        <v>745</v>
      </c>
    </row>
    <row r="55" spans="1:6" ht="12" customHeight="1" thickBot="1">
      <c r="A55" s="546" t="s">
        <v>9</v>
      </c>
      <c r="B55" s="550" t="s">
        <v>589</v>
      </c>
      <c r="C55" s="414">
        <f>SUM(C50,C44)</f>
        <v>68615</v>
      </c>
      <c r="D55" s="414">
        <f t="shared" ref="D55:E55" si="9">SUM(D50,D44)</f>
        <v>74871</v>
      </c>
      <c r="E55" s="414">
        <f t="shared" si="9"/>
        <v>63374</v>
      </c>
      <c r="F55" s="652" t="s">
        <v>746</v>
      </c>
    </row>
    <row r="56" spans="1:6" ht="16.5" thickBot="1">
      <c r="C56" s="555"/>
      <c r="D56" s="555"/>
      <c r="E56" s="555"/>
      <c r="F56" s="652"/>
    </row>
    <row r="57" spans="1:6" ht="15" customHeight="1" thickBot="1">
      <c r="A57" s="495" t="s">
        <v>688</v>
      </c>
      <c r="B57" s="496"/>
      <c r="C57" s="114">
        <v>12</v>
      </c>
      <c r="D57" s="114">
        <v>12</v>
      </c>
      <c r="E57" s="544">
        <v>12</v>
      </c>
      <c r="F57" s="652"/>
    </row>
    <row r="58" spans="1:6" ht="14.25" customHeight="1" thickBot="1">
      <c r="A58" s="495" t="s">
        <v>151</v>
      </c>
      <c r="B58" s="496"/>
      <c r="C58" s="114"/>
      <c r="D58" s="114"/>
      <c r="E58" s="544"/>
      <c r="F58" s="652"/>
    </row>
    <row r="59" spans="1:6" ht="15.75">
      <c r="F59" s="652"/>
    </row>
    <row r="60" spans="1:6" ht="15.75">
      <c r="F60" s="652"/>
    </row>
    <row r="61" spans="1:6" ht="15.75">
      <c r="F61" s="652"/>
    </row>
    <row r="62" spans="1:6" ht="15.75">
      <c r="F62" s="652"/>
    </row>
    <row r="63" spans="1:6" ht="15.75">
      <c r="F63" s="652"/>
    </row>
    <row r="64" spans="1:6" ht="15.75">
      <c r="F64" s="652"/>
    </row>
    <row r="65" spans="6:6" ht="15.75">
      <c r="F65" s="652"/>
    </row>
    <row r="66" spans="6:6" ht="15.75">
      <c r="F66" s="652"/>
    </row>
    <row r="67" spans="6:6" ht="15.75">
      <c r="F67" s="652"/>
    </row>
    <row r="68" spans="6:6" ht="15.75">
      <c r="F68" s="652"/>
    </row>
    <row r="69" spans="6:6" ht="15.75">
      <c r="F69" s="652"/>
    </row>
    <row r="70" spans="6:6" ht="15.75">
      <c r="F70" s="652"/>
    </row>
    <row r="71" spans="6:6" ht="15.75">
      <c r="F71" s="652"/>
    </row>
    <row r="72" spans="6:6" ht="15.75">
      <c r="F72" s="652"/>
    </row>
    <row r="73" spans="6:6" ht="15.75">
      <c r="F73" s="652"/>
    </row>
    <row r="74" spans="6:6" ht="15.75">
      <c r="F74" s="652"/>
    </row>
    <row r="75" spans="6:6" ht="15.75">
      <c r="F75" s="652"/>
    </row>
    <row r="76" spans="6:6" ht="15.75">
      <c r="F76" s="652"/>
    </row>
    <row r="77" spans="6:6" ht="15.75">
      <c r="F77" s="652"/>
    </row>
    <row r="78" spans="6:6" ht="15.75">
      <c r="F78" s="652"/>
    </row>
    <row r="79" spans="6:6" ht="15.75">
      <c r="F79" s="652"/>
    </row>
    <row r="80" spans="6:6" ht="15.75">
      <c r="F80" s="652"/>
    </row>
    <row r="81" spans="6:6" ht="15.75">
      <c r="F81" s="652"/>
    </row>
    <row r="82" spans="6:6" ht="15.75">
      <c r="F82" s="652"/>
    </row>
    <row r="83" spans="6:6" ht="15.75">
      <c r="F83" s="652"/>
    </row>
    <row r="84" spans="6:6" ht="15.75">
      <c r="F84" s="652"/>
    </row>
    <row r="85" spans="6:6" ht="15.75">
      <c r="F85" s="652"/>
    </row>
    <row r="86" spans="6:6" ht="15.75">
      <c r="F86" s="652"/>
    </row>
    <row r="87" spans="6:6" ht="15.75">
      <c r="F87" s="652"/>
    </row>
    <row r="88" spans="6:6" ht="15">
      <c r="F88" s="653"/>
    </row>
    <row r="90" spans="6:6" ht="15.75">
      <c r="F90" s="652"/>
    </row>
    <row r="91" spans="6:6">
      <c r="F91" s="654"/>
    </row>
    <row r="92" spans="6:6">
      <c r="F92" s="654"/>
    </row>
    <row r="93" spans="6:6">
      <c r="F93" s="654"/>
    </row>
    <row r="94" spans="6:6">
      <c r="F94" s="654"/>
    </row>
    <row r="95" spans="6:6">
      <c r="F95" s="654"/>
    </row>
    <row r="96" spans="6:6">
      <c r="F96" s="654"/>
    </row>
    <row r="97" spans="6:6">
      <c r="F97" s="654"/>
    </row>
    <row r="98" spans="6:6">
      <c r="F98" s="654"/>
    </row>
    <row r="99" spans="6:6">
      <c r="F99" s="654"/>
    </row>
    <row r="100" spans="6:6">
      <c r="F100" s="654"/>
    </row>
    <row r="101" spans="6:6">
      <c r="F101" s="654"/>
    </row>
    <row r="102" spans="6:6">
      <c r="F102" s="654"/>
    </row>
    <row r="103" spans="6:6">
      <c r="F103" s="654"/>
    </row>
    <row r="104" spans="6:6">
      <c r="F104" s="654"/>
    </row>
    <row r="105" spans="6:6">
      <c r="F105" s="654"/>
    </row>
    <row r="106" spans="6:6">
      <c r="F106" s="654"/>
    </row>
    <row r="107" spans="6:6">
      <c r="F107" s="654"/>
    </row>
    <row r="108" spans="6:6">
      <c r="F108" s="654"/>
    </row>
    <row r="109" spans="6:6">
      <c r="F109" s="654"/>
    </row>
    <row r="110" spans="6:6">
      <c r="F110" s="654"/>
    </row>
    <row r="111" spans="6:6">
      <c r="F111" s="654"/>
    </row>
    <row r="112" spans="6:6">
      <c r="F112" s="654"/>
    </row>
    <row r="113" spans="6:6">
      <c r="F113" s="654"/>
    </row>
    <row r="114" spans="6:6">
      <c r="F114" s="654"/>
    </row>
    <row r="115" spans="6:6">
      <c r="F115" s="654"/>
    </row>
    <row r="116" spans="6:6">
      <c r="F116" s="654"/>
    </row>
    <row r="117" spans="6:6">
      <c r="F117" s="654"/>
    </row>
    <row r="118" spans="6:6">
      <c r="F118" s="654"/>
    </row>
    <row r="119" spans="6:6">
      <c r="F119" s="654"/>
    </row>
    <row r="120" spans="6:6">
      <c r="F120" s="654"/>
    </row>
    <row r="121" spans="6:6">
      <c r="F121" s="654"/>
    </row>
    <row r="122" spans="6:6">
      <c r="F122" s="654"/>
    </row>
    <row r="123" spans="6:6">
      <c r="F123" s="654"/>
    </row>
    <row r="124" spans="6:6">
      <c r="F124" s="654"/>
    </row>
    <row r="125" spans="6:6">
      <c r="F125" s="654"/>
    </row>
    <row r="126" spans="6:6">
      <c r="F126" s="654"/>
    </row>
    <row r="127" spans="6:6">
      <c r="F127" s="654"/>
    </row>
    <row r="128" spans="6:6">
      <c r="F128" s="654"/>
    </row>
    <row r="129" spans="6:6">
      <c r="F129" s="654"/>
    </row>
    <row r="130" spans="6:6">
      <c r="F130" s="654"/>
    </row>
    <row r="131" spans="6:6">
      <c r="F131" s="654"/>
    </row>
    <row r="132" spans="6:6">
      <c r="F132" s="654"/>
    </row>
    <row r="133" spans="6:6">
      <c r="F133" s="654"/>
    </row>
    <row r="134" spans="6:6">
      <c r="F134" s="654"/>
    </row>
    <row r="135" spans="6:6">
      <c r="F135" s="654"/>
    </row>
    <row r="136" spans="6:6">
      <c r="F136" s="654"/>
    </row>
    <row r="137" spans="6:6">
      <c r="F137" s="654"/>
    </row>
    <row r="138" spans="6:6">
      <c r="F138" s="654"/>
    </row>
    <row r="139" spans="6:6">
      <c r="F139" s="654"/>
    </row>
    <row r="140" spans="6:6">
      <c r="F140" s="654"/>
    </row>
    <row r="141" spans="6:6">
      <c r="F141" s="654"/>
    </row>
    <row r="142" spans="6:6">
      <c r="F142" s="654"/>
    </row>
    <row r="143" spans="6:6">
      <c r="F143" s="654"/>
    </row>
    <row r="144" spans="6:6">
      <c r="F144" s="654"/>
    </row>
    <row r="145" spans="6:6">
      <c r="F145" s="654"/>
    </row>
    <row r="146" spans="6:6">
      <c r="F146" s="654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view="pageBreakPreview" zoomScale="115" zoomScaleSheetLayoutView="115" workbookViewId="0">
      <selection activeCell="E1" sqref="E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6" width="0" style="646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31" t="s">
        <v>1299</v>
      </c>
      <c r="F1" s="649"/>
    </row>
    <row r="2" spans="1:6" s="533" customFormat="1" ht="25.5" customHeight="1">
      <c r="A2" s="513" t="s">
        <v>149</v>
      </c>
      <c r="B2" s="909" t="s">
        <v>568</v>
      </c>
      <c r="C2" s="910"/>
      <c r="D2" s="911"/>
      <c r="E2" s="556" t="s">
        <v>49</v>
      </c>
      <c r="F2" s="650"/>
    </row>
    <row r="3" spans="1:6" s="533" customFormat="1" ht="24.75" thickBot="1">
      <c r="A3" s="531" t="s">
        <v>569</v>
      </c>
      <c r="B3" s="906" t="s">
        <v>689</v>
      </c>
      <c r="C3" s="914"/>
      <c r="D3" s="915"/>
      <c r="E3" s="557" t="s">
        <v>49</v>
      </c>
      <c r="F3" s="650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51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2"/>
    </row>
    <row r="7" spans="1:6" s="535" customFormat="1" ht="15.95" customHeight="1" thickBot="1">
      <c r="A7" s="903" t="s">
        <v>44</v>
      </c>
      <c r="B7" s="904"/>
      <c r="C7" s="904"/>
      <c r="D7" s="904"/>
      <c r="E7" s="905"/>
      <c r="F7" s="652"/>
    </row>
    <row r="8" spans="1:6" s="509" customFormat="1" ht="12" customHeight="1" thickBot="1">
      <c r="A8" s="483" t="s">
        <v>7</v>
      </c>
      <c r="B8" s="806" t="s">
        <v>570</v>
      </c>
      <c r="C8" s="805">
        <f>'4.1. sz. mell'!C8-'4.3. sz. mell'!C8</f>
        <v>320</v>
      </c>
      <c r="D8" s="805">
        <f>'4.1. sz. mell'!D8-'4.3. sz. mell'!D8</f>
        <v>2251</v>
      </c>
      <c r="E8" s="805">
        <f>'4.1. sz. mell'!E8-'4.3. sz. mell'!E8</f>
        <v>2121</v>
      </c>
      <c r="F8" s="652" t="s">
        <v>735</v>
      </c>
    </row>
    <row r="9" spans="1:6" s="509" customFormat="1" ht="12" customHeight="1">
      <c r="A9" s="558" t="s">
        <v>73</v>
      </c>
      <c r="B9" s="336" t="s">
        <v>347</v>
      </c>
      <c r="C9" s="807">
        <f>'4.1. sz. mell'!C9-'4.3. sz. mell'!C9</f>
        <v>0</v>
      </c>
      <c r="D9" s="808">
        <f>'4.1. sz. mell'!D9-'4.3. sz. mell'!D9</f>
        <v>0</v>
      </c>
      <c r="E9" s="820">
        <f>'4.1. sz. mell'!E9-'4.3. sz. mell'!E9</f>
        <v>0</v>
      </c>
      <c r="F9" s="652" t="s">
        <v>736</v>
      </c>
    </row>
    <row r="10" spans="1:6" s="509" customFormat="1" ht="12" customHeight="1">
      <c r="A10" s="559" t="s">
        <v>74</v>
      </c>
      <c r="B10" s="334" t="s">
        <v>348</v>
      </c>
      <c r="C10" s="412">
        <f>'4.1. sz. mell'!C10-'4.3. sz. mell'!C10</f>
        <v>300</v>
      </c>
      <c r="D10" s="803">
        <f>'4.1. sz. mell'!D10-'4.3. sz. mell'!D10</f>
        <v>577</v>
      </c>
      <c r="E10" s="116">
        <f>'4.1. sz. mell'!E10-'4.3. sz. mell'!E10</f>
        <v>516</v>
      </c>
      <c r="F10" s="652" t="s">
        <v>737</v>
      </c>
    </row>
    <row r="11" spans="1:6" s="509" customFormat="1" ht="12" customHeight="1">
      <c r="A11" s="559" t="s">
        <v>75</v>
      </c>
      <c r="B11" s="334" t="s">
        <v>349</v>
      </c>
      <c r="C11" s="412">
        <f>'4.1. sz. mell'!C11-'4.3. sz. mell'!C11</f>
        <v>0</v>
      </c>
      <c r="D11" s="803">
        <f>'4.1. sz. mell'!D11-'4.3. sz. mell'!D11</f>
        <v>0</v>
      </c>
      <c r="E11" s="116">
        <f>'4.1. sz. mell'!E11-'4.3. sz. mell'!E11</f>
        <v>0</v>
      </c>
      <c r="F11" s="652" t="s">
        <v>738</v>
      </c>
    </row>
    <row r="12" spans="1:6" s="509" customFormat="1" ht="12" customHeight="1">
      <c r="A12" s="559" t="s">
        <v>76</v>
      </c>
      <c r="B12" s="334" t="s">
        <v>350</v>
      </c>
      <c r="C12" s="412">
        <f>'4.1. sz. mell'!C12-'4.3. sz. mell'!C12</f>
        <v>0</v>
      </c>
      <c r="D12" s="803">
        <f>'4.1. sz. mell'!D12-'4.3. sz. mell'!D12</f>
        <v>0</v>
      </c>
      <c r="E12" s="116">
        <f>'4.1. sz. mell'!E12-'4.3. sz. mell'!E12</f>
        <v>0</v>
      </c>
      <c r="F12" s="652" t="s">
        <v>739</v>
      </c>
    </row>
    <row r="13" spans="1:6" s="509" customFormat="1" ht="12" customHeight="1">
      <c r="A13" s="559" t="s">
        <v>109</v>
      </c>
      <c r="B13" s="334" t="s">
        <v>351</v>
      </c>
      <c r="C13" s="412">
        <f>'4.1. sz. mell'!C13-'4.3. sz. mell'!C13</f>
        <v>0</v>
      </c>
      <c r="D13" s="803">
        <f>'4.1. sz. mell'!D13-'4.3. sz. mell'!D13</f>
        <v>0</v>
      </c>
      <c r="E13" s="116">
        <f>'4.1. sz. mell'!E13-'4.3. sz. mell'!E13</f>
        <v>0</v>
      </c>
      <c r="F13" s="652" t="s">
        <v>740</v>
      </c>
    </row>
    <row r="14" spans="1:6" s="509" customFormat="1" ht="12" customHeight="1">
      <c r="A14" s="559" t="s">
        <v>77</v>
      </c>
      <c r="B14" s="334" t="s">
        <v>571</v>
      </c>
      <c r="C14" s="412">
        <f>'4.1. sz. mell'!C14-'4.3. sz. mell'!C14</f>
        <v>0</v>
      </c>
      <c r="D14" s="803">
        <f>'4.1. sz. mell'!D14-'4.3. sz. mell'!D14</f>
        <v>15</v>
      </c>
      <c r="E14" s="116">
        <f>'4.1. sz. mell'!E14-'4.3. sz. mell'!E14</f>
        <v>0</v>
      </c>
      <c r="F14" s="652" t="s">
        <v>741</v>
      </c>
    </row>
    <row r="15" spans="1:6" s="536" customFormat="1" ht="12" customHeight="1">
      <c r="A15" s="559" t="s">
        <v>78</v>
      </c>
      <c r="B15" s="333" t="s">
        <v>572</v>
      </c>
      <c r="C15" s="412">
        <f>'4.1. sz. mell'!C15-'4.3. sz. mell'!C15</f>
        <v>0</v>
      </c>
      <c r="D15" s="803">
        <f>'4.1. sz. mell'!D15-'4.3. sz. mell'!D15</f>
        <v>0</v>
      </c>
      <c r="E15" s="116">
        <f>'4.1. sz. mell'!E15-'4.3. sz. mell'!E15</f>
        <v>0</v>
      </c>
      <c r="F15" s="652" t="s">
        <v>742</v>
      </c>
    </row>
    <row r="16" spans="1:6" s="536" customFormat="1" ht="12" customHeight="1">
      <c r="A16" s="559" t="s">
        <v>86</v>
      </c>
      <c r="B16" s="334" t="s">
        <v>354</v>
      </c>
      <c r="C16" s="412">
        <f>'4.1. sz. mell'!C16-'4.3. sz. mell'!C16</f>
        <v>20</v>
      </c>
      <c r="D16" s="803">
        <f>'4.1. sz. mell'!D16-'4.3. sz. mell'!D16</f>
        <v>47</v>
      </c>
      <c r="E16" s="116">
        <f>'4.1. sz. mell'!E16-'4.3. sz. mell'!E16</f>
        <v>45</v>
      </c>
      <c r="F16" s="652" t="s">
        <v>743</v>
      </c>
    </row>
    <row r="17" spans="1:6" s="509" customFormat="1" ht="12" customHeight="1">
      <c r="A17" s="559" t="s">
        <v>87</v>
      </c>
      <c r="B17" s="334" t="s">
        <v>356</v>
      </c>
      <c r="C17" s="412">
        <f>'4.1. sz. mell'!C17-'4.3. sz. mell'!C17</f>
        <v>0</v>
      </c>
      <c r="D17" s="803">
        <f>'4.1. sz. mell'!D17-'4.3. sz. mell'!D17</f>
        <v>0</v>
      </c>
      <c r="E17" s="116">
        <f>'4.1. sz. mell'!E17-'4.3. sz. mell'!E17</f>
        <v>0</v>
      </c>
      <c r="F17" s="652" t="s">
        <v>744</v>
      </c>
    </row>
    <row r="18" spans="1:6" s="536" customFormat="1" ht="12" customHeight="1" thickBot="1">
      <c r="A18" s="559" t="s">
        <v>88</v>
      </c>
      <c r="B18" s="333" t="s">
        <v>358</v>
      </c>
      <c r="C18" s="800">
        <f>'4.1. sz. mell'!C18-'4.3. sz. mell'!C18</f>
        <v>0</v>
      </c>
      <c r="D18" s="804">
        <f>'4.1. sz. mell'!D18-'4.3. sz. mell'!D18</f>
        <v>1612</v>
      </c>
      <c r="E18" s="537">
        <f>'4.1. sz. mell'!E18-'4.3. sz. mell'!E18</f>
        <v>1560</v>
      </c>
      <c r="F18" s="652" t="s">
        <v>745</v>
      </c>
    </row>
    <row r="19" spans="1:6" s="536" customFormat="1" ht="12" customHeight="1" thickBot="1">
      <c r="A19" s="483" t="s">
        <v>8</v>
      </c>
      <c r="B19" s="806" t="s">
        <v>573</v>
      </c>
      <c r="C19" s="801">
        <f>'4.1. sz. mell'!C19-'4.3. sz. mell'!C19</f>
        <v>0</v>
      </c>
      <c r="D19" s="805">
        <f>'4.1. sz. mell'!D19-'4.3. sz. mell'!D19</f>
        <v>0</v>
      </c>
      <c r="E19" s="802">
        <f>'4.1. sz. mell'!E19-'4.3. sz. mell'!E19</f>
        <v>0</v>
      </c>
      <c r="F19" s="652" t="s">
        <v>746</v>
      </c>
    </row>
    <row r="20" spans="1:6" s="536" customFormat="1" ht="12" customHeight="1">
      <c r="A20" s="559" t="s">
        <v>79</v>
      </c>
      <c r="B20" s="335" t="s">
        <v>320</v>
      </c>
      <c r="C20" s="807">
        <f>'4.1. sz. mell'!C20-'4.3. sz. mell'!C20</f>
        <v>0</v>
      </c>
      <c r="D20" s="808">
        <f>'4.1. sz. mell'!D20-'4.3. sz. mell'!D20</f>
        <v>0</v>
      </c>
      <c r="E20" s="820">
        <f>'4.1. sz. mell'!E20-'4.3. sz. mell'!E20</f>
        <v>0</v>
      </c>
      <c r="F20" s="652" t="s">
        <v>747</v>
      </c>
    </row>
    <row r="21" spans="1:6" s="536" customFormat="1" ht="12" customHeight="1">
      <c r="A21" s="559" t="s">
        <v>80</v>
      </c>
      <c r="B21" s="334" t="s">
        <v>574</v>
      </c>
      <c r="C21" s="412">
        <f>'4.1. sz. mell'!C21-'4.3. sz. mell'!C21</f>
        <v>0</v>
      </c>
      <c r="D21" s="803">
        <f>'4.1. sz. mell'!D21-'4.3. sz. mell'!D21</f>
        <v>0</v>
      </c>
      <c r="E21" s="116">
        <f>'4.1. sz. mell'!E21-'4.3. sz. mell'!E21</f>
        <v>0</v>
      </c>
      <c r="F21" s="652" t="s">
        <v>748</v>
      </c>
    </row>
    <row r="22" spans="1:6" s="536" customFormat="1" ht="12" customHeight="1">
      <c r="A22" s="559" t="s">
        <v>81</v>
      </c>
      <c r="B22" s="334" t="s">
        <v>575</v>
      </c>
      <c r="C22" s="412">
        <f>'4.1. sz. mell'!C22-'4.3. sz. mell'!C22</f>
        <v>0</v>
      </c>
      <c r="D22" s="803">
        <f>'4.1. sz. mell'!D22-'4.3. sz. mell'!D22</f>
        <v>0</v>
      </c>
      <c r="E22" s="116">
        <f>'4.1. sz. mell'!E22-'4.3. sz. mell'!E22</f>
        <v>0</v>
      </c>
      <c r="F22" s="652" t="s">
        <v>749</v>
      </c>
    </row>
    <row r="23" spans="1:6" s="536" customFormat="1" ht="12" customHeight="1" thickBot="1">
      <c r="A23" s="559" t="s">
        <v>82</v>
      </c>
      <c r="B23" s="334" t="s">
        <v>693</v>
      </c>
      <c r="C23" s="800">
        <f>'4.1. sz. mell'!C23-'4.3. sz. mell'!C23</f>
        <v>0</v>
      </c>
      <c r="D23" s="804">
        <f>'4.1. sz. mell'!D23-'4.3. sz. mell'!D23</f>
        <v>0</v>
      </c>
      <c r="E23" s="537">
        <f>'4.1. sz. mell'!E23-'4.3. sz. mell'!E23</f>
        <v>0</v>
      </c>
      <c r="F23" s="652" t="s">
        <v>750</v>
      </c>
    </row>
    <row r="24" spans="1:6" s="536" customFormat="1" ht="12" customHeight="1" thickBot="1">
      <c r="A24" s="546" t="s">
        <v>9</v>
      </c>
      <c r="B24" s="809" t="s">
        <v>126</v>
      </c>
      <c r="C24" s="805">
        <f>'4.1. sz. mell'!C24-'4.3. sz. mell'!C24</f>
        <v>0</v>
      </c>
      <c r="D24" s="805">
        <f>'4.1. sz. mell'!D24-'4.3. sz. mell'!D24</f>
        <v>0</v>
      </c>
      <c r="E24" s="805">
        <f>'4.1. sz. mell'!E24-'4.3. sz. mell'!E24</f>
        <v>0</v>
      </c>
      <c r="F24" s="652" t="s">
        <v>751</v>
      </c>
    </row>
    <row r="25" spans="1:6" s="536" customFormat="1" ht="12" customHeight="1" thickBot="1">
      <c r="A25" s="546" t="s">
        <v>10</v>
      </c>
      <c r="B25" s="809" t="s">
        <v>576</v>
      </c>
      <c r="C25" s="805">
        <f>'4.1. sz. mell'!C25-'4.3. sz. mell'!C25</f>
        <v>0</v>
      </c>
      <c r="D25" s="805">
        <f>'4.1. sz. mell'!D25-'4.3. sz. mell'!D25</f>
        <v>0</v>
      </c>
      <c r="E25" s="805">
        <f>'4.1. sz. mell'!E25-'4.3. sz. mell'!E25</f>
        <v>0</v>
      </c>
      <c r="F25" s="652" t="s">
        <v>752</v>
      </c>
    </row>
    <row r="26" spans="1:6" s="536" customFormat="1" ht="12" customHeight="1">
      <c r="A26" s="560" t="s">
        <v>334</v>
      </c>
      <c r="B26" s="561" t="s">
        <v>574</v>
      </c>
      <c r="C26" s="807">
        <f>'4.1. sz. mell'!C26-'4.3. sz. mell'!C26</f>
        <v>0</v>
      </c>
      <c r="D26" s="808">
        <f>'4.1. sz. mell'!D26-'4.3. sz. mell'!D26</f>
        <v>0</v>
      </c>
      <c r="E26" s="820">
        <f>'4.1. sz. mell'!E26-'4.3. sz. mell'!E26</f>
        <v>0</v>
      </c>
      <c r="F26" s="652" t="s">
        <v>753</v>
      </c>
    </row>
    <row r="27" spans="1:6" s="536" customFormat="1" ht="12" customHeight="1">
      <c r="A27" s="560" t="s">
        <v>340</v>
      </c>
      <c r="B27" s="562" t="s">
        <v>577</v>
      </c>
      <c r="C27" s="412">
        <f>'4.1. sz. mell'!C27-'4.3. sz. mell'!C27</f>
        <v>0</v>
      </c>
      <c r="D27" s="803">
        <f>'4.1. sz. mell'!D27-'4.3. sz. mell'!D27</f>
        <v>0</v>
      </c>
      <c r="E27" s="116">
        <f>'4.1. sz. mell'!E27-'4.3. sz. mell'!E27</f>
        <v>0</v>
      </c>
      <c r="F27" s="652" t="s">
        <v>754</v>
      </c>
    </row>
    <row r="28" spans="1:6" s="536" customFormat="1" ht="12" customHeight="1" thickBot="1">
      <c r="A28" s="559" t="s">
        <v>342</v>
      </c>
      <c r="B28" s="563" t="s">
        <v>694</v>
      </c>
      <c r="C28" s="412">
        <f>'4.1. sz. mell'!C28-'4.3. sz. mell'!C28</f>
        <v>0</v>
      </c>
      <c r="D28" s="803">
        <f>'4.1. sz. mell'!D28-'4.3. sz. mell'!D28</f>
        <v>0</v>
      </c>
      <c r="E28" s="116">
        <f>'4.1. sz. mell'!E28-'4.3. sz. mell'!E28</f>
        <v>0</v>
      </c>
      <c r="F28" s="652" t="s">
        <v>755</v>
      </c>
    </row>
    <row r="29" spans="1:6" s="536" customFormat="1" ht="12" customHeight="1" thickBot="1">
      <c r="A29" s="546" t="s">
        <v>11</v>
      </c>
      <c r="B29" s="354" t="s">
        <v>578</v>
      </c>
      <c r="C29" s="412">
        <f>'4.1. sz. mell'!C29-'4.3. sz. mell'!C29</f>
        <v>0</v>
      </c>
      <c r="D29" s="803">
        <f>'4.1. sz. mell'!D29-'4.3. sz. mell'!D29</f>
        <v>0</v>
      </c>
      <c r="E29" s="116">
        <f>'4.1. sz. mell'!E29-'4.3. sz. mell'!E29</f>
        <v>0</v>
      </c>
      <c r="F29" s="652" t="s">
        <v>756</v>
      </c>
    </row>
    <row r="30" spans="1:6" s="536" customFormat="1" ht="12" customHeight="1">
      <c r="A30" s="560" t="s">
        <v>66</v>
      </c>
      <c r="B30" s="561" t="s">
        <v>360</v>
      </c>
      <c r="C30" s="412">
        <f>'4.1. sz. mell'!C30-'4.3. sz. mell'!C30</f>
        <v>0</v>
      </c>
      <c r="D30" s="803">
        <f>'4.1. sz. mell'!D30-'4.3. sz. mell'!D30</f>
        <v>0</v>
      </c>
      <c r="E30" s="116">
        <f>'4.1. sz. mell'!E30-'4.3. sz. mell'!E30</f>
        <v>0</v>
      </c>
      <c r="F30" s="652" t="s">
        <v>757</v>
      </c>
    </row>
    <row r="31" spans="1:6" s="536" customFormat="1" ht="12" customHeight="1">
      <c r="A31" s="560" t="s">
        <v>67</v>
      </c>
      <c r="B31" s="562" t="s">
        <v>361</v>
      </c>
      <c r="C31" s="412">
        <f>'4.1. sz. mell'!C31-'4.3. sz. mell'!C31</f>
        <v>0</v>
      </c>
      <c r="D31" s="803">
        <f>'4.1. sz. mell'!D31-'4.3. sz. mell'!D31</f>
        <v>0</v>
      </c>
      <c r="E31" s="116">
        <f>'4.1. sz. mell'!E31-'4.3. sz. mell'!E31</f>
        <v>0</v>
      </c>
      <c r="F31" s="652" t="s">
        <v>758</v>
      </c>
    </row>
    <row r="32" spans="1:6" s="536" customFormat="1" ht="12" customHeight="1" thickBot="1">
      <c r="A32" s="559" t="s">
        <v>68</v>
      </c>
      <c r="B32" s="545" t="s">
        <v>363</v>
      </c>
      <c r="C32" s="800">
        <f>'4.1. sz. mell'!C32-'4.3. sz. mell'!C32</f>
        <v>0</v>
      </c>
      <c r="D32" s="804">
        <f>'4.1. sz. mell'!D32-'4.3. sz. mell'!D32</f>
        <v>0</v>
      </c>
      <c r="E32" s="537">
        <f>'4.1. sz. mell'!E32-'4.3. sz. mell'!E32</f>
        <v>0</v>
      </c>
      <c r="F32" s="652" t="s">
        <v>759</v>
      </c>
    </row>
    <row r="33" spans="1:6" s="536" customFormat="1" ht="12" customHeight="1" thickBot="1">
      <c r="A33" s="546" t="s">
        <v>12</v>
      </c>
      <c r="B33" s="809" t="s">
        <v>488</v>
      </c>
      <c r="C33" s="805">
        <f>'4.1. sz. mell'!C33-'4.3. sz. mell'!C33</f>
        <v>6443</v>
      </c>
      <c r="D33" s="805">
        <f>'4.1. sz. mell'!D33-'4.3. sz. mell'!D33</f>
        <v>6443</v>
      </c>
      <c r="E33" s="805">
        <f>'4.1. sz. mell'!E33-'4.3. sz. mell'!E33</f>
        <v>0</v>
      </c>
      <c r="F33" s="652" t="s">
        <v>760</v>
      </c>
    </row>
    <row r="34" spans="1:6" s="509" customFormat="1" ht="12" customHeight="1" thickBot="1">
      <c r="A34" s="546" t="s">
        <v>13</v>
      </c>
      <c r="B34" s="809" t="s">
        <v>579</v>
      </c>
      <c r="C34" s="805">
        <f>'4.1. sz. mell'!C34-'4.3. sz. mell'!C34</f>
        <v>0</v>
      </c>
      <c r="D34" s="805">
        <f>'4.1. sz. mell'!D34-'4.3. sz. mell'!D34</f>
        <v>0</v>
      </c>
      <c r="E34" s="805">
        <f>'4.1. sz. mell'!E34-'4.3. sz. mell'!E34</f>
        <v>0</v>
      </c>
      <c r="F34" s="652" t="s">
        <v>761</v>
      </c>
    </row>
    <row r="35" spans="1:6" s="509" customFormat="1" ht="12" customHeight="1" thickBot="1">
      <c r="A35" s="483" t="s">
        <v>14</v>
      </c>
      <c r="B35" s="809" t="s">
        <v>695</v>
      </c>
      <c r="C35" s="805">
        <f>'4.1. sz. mell'!C35-'4.3. sz. mell'!C35</f>
        <v>6763</v>
      </c>
      <c r="D35" s="805">
        <f>'4.1. sz. mell'!D35-'4.3. sz. mell'!D35</f>
        <v>8694</v>
      </c>
      <c r="E35" s="805">
        <f>'4.1. sz. mell'!E35-'4.3. sz. mell'!E35</f>
        <v>2121</v>
      </c>
      <c r="F35" s="652" t="s">
        <v>762</v>
      </c>
    </row>
    <row r="36" spans="1:6" s="509" customFormat="1" ht="12" customHeight="1" thickBot="1">
      <c r="A36" s="548" t="s">
        <v>15</v>
      </c>
      <c r="B36" s="809" t="s">
        <v>581</v>
      </c>
      <c r="C36" s="805">
        <f>'4.1. sz. mell'!C36-'4.3. sz. mell'!C36</f>
        <v>55876</v>
      </c>
      <c r="D36" s="805">
        <f>'4.1. sz. mell'!D36-'4.3. sz. mell'!D36</f>
        <v>49064</v>
      </c>
      <c r="E36" s="805">
        <f>'4.1. sz. mell'!E36-'4.3. sz. mell'!E36</f>
        <v>50780</v>
      </c>
      <c r="F36" s="652" t="s">
        <v>763</v>
      </c>
    </row>
    <row r="37" spans="1:6" s="509" customFormat="1" ht="12" customHeight="1">
      <c r="A37" s="560" t="s">
        <v>582</v>
      </c>
      <c r="B37" s="561" t="s">
        <v>171</v>
      </c>
      <c r="C37" s="807">
        <f>'4.1. sz. mell'!C37-'4.3. sz. mell'!C37</f>
        <v>0</v>
      </c>
      <c r="D37" s="808">
        <f>'4.1. sz. mell'!D37-'4.3. sz. mell'!D37</f>
        <v>3</v>
      </c>
      <c r="E37" s="820">
        <f>'4.1. sz. mell'!E37-'4.3. sz. mell'!E37</f>
        <v>3</v>
      </c>
      <c r="F37" s="652" t="s">
        <v>764</v>
      </c>
    </row>
    <row r="38" spans="1:6" s="536" customFormat="1" ht="12" customHeight="1">
      <c r="A38" s="560" t="s">
        <v>583</v>
      </c>
      <c r="B38" s="562" t="s">
        <v>3</v>
      </c>
      <c r="C38" s="412">
        <f>'4.1. sz. mell'!C38-'4.3. sz. mell'!C38</f>
        <v>0</v>
      </c>
      <c r="D38" s="803">
        <f>'4.1. sz. mell'!D38-'4.3. sz. mell'!D38</f>
        <v>0</v>
      </c>
      <c r="E38" s="116">
        <f>'4.1. sz. mell'!E38-'4.3. sz. mell'!E38</f>
        <v>0</v>
      </c>
      <c r="F38" s="652" t="s">
        <v>765</v>
      </c>
    </row>
    <row r="39" spans="1:6" s="536" customFormat="1" ht="12" customHeight="1" thickBot="1">
      <c r="A39" s="559" t="s">
        <v>584</v>
      </c>
      <c r="B39" s="545" t="s">
        <v>585</v>
      </c>
      <c r="C39" s="800">
        <f>'4.1. sz. mell'!C39-'4.3. sz. mell'!C39</f>
        <v>55876</v>
      </c>
      <c r="D39" s="804">
        <f>'4.1. sz. mell'!D39-'4.3. sz. mell'!D39</f>
        <v>49061</v>
      </c>
      <c r="E39" s="537">
        <f>'4.1. sz. mell'!E39-'4.3. sz. mell'!E39</f>
        <v>55037</v>
      </c>
      <c r="F39" s="652" t="s">
        <v>766</v>
      </c>
    </row>
    <row r="40" spans="1:6" s="536" customFormat="1" ht="15" customHeight="1" thickBot="1">
      <c r="A40" s="548" t="s">
        <v>16</v>
      </c>
      <c r="B40" s="799" t="s">
        <v>586</v>
      </c>
      <c r="C40" s="801">
        <f>'4.1. sz. mell'!C40-'4.3. sz. mell'!C40</f>
        <v>62639</v>
      </c>
      <c r="D40" s="805">
        <f>'4.1. sz. mell'!D40-'4.3. sz. mell'!D40</f>
        <v>57758</v>
      </c>
      <c r="E40" s="802">
        <f>'4.1. sz. mell'!E40-'4.3. sz. mell'!E40</f>
        <v>52901</v>
      </c>
      <c r="F40" s="652" t="s">
        <v>767</v>
      </c>
    </row>
    <row r="41" spans="1:6" s="536" customFormat="1" ht="15" customHeight="1">
      <c r="A41" s="491"/>
      <c r="B41" s="492"/>
      <c r="C41" s="507"/>
      <c r="D41" s="507"/>
      <c r="E41" s="507"/>
      <c r="F41" s="652"/>
    </row>
    <row r="42" spans="1:6" ht="16.5" thickBot="1">
      <c r="A42" s="493"/>
      <c r="B42" s="494"/>
      <c r="C42" s="508"/>
      <c r="D42" s="508"/>
      <c r="E42" s="508"/>
      <c r="F42" s="652"/>
    </row>
    <row r="43" spans="1:6" s="535" customFormat="1" ht="16.5" customHeight="1" thickBot="1">
      <c r="A43" s="916" t="s">
        <v>45</v>
      </c>
      <c r="B43" s="917"/>
      <c r="C43" s="917"/>
      <c r="D43" s="917"/>
      <c r="E43" s="918"/>
    </row>
    <row r="44" spans="1:6" s="309" customFormat="1" ht="12" customHeight="1" thickBot="1">
      <c r="A44" s="848" t="s">
        <v>7</v>
      </c>
      <c r="B44" s="849" t="s">
        <v>587</v>
      </c>
      <c r="C44" s="850">
        <f>'4.1. sz. mell'!C44-'4.3. sz. mell'!C44</f>
        <v>55696</v>
      </c>
      <c r="D44" s="850">
        <f>'4.1. sz. mell'!D44-'4.3. sz. mell'!D44</f>
        <v>62192</v>
      </c>
      <c r="E44" s="850">
        <f>'4.1. sz. mell'!E44-'4.3. sz. mell'!E44</f>
        <v>53428</v>
      </c>
      <c r="F44" s="652" t="s">
        <v>735</v>
      </c>
    </row>
    <row r="45" spans="1:6" ht="12" customHeight="1">
      <c r="A45" s="560" t="s">
        <v>73</v>
      </c>
      <c r="B45" s="335" t="s">
        <v>37</v>
      </c>
      <c r="C45" s="856">
        <f>'4.1. sz. mell'!C45-'4.3. sz. mell'!C45</f>
        <v>33393</v>
      </c>
      <c r="D45" s="856">
        <f>'4.1. sz. mell'!D45-'4.3. sz. mell'!D45</f>
        <v>39121</v>
      </c>
      <c r="E45" s="857">
        <f>'4.1. sz. mell'!E45-'4.3. sz. mell'!E45</f>
        <v>35421</v>
      </c>
      <c r="F45" s="652" t="s">
        <v>736</v>
      </c>
    </row>
    <row r="46" spans="1:6" ht="12" customHeight="1">
      <c r="A46" s="559" t="s">
        <v>74</v>
      </c>
      <c r="B46" s="334" t="s">
        <v>135</v>
      </c>
      <c r="C46" s="858">
        <f>'4.1. sz. mell'!C46-'4.3. sz. mell'!C46</f>
        <v>8688</v>
      </c>
      <c r="D46" s="858">
        <f>'4.1. sz. mell'!D46-'4.3. sz. mell'!D46</f>
        <v>10521</v>
      </c>
      <c r="E46" s="859">
        <f>'4.1. sz. mell'!E46-'4.3. sz. mell'!E46</f>
        <v>9309</v>
      </c>
      <c r="F46" s="652" t="s">
        <v>737</v>
      </c>
    </row>
    <row r="47" spans="1:6" ht="12" customHeight="1">
      <c r="A47" s="559" t="s">
        <v>75</v>
      </c>
      <c r="B47" s="334" t="s">
        <v>102</v>
      </c>
      <c r="C47" s="858">
        <f>'4.1. sz. mell'!C47-'4.3. sz. mell'!C47</f>
        <v>13390</v>
      </c>
      <c r="D47" s="858">
        <f>'4.1. sz. mell'!D47-'4.3. sz. mell'!D47</f>
        <v>12325</v>
      </c>
      <c r="E47" s="859">
        <f>'4.1. sz. mell'!E47-'4.3. sz. mell'!E47</f>
        <v>8698</v>
      </c>
      <c r="F47" s="652" t="s">
        <v>738</v>
      </c>
    </row>
    <row r="48" spans="1:6" ht="12" customHeight="1">
      <c r="A48" s="559" t="s">
        <v>76</v>
      </c>
      <c r="B48" s="334" t="s">
        <v>136</v>
      </c>
      <c r="C48" s="810">
        <f>'4.1. sz. mell'!C48-'4.3. sz. mell'!C48</f>
        <v>0</v>
      </c>
      <c r="D48" s="810">
        <f>'4.1. sz. mell'!D48-'4.3. sz. mell'!D48</f>
        <v>0</v>
      </c>
      <c r="E48" s="811">
        <f>'4.1. sz. mell'!E48-'4.3. sz. mell'!E48</f>
        <v>0</v>
      </c>
      <c r="F48" s="652" t="s">
        <v>739</v>
      </c>
    </row>
    <row r="49" spans="1:6" ht="12" customHeight="1" thickBot="1">
      <c r="A49" s="845" t="s">
        <v>109</v>
      </c>
      <c r="B49" s="338" t="s">
        <v>137</v>
      </c>
      <c r="C49" s="860">
        <f>'4.1. sz. mell'!C49-'4.3. sz. mell'!C49</f>
        <v>225</v>
      </c>
      <c r="D49" s="860">
        <f>'4.1. sz. mell'!D49-'4.3. sz. mell'!D49</f>
        <v>225</v>
      </c>
      <c r="E49" s="861">
        <f>'4.1. sz. mell'!E49-'4.3. sz. mell'!E49</f>
        <v>0</v>
      </c>
      <c r="F49" s="652" t="s">
        <v>740</v>
      </c>
    </row>
    <row r="50" spans="1:6" ht="12" customHeight="1" thickBot="1">
      <c r="A50" s="848" t="s">
        <v>8</v>
      </c>
      <c r="B50" s="849" t="s">
        <v>588</v>
      </c>
      <c r="C50" s="850">
        <f>'4.1. sz. mell'!C50-'4.3. sz. mell'!C50</f>
        <v>500</v>
      </c>
      <c r="D50" s="850">
        <f>'4.1. sz. mell'!D50-'4.3. sz. mell'!D50</f>
        <v>250</v>
      </c>
      <c r="E50" s="850">
        <f>'4.1. sz. mell'!E50-'4.3. sz. mell'!E50</f>
        <v>217</v>
      </c>
      <c r="F50" s="652" t="s">
        <v>741</v>
      </c>
    </row>
    <row r="51" spans="1:6" s="309" customFormat="1" ht="12" customHeight="1">
      <c r="A51" s="560" t="s">
        <v>79</v>
      </c>
      <c r="B51" s="335" t="s">
        <v>161</v>
      </c>
      <c r="C51" s="856">
        <f>'4.1. sz. mell'!C51-'4.3. sz. mell'!C51</f>
        <v>500</v>
      </c>
      <c r="D51" s="856">
        <f>'4.1. sz. mell'!D51-'4.3. sz. mell'!D51</f>
        <v>250</v>
      </c>
      <c r="E51" s="857">
        <f>'4.1. sz. mell'!E51-'4.3. sz. mell'!E51</f>
        <v>217</v>
      </c>
      <c r="F51" s="652" t="s">
        <v>742</v>
      </c>
    </row>
    <row r="52" spans="1:6" ht="12" customHeight="1">
      <c r="A52" s="559" t="s">
        <v>80</v>
      </c>
      <c r="B52" s="334" t="s">
        <v>139</v>
      </c>
      <c r="C52" s="810">
        <f>'4.1. sz. mell'!C52-'4.3. sz. mell'!C52</f>
        <v>0</v>
      </c>
      <c r="D52" s="810">
        <f>'4.1. sz. mell'!D52-'4.3. sz. mell'!D52</f>
        <v>0</v>
      </c>
      <c r="E52" s="811">
        <f>'4.1. sz. mell'!E52-'4.3. sz. mell'!E52</f>
        <v>0</v>
      </c>
      <c r="F52" s="652" t="s">
        <v>743</v>
      </c>
    </row>
    <row r="53" spans="1:6" ht="12" customHeight="1">
      <c r="A53" s="559" t="s">
        <v>81</v>
      </c>
      <c r="B53" s="334" t="s">
        <v>46</v>
      </c>
      <c r="C53" s="810">
        <f>'4.1. sz. mell'!C53-'4.3. sz. mell'!C53</f>
        <v>0</v>
      </c>
      <c r="D53" s="810">
        <f>'4.1. sz. mell'!D53-'4.3. sz. mell'!D53</f>
        <v>0</v>
      </c>
      <c r="E53" s="811">
        <f>'4.1. sz. mell'!E53-'4.3. sz. mell'!E53</f>
        <v>0</v>
      </c>
      <c r="F53" s="652" t="s">
        <v>744</v>
      </c>
    </row>
    <row r="54" spans="1:6" ht="12" customHeight="1" thickBot="1">
      <c r="A54" s="845" t="s">
        <v>82</v>
      </c>
      <c r="B54" s="338" t="s">
        <v>696</v>
      </c>
      <c r="C54" s="846">
        <f>'4.1. sz. mell'!C54-'4.3. sz. mell'!C54</f>
        <v>0</v>
      </c>
      <c r="D54" s="846">
        <f>'4.1. sz. mell'!D54-'4.3. sz. mell'!D54</f>
        <v>0</v>
      </c>
      <c r="E54" s="847">
        <f>'4.1. sz. mell'!E54-'4.3. sz. mell'!E54</f>
        <v>0</v>
      </c>
      <c r="F54" s="652" t="s">
        <v>745</v>
      </c>
    </row>
    <row r="55" spans="1:6" ht="12" customHeight="1" thickBot="1">
      <c r="A55" s="848" t="s">
        <v>9</v>
      </c>
      <c r="B55" s="855" t="s">
        <v>589</v>
      </c>
      <c r="C55" s="850">
        <f>'4.1. sz. mell'!C55-'4.3. sz. mell'!C55</f>
        <v>56196</v>
      </c>
      <c r="D55" s="850">
        <f>'4.1. sz. mell'!D55-'4.3. sz. mell'!D55</f>
        <v>62442</v>
      </c>
      <c r="E55" s="850">
        <f>'4.1. sz. mell'!E55-'4.3. sz. mell'!E55</f>
        <v>53645</v>
      </c>
      <c r="F55" s="652" t="s">
        <v>746</v>
      </c>
    </row>
    <row r="56" spans="1:6" ht="15.75">
      <c r="A56" s="851"/>
      <c r="B56" s="852"/>
      <c r="C56" s="853"/>
      <c r="D56" s="853"/>
      <c r="E56" s="854"/>
      <c r="F56" s="652"/>
    </row>
    <row r="57" spans="1:6" ht="15" customHeight="1">
      <c r="A57" s="812" t="s">
        <v>688</v>
      </c>
      <c r="B57" s="813"/>
      <c r="C57" s="814"/>
      <c r="D57" s="814"/>
      <c r="E57" s="815"/>
      <c r="F57" s="652"/>
    </row>
    <row r="58" spans="1:6" ht="14.25" customHeight="1" thickBot="1">
      <c r="A58" s="816" t="s">
        <v>151</v>
      </c>
      <c r="B58" s="817"/>
      <c r="C58" s="818"/>
      <c r="D58" s="818"/>
      <c r="E58" s="819"/>
      <c r="F58" s="652"/>
    </row>
    <row r="59" spans="1:6" ht="15.75">
      <c r="F59" s="652"/>
    </row>
    <row r="60" spans="1:6" ht="15.75">
      <c r="F60" s="652"/>
    </row>
    <row r="61" spans="1:6" ht="15.75">
      <c r="F61" s="652"/>
    </row>
    <row r="62" spans="1:6" ht="15.75">
      <c r="F62" s="652"/>
    </row>
    <row r="63" spans="1:6" ht="15.75">
      <c r="F63" s="652"/>
    </row>
    <row r="64" spans="1:6" ht="15.75">
      <c r="F64" s="652"/>
    </row>
    <row r="65" spans="6:6" ht="15.75">
      <c r="F65" s="652"/>
    </row>
    <row r="66" spans="6:6" ht="15.75">
      <c r="F66" s="652"/>
    </row>
    <row r="67" spans="6:6" ht="15.75">
      <c r="F67" s="652"/>
    </row>
    <row r="68" spans="6:6" ht="15.75">
      <c r="F68" s="652"/>
    </row>
    <row r="69" spans="6:6" ht="15.75">
      <c r="F69" s="652"/>
    </row>
    <row r="70" spans="6:6" ht="15.75">
      <c r="F70" s="652"/>
    </row>
    <row r="71" spans="6:6" ht="15.75">
      <c r="F71" s="652"/>
    </row>
    <row r="72" spans="6:6" ht="15.75">
      <c r="F72" s="652"/>
    </row>
    <row r="73" spans="6:6" ht="15.75">
      <c r="F73" s="652"/>
    </row>
    <row r="74" spans="6:6" ht="15.75">
      <c r="F74" s="652"/>
    </row>
    <row r="75" spans="6:6" ht="15.75">
      <c r="F75" s="652"/>
    </row>
    <row r="76" spans="6:6" ht="15.75">
      <c r="F76" s="652"/>
    </row>
    <row r="77" spans="6:6" ht="15.75">
      <c r="F77" s="652"/>
    </row>
    <row r="78" spans="6:6" ht="15.75">
      <c r="F78" s="652"/>
    </row>
    <row r="79" spans="6:6" ht="15.75">
      <c r="F79" s="652"/>
    </row>
    <row r="80" spans="6:6" ht="15.75">
      <c r="F80" s="652"/>
    </row>
    <row r="81" spans="6:6" ht="15.75">
      <c r="F81" s="652"/>
    </row>
    <row r="82" spans="6:6" ht="15.75">
      <c r="F82" s="652"/>
    </row>
    <row r="83" spans="6:6" ht="15.75">
      <c r="F83" s="652"/>
    </row>
    <row r="84" spans="6:6" ht="15.75">
      <c r="F84" s="652"/>
    </row>
    <row r="85" spans="6:6" ht="15.75">
      <c r="F85" s="652"/>
    </row>
    <row r="86" spans="6:6" ht="15.75">
      <c r="F86" s="652"/>
    </row>
    <row r="87" spans="6:6" ht="15.75">
      <c r="F87" s="652"/>
    </row>
    <row r="88" spans="6:6" ht="15">
      <c r="F88" s="653"/>
    </row>
    <row r="90" spans="6:6" ht="15.75">
      <c r="F90" s="652"/>
    </row>
    <row r="91" spans="6:6">
      <c r="F91" s="654"/>
    </row>
    <row r="92" spans="6:6">
      <c r="F92" s="654"/>
    </row>
    <row r="93" spans="6:6">
      <c r="F93" s="654"/>
    </row>
    <row r="94" spans="6:6">
      <c r="F94" s="654"/>
    </row>
    <row r="95" spans="6:6">
      <c r="F95" s="654"/>
    </row>
    <row r="96" spans="6:6">
      <c r="F96" s="654"/>
    </row>
    <row r="97" spans="6:6">
      <c r="F97" s="654"/>
    </row>
    <row r="98" spans="6:6">
      <c r="F98" s="654"/>
    </row>
    <row r="99" spans="6:6">
      <c r="F99" s="654"/>
    </row>
    <row r="100" spans="6:6">
      <c r="F100" s="654"/>
    </row>
    <row r="101" spans="6:6">
      <c r="F101" s="654"/>
    </row>
    <row r="102" spans="6:6">
      <c r="F102" s="654"/>
    </row>
    <row r="103" spans="6:6">
      <c r="F103" s="654"/>
    </row>
    <row r="104" spans="6:6">
      <c r="F104" s="654"/>
    </row>
    <row r="105" spans="6:6">
      <c r="F105" s="654"/>
    </row>
    <row r="106" spans="6:6">
      <c r="F106" s="654"/>
    </row>
    <row r="107" spans="6:6">
      <c r="F107" s="654"/>
    </row>
    <row r="108" spans="6:6">
      <c r="F108" s="654"/>
    </row>
    <row r="109" spans="6:6">
      <c r="F109" s="654"/>
    </row>
    <row r="110" spans="6:6">
      <c r="F110" s="654"/>
    </row>
    <row r="111" spans="6:6">
      <c r="F111" s="654"/>
    </row>
    <row r="112" spans="6:6">
      <c r="F112" s="654"/>
    </row>
    <row r="113" spans="6:6">
      <c r="F113" s="654"/>
    </row>
    <row r="114" spans="6:6">
      <c r="F114" s="654"/>
    </row>
    <row r="115" spans="6:6">
      <c r="F115" s="654"/>
    </row>
    <row r="116" spans="6:6">
      <c r="F116" s="654"/>
    </row>
    <row r="117" spans="6:6">
      <c r="F117" s="654"/>
    </row>
    <row r="118" spans="6:6">
      <c r="F118" s="654"/>
    </row>
    <row r="119" spans="6:6">
      <c r="F119" s="654"/>
    </row>
    <row r="120" spans="6:6">
      <c r="F120" s="654"/>
    </row>
    <row r="121" spans="6:6">
      <c r="F121" s="654"/>
    </row>
    <row r="122" spans="6:6">
      <c r="F122" s="654"/>
    </row>
    <row r="123" spans="6:6">
      <c r="F123" s="654"/>
    </row>
    <row r="124" spans="6:6">
      <c r="F124" s="654"/>
    </row>
    <row r="125" spans="6:6">
      <c r="F125" s="654"/>
    </row>
    <row r="126" spans="6:6">
      <c r="F126" s="654"/>
    </row>
    <row r="127" spans="6:6">
      <c r="F127" s="654"/>
    </row>
    <row r="128" spans="6:6">
      <c r="F128" s="654"/>
    </row>
    <row r="129" spans="6:6">
      <c r="F129" s="654"/>
    </row>
    <row r="130" spans="6:6">
      <c r="F130" s="654"/>
    </row>
    <row r="131" spans="6:6">
      <c r="F131" s="654"/>
    </row>
    <row r="132" spans="6:6">
      <c r="F132" s="654"/>
    </row>
    <row r="133" spans="6:6">
      <c r="F133" s="654"/>
    </row>
    <row r="134" spans="6:6">
      <c r="F134" s="654"/>
    </row>
    <row r="135" spans="6:6">
      <c r="F135" s="654"/>
    </row>
    <row r="136" spans="6:6">
      <c r="F136" s="654"/>
    </row>
    <row r="137" spans="6:6">
      <c r="F137" s="654"/>
    </row>
    <row r="138" spans="6:6">
      <c r="F138" s="654"/>
    </row>
    <row r="139" spans="6:6">
      <c r="F139" s="654"/>
    </row>
    <row r="140" spans="6:6">
      <c r="F140" s="654"/>
    </row>
    <row r="141" spans="6:6">
      <c r="F141" s="654"/>
    </row>
    <row r="142" spans="6:6">
      <c r="F142" s="654"/>
    </row>
    <row r="143" spans="6:6">
      <c r="F143" s="654"/>
    </row>
    <row r="144" spans="6:6">
      <c r="F144" s="654"/>
    </row>
    <row r="145" spans="6:6">
      <c r="F145" s="654"/>
    </row>
    <row r="146" spans="6:6">
      <c r="F146" s="65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D11" sqref="D1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31" t="str">
        <f>+CONCATENATE("5.3. melléklet a ……/",LEFT(ÖSSZEFÜGGÉSEK!A4,4)+1,". (……) önkormányzati rendelethez")</f>
        <v>5.3. melléklet a ……/2015. (……) önkormányzati rendelethez</v>
      </c>
    </row>
    <row r="2" spans="1:5" s="533" customFormat="1" ht="25.5" customHeight="1">
      <c r="A2" s="513" t="s">
        <v>149</v>
      </c>
      <c r="B2" s="909" t="s">
        <v>568</v>
      </c>
      <c r="C2" s="910"/>
      <c r="D2" s="911"/>
      <c r="E2" s="556" t="s">
        <v>49</v>
      </c>
    </row>
    <row r="3" spans="1:5" s="533" customFormat="1" ht="24.75" thickBot="1">
      <c r="A3" s="531" t="s">
        <v>569</v>
      </c>
      <c r="B3" s="906" t="s">
        <v>697</v>
      </c>
      <c r="C3" s="914"/>
      <c r="D3" s="915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09" customFormat="1" ht="12" customHeight="1" thickBot="1">
      <c r="A8" s="483" t="s">
        <v>7</v>
      </c>
      <c r="B8" s="547" t="s">
        <v>570</v>
      </c>
      <c r="C8" s="414">
        <f>SUM(C9:C18)</f>
        <v>0</v>
      </c>
      <c r="D8" s="41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10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411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411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411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411"/>
      <c r="E13" s="116"/>
    </row>
    <row r="14" spans="1:5" s="509" customFormat="1" ht="12" customHeight="1">
      <c r="A14" s="559" t="s">
        <v>77</v>
      </c>
      <c r="B14" s="334" t="s">
        <v>571</v>
      </c>
      <c r="C14" s="411"/>
      <c r="D14" s="411"/>
      <c r="E14" s="116"/>
    </row>
    <row r="15" spans="1:5" s="536" customFormat="1" ht="12" customHeight="1">
      <c r="A15" s="559" t="s">
        <v>78</v>
      </c>
      <c r="B15" s="333" t="s">
        <v>572</v>
      </c>
      <c r="C15" s="411"/>
      <c r="D15" s="411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108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411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413"/>
      <c r="E18" s="537"/>
    </row>
    <row r="19" spans="1:5" s="536" customFormat="1" ht="12" customHeight="1" thickBot="1">
      <c r="A19" s="483" t="s">
        <v>8</v>
      </c>
      <c r="B19" s="547" t="s">
        <v>573</v>
      </c>
      <c r="C19" s="414">
        <f>SUM(C20:C22)</f>
        <v>0</v>
      </c>
      <c r="D19" s="414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411"/>
      <c r="E20" s="116"/>
    </row>
    <row r="21" spans="1:5" s="536" customFormat="1" ht="12" customHeight="1">
      <c r="A21" s="559" t="s">
        <v>80</v>
      </c>
      <c r="B21" s="334" t="s">
        <v>574</v>
      </c>
      <c r="C21" s="411"/>
      <c r="D21" s="411"/>
      <c r="E21" s="116"/>
    </row>
    <row r="22" spans="1:5" s="536" customFormat="1" ht="12" customHeight="1">
      <c r="A22" s="559" t="s">
        <v>81</v>
      </c>
      <c r="B22" s="334" t="s">
        <v>575</v>
      </c>
      <c r="C22" s="411"/>
      <c r="D22" s="411"/>
      <c r="E22" s="116"/>
    </row>
    <row r="23" spans="1:5" s="536" customFormat="1" ht="12" customHeight="1" thickBot="1">
      <c r="A23" s="559" t="s">
        <v>82</v>
      </c>
      <c r="B23" s="334" t="s">
        <v>693</v>
      </c>
      <c r="C23" s="411"/>
      <c r="D23" s="411"/>
      <c r="E23" s="116"/>
    </row>
    <row r="24" spans="1:5" s="536" customFormat="1" ht="12" customHeight="1" thickBot="1">
      <c r="A24" s="546" t="s">
        <v>9</v>
      </c>
      <c r="B24" s="354" t="s">
        <v>126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4" t="s">
        <v>576</v>
      </c>
      <c r="C25" s="414">
        <f>SUM(C26:C27)</f>
        <v>0</v>
      </c>
      <c r="D25" s="414">
        <f>SUM(D26:D27)</f>
        <v>0</v>
      </c>
      <c r="E25" s="553">
        <f>SUM(E26:E27)</f>
        <v>0</v>
      </c>
    </row>
    <row r="26" spans="1:5" s="536" customFormat="1" ht="12" customHeight="1">
      <c r="A26" s="560" t="s">
        <v>334</v>
      </c>
      <c r="B26" s="561" t="s">
        <v>574</v>
      </c>
      <c r="C26" s="104"/>
      <c r="D26" s="104"/>
      <c r="E26" s="540"/>
    </row>
    <row r="27" spans="1:5" s="536" customFormat="1" ht="12" customHeight="1">
      <c r="A27" s="560" t="s">
        <v>340</v>
      </c>
      <c r="B27" s="562" t="s">
        <v>577</v>
      </c>
      <c r="C27" s="415"/>
      <c r="D27" s="415"/>
      <c r="E27" s="539"/>
    </row>
    <row r="28" spans="1:5" s="536" customFormat="1" ht="12" customHeight="1" thickBot="1">
      <c r="A28" s="559" t="s">
        <v>342</v>
      </c>
      <c r="B28" s="563" t="s">
        <v>694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4" t="s">
        <v>578</v>
      </c>
      <c r="C29" s="414">
        <f>SUM(C30:C32)</f>
        <v>0</v>
      </c>
      <c r="D29" s="414">
        <f>SUM(D30:D32)</f>
        <v>0</v>
      </c>
      <c r="E29" s="553">
        <f>SUM(E30:E32)</f>
        <v>0</v>
      </c>
    </row>
    <row r="30" spans="1:5" s="536" customFormat="1" ht="12" customHeight="1">
      <c r="A30" s="560" t="s">
        <v>66</v>
      </c>
      <c r="B30" s="561" t="s">
        <v>360</v>
      </c>
      <c r="C30" s="104"/>
      <c r="D30" s="104"/>
      <c r="E30" s="540"/>
    </row>
    <row r="31" spans="1:5" s="536" customFormat="1" ht="12" customHeight="1">
      <c r="A31" s="560" t="s">
        <v>67</v>
      </c>
      <c r="B31" s="562" t="s">
        <v>361</v>
      </c>
      <c r="C31" s="415"/>
      <c r="D31" s="415"/>
      <c r="E31" s="539"/>
    </row>
    <row r="32" spans="1:5" s="536" customFormat="1" ht="12" customHeight="1" thickBot="1">
      <c r="A32" s="559" t="s">
        <v>68</v>
      </c>
      <c r="B32" s="545" t="s">
        <v>363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4" t="s">
        <v>488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4" t="s">
        <v>579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4" t="s">
        <v>695</v>
      </c>
      <c r="C35" s="414">
        <f>+C8+C19+C24+C25+C29+C33+C34</f>
        <v>0</v>
      </c>
      <c r="D35" s="414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4" t="s">
        <v>581</v>
      </c>
      <c r="C36" s="414">
        <f>+C37+C38+C39</f>
        <v>0</v>
      </c>
      <c r="D36" s="414">
        <f>+D37+D38+D39</f>
        <v>0</v>
      </c>
      <c r="E36" s="553">
        <f>+E37+E38+E39</f>
        <v>0</v>
      </c>
    </row>
    <row r="37" spans="1:5" s="509" customFormat="1" ht="12" customHeight="1">
      <c r="A37" s="560" t="s">
        <v>582</v>
      </c>
      <c r="B37" s="561" t="s">
        <v>171</v>
      </c>
      <c r="C37" s="104"/>
      <c r="D37" s="104"/>
      <c r="E37" s="540"/>
    </row>
    <row r="38" spans="1:5" s="536" customFormat="1" ht="12" customHeight="1">
      <c r="A38" s="560" t="s">
        <v>583</v>
      </c>
      <c r="B38" s="562" t="s">
        <v>3</v>
      </c>
      <c r="C38" s="415"/>
      <c r="D38" s="415"/>
      <c r="E38" s="539"/>
    </row>
    <row r="39" spans="1:5" s="536" customFormat="1" ht="12" customHeight="1" thickBot="1">
      <c r="A39" s="559" t="s">
        <v>584</v>
      </c>
      <c r="B39" s="545" t="s">
        <v>585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586</v>
      </c>
      <c r="C40" s="110">
        <f>+C35+C36</f>
        <v>0</v>
      </c>
      <c r="D40" s="110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903" t="s">
        <v>45</v>
      </c>
      <c r="B43" s="904"/>
      <c r="C43" s="904"/>
      <c r="D43" s="904"/>
      <c r="E43" s="905"/>
    </row>
    <row r="44" spans="1:5" s="309" customFormat="1" ht="12" customHeight="1" thickBot="1">
      <c r="A44" s="546" t="s">
        <v>7</v>
      </c>
      <c r="B44" s="354" t="s">
        <v>587</v>
      </c>
      <c r="C44" s="414">
        <f>SUM(C45:C49)</f>
        <v>0</v>
      </c>
      <c r="D44" s="414">
        <f>SUM(D45:D49)</f>
        <v>0</v>
      </c>
      <c r="E44" s="446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441"/>
    </row>
    <row r="46" spans="1:5" ht="12" customHeight="1">
      <c r="A46" s="559" t="s">
        <v>74</v>
      </c>
      <c r="B46" s="334" t="s">
        <v>135</v>
      </c>
      <c r="C46" s="408"/>
      <c r="D46" s="408"/>
      <c r="E46" s="442"/>
    </row>
    <row r="47" spans="1:5" ht="12" customHeight="1">
      <c r="A47" s="559" t="s">
        <v>75</v>
      </c>
      <c r="B47" s="334" t="s">
        <v>102</v>
      </c>
      <c r="C47" s="408"/>
      <c r="D47" s="408"/>
      <c r="E47" s="442"/>
    </row>
    <row r="48" spans="1:5" ht="12" customHeight="1">
      <c r="A48" s="559" t="s">
        <v>76</v>
      </c>
      <c r="B48" s="334" t="s">
        <v>136</v>
      </c>
      <c r="C48" s="408"/>
      <c r="D48" s="408"/>
      <c r="E48" s="442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442"/>
    </row>
    <row r="50" spans="1:5" ht="12" customHeight="1" thickBot="1">
      <c r="A50" s="546" t="s">
        <v>8</v>
      </c>
      <c r="B50" s="354" t="s">
        <v>588</v>
      </c>
      <c r="C50" s="414">
        <f>SUM(C51:C53)</f>
        <v>0</v>
      </c>
      <c r="D50" s="414">
        <f>SUM(D51:D53)</f>
        <v>0</v>
      </c>
      <c r="E50" s="446">
        <f>SUM(E51:E53)</f>
        <v>0</v>
      </c>
    </row>
    <row r="51" spans="1:5" s="309" customFormat="1" ht="12" customHeight="1">
      <c r="A51" s="559" t="s">
        <v>79</v>
      </c>
      <c r="B51" s="335" t="s">
        <v>161</v>
      </c>
      <c r="C51" s="104"/>
      <c r="D51" s="104"/>
      <c r="E51" s="441"/>
    </row>
    <row r="52" spans="1:5" ht="12" customHeight="1">
      <c r="A52" s="559" t="s">
        <v>80</v>
      </c>
      <c r="B52" s="334" t="s">
        <v>139</v>
      </c>
      <c r="C52" s="408"/>
      <c r="D52" s="408"/>
      <c r="E52" s="442"/>
    </row>
    <row r="53" spans="1:5" ht="12" customHeight="1">
      <c r="A53" s="559" t="s">
        <v>81</v>
      </c>
      <c r="B53" s="334" t="s">
        <v>46</v>
      </c>
      <c r="C53" s="408"/>
      <c r="D53" s="408"/>
      <c r="E53" s="442"/>
    </row>
    <row r="54" spans="1:5" ht="12" customHeight="1" thickBot="1">
      <c r="A54" s="559" t="s">
        <v>82</v>
      </c>
      <c r="B54" s="334" t="s">
        <v>696</v>
      </c>
      <c r="C54" s="408"/>
      <c r="D54" s="408"/>
      <c r="E54" s="442"/>
    </row>
    <row r="55" spans="1:5" ht="12" customHeight="1" thickBot="1">
      <c r="A55" s="546" t="s">
        <v>9</v>
      </c>
      <c r="B55" s="550" t="s">
        <v>589</v>
      </c>
      <c r="C55" s="414">
        <f>+C44+C50</f>
        <v>0</v>
      </c>
      <c r="D55" s="414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495" t="s">
        <v>688</v>
      </c>
      <c r="B57" s="496"/>
      <c r="C57" s="114"/>
      <c r="D57" s="114"/>
      <c r="E57" s="544"/>
    </row>
    <row r="58" spans="1:5" ht="14.25" customHeight="1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topLeftCell="A145" zoomScale="130" zoomScaleNormal="130" zoomScaleSheetLayoutView="100" workbookViewId="0">
      <selection activeCell="E9" sqref="E9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3" t="s">
        <v>4</v>
      </c>
      <c r="B1" s="863"/>
      <c r="C1" s="863"/>
      <c r="D1" s="863"/>
      <c r="E1" s="863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64" t="s">
        <v>61</v>
      </c>
      <c r="B3" s="866" t="s">
        <v>6</v>
      </c>
      <c r="C3" s="868" t="str">
        <f>+CONCATENATE(LEFT(ÖSSZEFÜGGÉSEK!A4,4),". évi")</f>
        <v>2014. évi</v>
      </c>
      <c r="D3" s="868"/>
      <c r="E3" s="869"/>
      <c r="F3" s="642"/>
    </row>
    <row r="4" spans="1:6" ht="38.1" customHeight="1" thickBot="1">
      <c r="A4" s="865"/>
      <c r="B4" s="867"/>
      <c r="C4" s="657" t="s">
        <v>184</v>
      </c>
      <c r="D4" s="657" t="s">
        <v>189</v>
      </c>
      <c r="E4" s="49" t="s">
        <v>190</v>
      </c>
      <c r="F4" s="642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3"/>
    </row>
    <row r="6" spans="1:6" s="388" customFormat="1" ht="12" customHeight="1" thickBot="1">
      <c r="A6" s="346" t="s">
        <v>7</v>
      </c>
      <c r="B6" s="347" t="s">
        <v>312</v>
      </c>
      <c r="C6" s="378">
        <f>SUM(C7:C12)</f>
        <v>87587</v>
      </c>
      <c r="D6" s="378">
        <f t="shared" ref="D6:E6" si="0">SUM(D7:D12)</f>
        <v>87819</v>
      </c>
      <c r="E6" s="378">
        <f t="shared" si="0"/>
        <v>87819</v>
      </c>
      <c r="F6" s="644" t="s">
        <v>735</v>
      </c>
    </row>
    <row r="7" spans="1:6" s="388" customFormat="1" ht="12" customHeight="1">
      <c r="A7" s="341" t="s">
        <v>73</v>
      </c>
      <c r="B7" s="389" t="s">
        <v>313</v>
      </c>
      <c r="C7" s="380">
        <v>74681</v>
      </c>
      <c r="D7" s="380">
        <v>74681</v>
      </c>
      <c r="E7" s="363">
        <v>74681</v>
      </c>
      <c r="F7" s="644" t="s">
        <v>736</v>
      </c>
    </row>
    <row r="8" spans="1:6" s="388" customFormat="1" ht="12" customHeight="1">
      <c r="A8" s="340" t="s">
        <v>74</v>
      </c>
      <c r="B8" s="390" t="s">
        <v>314</v>
      </c>
      <c r="C8" s="379">
        <v>0</v>
      </c>
      <c r="D8" s="379">
        <v>0</v>
      </c>
      <c r="E8" s="362">
        <v>0</v>
      </c>
      <c r="F8" s="644" t="s">
        <v>737</v>
      </c>
    </row>
    <row r="9" spans="1:6" s="388" customFormat="1" ht="12" customHeight="1">
      <c r="A9" s="340" t="s">
        <v>75</v>
      </c>
      <c r="B9" s="390" t="s">
        <v>315</v>
      </c>
      <c r="C9" s="379">
        <v>11373</v>
      </c>
      <c r="D9" s="379">
        <v>9904</v>
      </c>
      <c r="E9" s="362">
        <v>9904</v>
      </c>
      <c r="F9" s="644" t="s">
        <v>738</v>
      </c>
    </row>
    <row r="10" spans="1:6" s="388" customFormat="1" ht="12" customHeight="1">
      <c r="A10" s="340" t="s">
        <v>76</v>
      </c>
      <c r="B10" s="390" t="s">
        <v>316</v>
      </c>
      <c r="C10" s="379">
        <v>1479</v>
      </c>
      <c r="D10" s="379">
        <v>1479</v>
      </c>
      <c r="E10" s="362">
        <v>1479</v>
      </c>
      <c r="F10" s="644" t="s">
        <v>739</v>
      </c>
    </row>
    <row r="11" spans="1:6" s="388" customFormat="1" ht="12" customHeight="1">
      <c r="A11" s="340" t="s">
        <v>109</v>
      </c>
      <c r="B11" s="390" t="s">
        <v>317</v>
      </c>
      <c r="C11" s="379">
        <v>54</v>
      </c>
      <c r="D11" s="379">
        <v>358</v>
      </c>
      <c r="E11" s="362">
        <v>358</v>
      </c>
      <c r="F11" s="644" t="s">
        <v>740</v>
      </c>
    </row>
    <row r="12" spans="1:6" s="388" customFormat="1" ht="12" customHeight="1" thickBot="1">
      <c r="A12" s="342" t="s">
        <v>77</v>
      </c>
      <c r="B12" s="391" t="s">
        <v>318</v>
      </c>
      <c r="C12" s="381">
        <v>0</v>
      </c>
      <c r="D12" s="381">
        <v>1397</v>
      </c>
      <c r="E12" s="364">
        <v>1397</v>
      </c>
      <c r="F12" s="644" t="s">
        <v>741</v>
      </c>
    </row>
    <row r="13" spans="1:6" s="388" customFormat="1" ht="12" customHeight="1" thickBot="1">
      <c r="A13" s="346" t="s">
        <v>8</v>
      </c>
      <c r="B13" s="368" t="s">
        <v>319</v>
      </c>
      <c r="C13" s="378">
        <f>SUM(C14:C18)</f>
        <v>9886</v>
      </c>
      <c r="D13" s="378">
        <f t="shared" ref="D13:E13" si="1">SUM(D14:D18)</f>
        <v>25231</v>
      </c>
      <c r="E13" s="378">
        <f t="shared" si="1"/>
        <v>24641</v>
      </c>
      <c r="F13" s="644" t="s">
        <v>742</v>
      </c>
    </row>
    <row r="14" spans="1:6" s="388" customFormat="1" ht="12" customHeight="1">
      <c r="A14" s="341" t="s">
        <v>79</v>
      </c>
      <c r="B14" s="389" t="s">
        <v>320</v>
      </c>
      <c r="C14" s="380">
        <v>0</v>
      </c>
      <c r="D14" s="380">
        <v>0</v>
      </c>
      <c r="E14" s="363">
        <v>0</v>
      </c>
      <c r="F14" s="644" t="s">
        <v>743</v>
      </c>
    </row>
    <row r="15" spans="1:6" s="388" customFormat="1" ht="12" customHeight="1">
      <c r="A15" s="340" t="s">
        <v>80</v>
      </c>
      <c r="B15" s="390" t="s">
        <v>321</v>
      </c>
      <c r="C15" s="379">
        <v>0</v>
      </c>
      <c r="D15" s="379">
        <v>0</v>
      </c>
      <c r="E15" s="362">
        <v>0</v>
      </c>
      <c r="F15" s="644" t="s">
        <v>744</v>
      </c>
    </row>
    <row r="16" spans="1:6" s="388" customFormat="1" ht="12" customHeight="1">
      <c r="A16" s="340" t="s">
        <v>81</v>
      </c>
      <c r="B16" s="390" t="s">
        <v>322</v>
      </c>
      <c r="C16" s="379">
        <v>0</v>
      </c>
      <c r="D16" s="379">
        <v>0</v>
      </c>
      <c r="E16" s="362">
        <v>0</v>
      </c>
      <c r="F16" s="644" t="s">
        <v>745</v>
      </c>
    </row>
    <row r="17" spans="1:6" s="388" customFormat="1" ht="12" customHeight="1">
      <c r="A17" s="340" t="s">
        <v>82</v>
      </c>
      <c r="B17" s="390" t="s">
        <v>323</v>
      </c>
      <c r="C17" s="379">
        <v>0</v>
      </c>
      <c r="D17" s="379">
        <v>0</v>
      </c>
      <c r="E17" s="362">
        <v>0</v>
      </c>
      <c r="F17" s="644" t="s">
        <v>746</v>
      </c>
    </row>
    <row r="18" spans="1:6" s="388" customFormat="1" ht="12" customHeight="1">
      <c r="A18" s="340" t="s">
        <v>83</v>
      </c>
      <c r="B18" s="390" t="s">
        <v>324</v>
      </c>
      <c r="C18" s="379">
        <v>9886</v>
      </c>
      <c r="D18" s="379">
        <v>25231</v>
      </c>
      <c r="E18" s="362">
        <v>24641</v>
      </c>
      <c r="F18" s="644" t="s">
        <v>747</v>
      </c>
    </row>
    <row r="19" spans="1:6" s="388" customFormat="1" ht="12" customHeight="1" thickBot="1">
      <c r="A19" s="342" t="s">
        <v>90</v>
      </c>
      <c r="B19" s="391" t="s">
        <v>325</v>
      </c>
      <c r="C19" s="381">
        <v>0</v>
      </c>
      <c r="D19" s="381">
        <v>0</v>
      </c>
      <c r="E19" s="364">
        <v>0</v>
      </c>
      <c r="F19" s="644" t="s">
        <v>748</v>
      </c>
    </row>
    <row r="20" spans="1:6" s="388" customFormat="1" ht="12" customHeight="1" thickBot="1">
      <c r="A20" s="346" t="s">
        <v>9</v>
      </c>
      <c r="B20" s="347" t="s">
        <v>326</v>
      </c>
      <c r="C20" s="378">
        <f>SUM(C21:C25)</f>
        <v>0</v>
      </c>
      <c r="D20" s="378">
        <f t="shared" ref="D20:E20" si="2">SUM(D21:D25)</f>
        <v>10174</v>
      </c>
      <c r="E20" s="378">
        <f t="shared" si="2"/>
        <v>10173</v>
      </c>
      <c r="F20" s="644" t="s">
        <v>749</v>
      </c>
    </row>
    <row r="21" spans="1:6" s="388" customFormat="1" ht="12" customHeight="1">
      <c r="A21" s="341" t="s">
        <v>62</v>
      </c>
      <c r="B21" s="389" t="s">
        <v>327</v>
      </c>
      <c r="C21" s="380">
        <v>0</v>
      </c>
      <c r="D21" s="380">
        <v>0</v>
      </c>
      <c r="E21" s="363">
        <v>0</v>
      </c>
      <c r="F21" s="644" t="s">
        <v>750</v>
      </c>
    </row>
    <row r="22" spans="1:6" s="388" customFormat="1" ht="12" customHeight="1">
      <c r="A22" s="340" t="s">
        <v>63</v>
      </c>
      <c r="B22" s="390" t="s">
        <v>328</v>
      </c>
      <c r="C22" s="379">
        <v>0</v>
      </c>
      <c r="D22" s="379">
        <v>0</v>
      </c>
      <c r="E22" s="362">
        <v>0</v>
      </c>
      <c r="F22" s="644" t="s">
        <v>751</v>
      </c>
    </row>
    <row r="23" spans="1:6" s="388" customFormat="1" ht="12" customHeight="1">
      <c r="A23" s="340" t="s">
        <v>64</v>
      </c>
      <c r="B23" s="390" t="s">
        <v>329</v>
      </c>
      <c r="C23" s="379">
        <v>0</v>
      </c>
      <c r="D23" s="379">
        <v>0</v>
      </c>
      <c r="E23" s="362">
        <v>0</v>
      </c>
      <c r="F23" s="644" t="s">
        <v>752</v>
      </c>
    </row>
    <row r="24" spans="1:6" s="388" customFormat="1" ht="12" customHeight="1">
      <c r="A24" s="340" t="s">
        <v>65</v>
      </c>
      <c r="B24" s="390" t="s">
        <v>330</v>
      </c>
      <c r="C24" s="379">
        <v>0</v>
      </c>
      <c r="D24" s="379">
        <v>0</v>
      </c>
      <c r="E24" s="362">
        <v>0</v>
      </c>
      <c r="F24" s="644" t="s">
        <v>753</v>
      </c>
    </row>
    <row r="25" spans="1:6" s="388" customFormat="1" ht="12" customHeight="1">
      <c r="A25" s="340" t="s">
        <v>123</v>
      </c>
      <c r="B25" s="390" t="s">
        <v>331</v>
      </c>
      <c r="C25" s="379">
        <v>0</v>
      </c>
      <c r="D25" s="379">
        <v>10174</v>
      </c>
      <c r="E25" s="362">
        <v>10173</v>
      </c>
      <c r="F25" s="644" t="s">
        <v>754</v>
      </c>
    </row>
    <row r="26" spans="1:6" s="388" customFormat="1" ht="12" customHeight="1" thickBot="1">
      <c r="A26" s="342" t="s">
        <v>124</v>
      </c>
      <c r="B26" s="370" t="s">
        <v>332</v>
      </c>
      <c r="C26" s="381">
        <v>0</v>
      </c>
      <c r="D26" s="381">
        <v>0</v>
      </c>
      <c r="E26" s="364">
        <v>0</v>
      </c>
      <c r="F26" s="644" t="s">
        <v>755</v>
      </c>
    </row>
    <row r="27" spans="1:6" s="388" customFormat="1" ht="12" customHeight="1" thickBot="1">
      <c r="A27" s="346" t="s">
        <v>125</v>
      </c>
      <c r="B27" s="347" t="s">
        <v>333</v>
      </c>
      <c r="C27" s="384">
        <f>SUM(C28,C31,C32,C33)</f>
        <v>19180</v>
      </c>
      <c r="D27" s="384">
        <f t="shared" ref="D27:E27" si="3">SUM(D28,D31,D32,D33)</f>
        <v>17045</v>
      </c>
      <c r="E27" s="384">
        <f t="shared" si="3"/>
        <v>16731</v>
      </c>
      <c r="F27" s="644" t="s">
        <v>756</v>
      </c>
    </row>
    <row r="28" spans="1:6" s="388" customFormat="1" ht="12" customHeight="1">
      <c r="A28" s="341" t="s">
        <v>334</v>
      </c>
      <c r="B28" s="389" t="s">
        <v>335</v>
      </c>
      <c r="C28" s="398">
        <f>SUM(C29:C30)</f>
        <v>11500</v>
      </c>
      <c r="D28" s="398">
        <f t="shared" ref="D28:E28" si="4">SUM(D29:D30)</f>
        <v>9200</v>
      </c>
      <c r="E28" s="398">
        <f t="shared" si="4"/>
        <v>9188</v>
      </c>
      <c r="F28" s="644" t="s">
        <v>757</v>
      </c>
    </row>
    <row r="29" spans="1:6" s="388" customFormat="1" ht="12" customHeight="1">
      <c r="A29" s="340" t="s">
        <v>336</v>
      </c>
      <c r="B29" s="390" t="s">
        <v>337</v>
      </c>
      <c r="C29" s="379">
        <v>11500</v>
      </c>
      <c r="D29" s="379">
        <v>9200</v>
      </c>
      <c r="E29" s="362">
        <v>9188</v>
      </c>
      <c r="F29" s="644" t="s">
        <v>758</v>
      </c>
    </row>
    <row r="30" spans="1:6" s="388" customFormat="1" ht="12" customHeight="1">
      <c r="A30" s="340" t="s">
        <v>338</v>
      </c>
      <c r="B30" s="390" t="s">
        <v>339</v>
      </c>
      <c r="C30" s="379">
        <v>0</v>
      </c>
      <c r="D30" s="379">
        <v>0</v>
      </c>
      <c r="E30" s="362">
        <v>0</v>
      </c>
      <c r="F30" s="644" t="s">
        <v>759</v>
      </c>
    </row>
    <row r="31" spans="1:6" s="388" customFormat="1" ht="12" customHeight="1">
      <c r="A31" s="340" t="s">
        <v>340</v>
      </c>
      <c r="B31" s="390" t="s">
        <v>341</v>
      </c>
      <c r="C31" s="379">
        <v>6400</v>
      </c>
      <c r="D31" s="379">
        <v>6800</v>
      </c>
      <c r="E31" s="362">
        <v>6623</v>
      </c>
      <c r="F31" s="644" t="s">
        <v>760</v>
      </c>
    </row>
    <row r="32" spans="1:6" s="388" customFormat="1" ht="12" customHeight="1">
      <c r="A32" s="340" t="s">
        <v>342</v>
      </c>
      <c r="B32" s="390" t="s">
        <v>343</v>
      </c>
      <c r="C32" s="379">
        <v>650</v>
      </c>
      <c r="D32" s="379">
        <v>300</v>
      </c>
      <c r="E32" s="362">
        <v>276</v>
      </c>
      <c r="F32" s="644" t="s">
        <v>761</v>
      </c>
    </row>
    <row r="33" spans="1:6" s="388" customFormat="1" ht="12" customHeight="1" thickBot="1">
      <c r="A33" s="342" t="s">
        <v>344</v>
      </c>
      <c r="B33" s="370" t="s">
        <v>345</v>
      </c>
      <c r="C33" s="381">
        <v>630</v>
      </c>
      <c r="D33" s="381">
        <v>745</v>
      </c>
      <c r="E33" s="364">
        <v>644</v>
      </c>
      <c r="F33" s="644" t="s">
        <v>762</v>
      </c>
    </row>
    <row r="34" spans="1:6" s="388" customFormat="1" ht="12" customHeight="1" thickBot="1">
      <c r="A34" s="346" t="s">
        <v>11</v>
      </c>
      <c r="B34" s="347" t="s">
        <v>346</v>
      </c>
      <c r="C34" s="378">
        <f>SUM(C35:C44)</f>
        <v>11420</v>
      </c>
      <c r="D34" s="378">
        <f t="shared" ref="D34:E34" si="5">SUM(D35:D44)</f>
        <v>13779</v>
      </c>
      <c r="E34" s="378">
        <f t="shared" si="5"/>
        <v>13406</v>
      </c>
      <c r="F34" s="644" t="s">
        <v>763</v>
      </c>
    </row>
    <row r="35" spans="1:6" s="388" customFormat="1" ht="12" customHeight="1">
      <c r="A35" s="341" t="s">
        <v>66</v>
      </c>
      <c r="B35" s="389" t="s">
        <v>347</v>
      </c>
      <c r="C35" s="380">
        <v>0</v>
      </c>
      <c r="D35" s="380">
        <v>0</v>
      </c>
      <c r="E35" s="363">
        <v>0</v>
      </c>
      <c r="F35" s="644" t="s">
        <v>764</v>
      </c>
    </row>
    <row r="36" spans="1:6" s="388" customFormat="1" ht="12" customHeight="1">
      <c r="A36" s="340" t="s">
        <v>67</v>
      </c>
      <c r="B36" s="390" t="s">
        <v>348</v>
      </c>
      <c r="C36" s="379">
        <v>350</v>
      </c>
      <c r="D36" s="379">
        <v>642</v>
      </c>
      <c r="E36" s="362">
        <v>555</v>
      </c>
      <c r="F36" s="644" t="s">
        <v>765</v>
      </c>
    </row>
    <row r="37" spans="1:6" s="388" customFormat="1" ht="12" customHeight="1">
      <c r="A37" s="340" t="s">
        <v>68</v>
      </c>
      <c r="B37" s="390" t="s">
        <v>349</v>
      </c>
      <c r="C37" s="379">
        <v>2790</v>
      </c>
      <c r="D37" s="379">
        <v>1479</v>
      </c>
      <c r="E37" s="362">
        <v>1465</v>
      </c>
      <c r="F37" s="644" t="s">
        <v>766</v>
      </c>
    </row>
    <row r="38" spans="1:6" s="388" customFormat="1" ht="12" customHeight="1">
      <c r="A38" s="340" t="s">
        <v>127</v>
      </c>
      <c r="B38" s="390" t="s">
        <v>350</v>
      </c>
      <c r="C38" s="379">
        <v>2185</v>
      </c>
      <c r="D38" s="379">
        <v>1911</v>
      </c>
      <c r="E38" s="362">
        <v>1904</v>
      </c>
      <c r="F38" s="644" t="s">
        <v>767</v>
      </c>
    </row>
    <row r="39" spans="1:6" s="388" customFormat="1" ht="12" customHeight="1">
      <c r="A39" s="340" t="s">
        <v>128</v>
      </c>
      <c r="B39" s="390" t="s">
        <v>351</v>
      </c>
      <c r="C39" s="379">
        <v>4638</v>
      </c>
      <c r="D39" s="379">
        <v>5738</v>
      </c>
      <c r="E39" s="362">
        <v>5731</v>
      </c>
      <c r="F39" s="644" t="s">
        <v>768</v>
      </c>
    </row>
    <row r="40" spans="1:6" s="388" customFormat="1" ht="12" customHeight="1">
      <c r="A40" s="340" t="s">
        <v>129</v>
      </c>
      <c r="B40" s="390" t="s">
        <v>352</v>
      </c>
      <c r="C40" s="379">
        <v>1387</v>
      </c>
      <c r="D40" s="379">
        <v>2039</v>
      </c>
      <c r="E40" s="362">
        <v>1881</v>
      </c>
      <c r="F40" s="644" t="s">
        <v>769</v>
      </c>
    </row>
    <row r="41" spans="1:6" s="388" customFormat="1" ht="12" customHeight="1">
      <c r="A41" s="340" t="s">
        <v>130</v>
      </c>
      <c r="B41" s="390" t="s">
        <v>353</v>
      </c>
      <c r="C41" s="379">
        <v>0</v>
      </c>
      <c r="D41" s="379">
        <v>0</v>
      </c>
      <c r="E41" s="362">
        <v>0</v>
      </c>
      <c r="F41" s="644" t="s">
        <v>770</v>
      </c>
    </row>
    <row r="42" spans="1:6" s="388" customFormat="1" ht="12" customHeight="1">
      <c r="A42" s="340" t="s">
        <v>131</v>
      </c>
      <c r="B42" s="390" t="s">
        <v>354</v>
      </c>
      <c r="C42" s="379">
        <v>70</v>
      </c>
      <c r="D42" s="379">
        <v>127</v>
      </c>
      <c r="E42" s="362">
        <v>106</v>
      </c>
      <c r="F42" s="644" t="s">
        <v>771</v>
      </c>
    </row>
    <row r="43" spans="1:6" s="388" customFormat="1" ht="12" customHeight="1">
      <c r="A43" s="340" t="s">
        <v>355</v>
      </c>
      <c r="B43" s="390" t="s">
        <v>356</v>
      </c>
      <c r="C43" s="382">
        <v>0</v>
      </c>
      <c r="D43" s="382">
        <v>0</v>
      </c>
      <c r="E43" s="365">
        <v>0</v>
      </c>
      <c r="F43" s="644" t="s">
        <v>772</v>
      </c>
    </row>
    <row r="44" spans="1:6" s="388" customFormat="1" ht="12" customHeight="1" thickBot="1">
      <c r="A44" s="342" t="s">
        <v>357</v>
      </c>
      <c r="B44" s="391" t="s">
        <v>358</v>
      </c>
      <c r="C44" s="383">
        <v>0</v>
      </c>
      <c r="D44" s="383">
        <v>1843</v>
      </c>
      <c r="E44" s="366">
        <v>1764</v>
      </c>
      <c r="F44" s="644" t="s">
        <v>773</v>
      </c>
    </row>
    <row r="45" spans="1:6" s="388" customFormat="1" ht="12" customHeight="1" thickBot="1">
      <c r="A45" s="346" t="s">
        <v>12</v>
      </c>
      <c r="B45" s="347" t="s">
        <v>359</v>
      </c>
      <c r="C45" s="378">
        <f>SUM(C46:C50)</f>
        <v>0</v>
      </c>
      <c r="D45" s="378">
        <f t="shared" ref="D45:E45" si="6">SUM(D46:D50)</f>
        <v>0</v>
      </c>
      <c r="E45" s="378">
        <f t="shared" si="6"/>
        <v>0</v>
      </c>
      <c r="F45" s="644" t="s">
        <v>774</v>
      </c>
    </row>
    <row r="46" spans="1:6" s="388" customFormat="1" ht="12" customHeight="1">
      <c r="A46" s="341" t="s">
        <v>69</v>
      </c>
      <c r="B46" s="389" t="s">
        <v>360</v>
      </c>
      <c r="C46" s="400">
        <v>0</v>
      </c>
      <c r="D46" s="400">
        <v>0</v>
      </c>
      <c r="E46" s="367">
        <v>0</v>
      </c>
      <c r="F46" s="644" t="s">
        <v>775</v>
      </c>
    </row>
    <row r="47" spans="1:6" s="388" customFormat="1" ht="12" customHeight="1">
      <c r="A47" s="340" t="s">
        <v>70</v>
      </c>
      <c r="B47" s="390" t="s">
        <v>361</v>
      </c>
      <c r="C47" s="382">
        <v>0</v>
      </c>
      <c r="D47" s="382">
        <v>0</v>
      </c>
      <c r="E47" s="365">
        <v>0</v>
      </c>
      <c r="F47" s="644" t="s">
        <v>776</v>
      </c>
    </row>
    <row r="48" spans="1:6" s="388" customFormat="1" ht="12" customHeight="1">
      <c r="A48" s="340" t="s">
        <v>362</v>
      </c>
      <c r="B48" s="390" t="s">
        <v>363</v>
      </c>
      <c r="C48" s="382">
        <v>0</v>
      </c>
      <c r="D48" s="382">
        <v>0</v>
      </c>
      <c r="E48" s="365">
        <v>0</v>
      </c>
      <c r="F48" s="644" t="s">
        <v>777</v>
      </c>
    </row>
    <row r="49" spans="1:6" s="388" customFormat="1" ht="12" customHeight="1">
      <c r="A49" s="340" t="s">
        <v>364</v>
      </c>
      <c r="B49" s="390" t="s">
        <v>365</v>
      </c>
      <c r="C49" s="382">
        <v>0</v>
      </c>
      <c r="D49" s="382">
        <v>0</v>
      </c>
      <c r="E49" s="365">
        <v>0</v>
      </c>
      <c r="F49" s="644" t="s">
        <v>778</v>
      </c>
    </row>
    <row r="50" spans="1:6" s="388" customFormat="1" ht="12" customHeight="1" thickBot="1">
      <c r="A50" s="342" t="s">
        <v>366</v>
      </c>
      <c r="B50" s="391" t="s">
        <v>367</v>
      </c>
      <c r="C50" s="383">
        <v>0</v>
      </c>
      <c r="D50" s="383">
        <v>0</v>
      </c>
      <c r="E50" s="366">
        <v>0</v>
      </c>
      <c r="F50" s="644" t="s">
        <v>779</v>
      </c>
    </row>
    <row r="51" spans="1:6" s="388" customFormat="1" ht="17.25" customHeight="1" thickBot="1">
      <c r="A51" s="346" t="s">
        <v>132</v>
      </c>
      <c r="B51" s="347" t="s">
        <v>368</v>
      </c>
      <c r="C51" s="378">
        <f>SUM(C52:C55)</f>
        <v>6443</v>
      </c>
      <c r="D51" s="378">
        <f t="shared" ref="D51:E51" si="7">SUM(D52:D55)</f>
        <v>6593</v>
      </c>
      <c r="E51" s="378">
        <f t="shared" si="7"/>
        <v>91</v>
      </c>
      <c r="F51" s="644" t="s">
        <v>780</v>
      </c>
    </row>
    <row r="52" spans="1:6" s="388" customFormat="1" ht="12" customHeight="1">
      <c r="A52" s="341" t="s">
        <v>71</v>
      </c>
      <c r="B52" s="389" t="s">
        <v>369</v>
      </c>
      <c r="C52" s="380">
        <v>0</v>
      </c>
      <c r="D52" s="380">
        <v>0</v>
      </c>
      <c r="E52" s="363">
        <v>0</v>
      </c>
      <c r="F52" s="644" t="s">
        <v>781</v>
      </c>
    </row>
    <row r="53" spans="1:6" s="388" customFormat="1" ht="12" customHeight="1">
      <c r="A53" s="340" t="s">
        <v>72</v>
      </c>
      <c r="B53" s="390" t="s">
        <v>370</v>
      </c>
      <c r="C53" s="379">
        <v>0</v>
      </c>
      <c r="D53" s="379">
        <v>0</v>
      </c>
      <c r="E53" s="362">
        <v>0</v>
      </c>
      <c r="F53" s="644" t="s">
        <v>782</v>
      </c>
    </row>
    <row r="54" spans="1:6" s="388" customFormat="1" ht="12" customHeight="1">
      <c r="A54" s="340" t="s">
        <v>371</v>
      </c>
      <c r="B54" s="390" t="s">
        <v>372</v>
      </c>
      <c r="C54" s="379">
        <v>6443</v>
      </c>
      <c r="D54" s="379">
        <v>6593</v>
      </c>
      <c r="E54" s="362">
        <v>91</v>
      </c>
      <c r="F54" s="644" t="s">
        <v>783</v>
      </c>
    </row>
    <row r="55" spans="1:6" s="388" customFormat="1" ht="12" customHeight="1" thickBot="1">
      <c r="A55" s="342" t="s">
        <v>373</v>
      </c>
      <c r="B55" s="391" t="s">
        <v>374</v>
      </c>
      <c r="C55" s="381">
        <v>0</v>
      </c>
      <c r="D55" s="381">
        <v>0</v>
      </c>
      <c r="E55" s="364">
        <v>0</v>
      </c>
      <c r="F55" s="644" t="s">
        <v>784</v>
      </c>
    </row>
    <row r="56" spans="1:6" s="388" customFormat="1" ht="12" customHeight="1" thickBot="1">
      <c r="A56" s="346" t="s">
        <v>14</v>
      </c>
      <c r="B56" s="368" t="s">
        <v>375</v>
      </c>
      <c r="C56" s="378">
        <f>SUM(C57:C59)</f>
        <v>9218</v>
      </c>
      <c r="D56" s="378">
        <f t="shared" ref="D56:E56" si="8">SUM(D57:D59)</f>
        <v>4466</v>
      </c>
      <c r="E56" s="378">
        <f t="shared" si="8"/>
        <v>4461</v>
      </c>
      <c r="F56" s="644" t="s">
        <v>785</v>
      </c>
    </row>
    <row r="57" spans="1:6" s="388" customFormat="1" ht="12" customHeight="1">
      <c r="A57" s="341" t="s">
        <v>133</v>
      </c>
      <c r="B57" s="389" t="s">
        <v>376</v>
      </c>
      <c r="C57" s="382">
        <v>0</v>
      </c>
      <c r="D57" s="382">
        <v>0</v>
      </c>
      <c r="E57" s="365">
        <v>0</v>
      </c>
      <c r="F57" s="644" t="s">
        <v>786</v>
      </c>
    </row>
    <row r="58" spans="1:6" s="388" customFormat="1" ht="12" customHeight="1">
      <c r="A58" s="340" t="s">
        <v>134</v>
      </c>
      <c r="B58" s="390" t="s">
        <v>377</v>
      </c>
      <c r="C58" s="382">
        <v>164</v>
      </c>
      <c r="D58" s="382">
        <v>204</v>
      </c>
      <c r="E58" s="365">
        <v>201</v>
      </c>
      <c r="F58" s="644" t="s">
        <v>787</v>
      </c>
    </row>
    <row r="59" spans="1:6" s="388" customFormat="1" ht="12" customHeight="1">
      <c r="A59" s="340" t="s">
        <v>163</v>
      </c>
      <c r="B59" s="390" t="s">
        <v>378</v>
      </c>
      <c r="C59" s="382">
        <v>9054</v>
      </c>
      <c r="D59" s="382">
        <v>4262</v>
      </c>
      <c r="E59" s="365">
        <v>4260</v>
      </c>
      <c r="F59" s="644" t="s">
        <v>788</v>
      </c>
    </row>
    <row r="60" spans="1:6" s="388" customFormat="1" ht="12" customHeight="1" thickBot="1">
      <c r="A60" s="342" t="s">
        <v>379</v>
      </c>
      <c r="B60" s="391" t="s">
        <v>380</v>
      </c>
      <c r="C60" s="382">
        <v>0</v>
      </c>
      <c r="D60" s="382">
        <v>0</v>
      </c>
      <c r="E60" s="365">
        <v>0</v>
      </c>
      <c r="F60" s="644" t="s">
        <v>789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SUM(C56,C51,C45,C34,C27,C20,C13,C6)</f>
        <v>143734</v>
      </c>
      <c r="D61" s="384">
        <f t="shared" ref="D61:E61" si="9">SUM(D56,D51,D45,D34,D27,D20,D13,D6)</f>
        <v>165107</v>
      </c>
      <c r="E61" s="384">
        <f t="shared" si="9"/>
        <v>157322</v>
      </c>
      <c r="F61" s="644" t="s">
        <v>790</v>
      </c>
    </row>
    <row r="62" spans="1:6" s="388" customFormat="1" ht="12" customHeight="1" thickBot="1">
      <c r="A62" s="401" t="s">
        <v>382</v>
      </c>
      <c r="B62" s="368" t="s">
        <v>383</v>
      </c>
      <c r="C62" s="378">
        <f>SUM(C63:C65)</f>
        <v>0</v>
      </c>
      <c r="D62" s="378">
        <f t="shared" ref="D62:E62" si="10">SUM(D63:D65)</f>
        <v>25702</v>
      </c>
      <c r="E62" s="378">
        <f t="shared" si="10"/>
        <v>25702</v>
      </c>
      <c r="F62" s="644" t="s">
        <v>791</v>
      </c>
    </row>
    <row r="63" spans="1:6" s="388" customFormat="1" ht="12" customHeight="1">
      <c r="A63" s="341" t="s">
        <v>384</v>
      </c>
      <c r="B63" s="389" t="s">
        <v>385</v>
      </c>
      <c r="C63" s="382">
        <v>0</v>
      </c>
      <c r="D63" s="382">
        <v>0</v>
      </c>
      <c r="E63" s="365">
        <v>0</v>
      </c>
      <c r="F63" s="644" t="s">
        <v>792</v>
      </c>
    </row>
    <row r="64" spans="1:6" s="388" customFormat="1" ht="12" customHeight="1">
      <c r="A64" s="340" t="s">
        <v>386</v>
      </c>
      <c r="B64" s="390" t="s">
        <v>387</v>
      </c>
      <c r="C64" s="382">
        <v>0</v>
      </c>
      <c r="D64" s="382">
        <v>25702</v>
      </c>
      <c r="E64" s="365">
        <v>25702</v>
      </c>
      <c r="F64" s="644" t="s">
        <v>793</v>
      </c>
    </row>
    <row r="65" spans="1:6" s="388" customFormat="1" ht="12" customHeight="1" thickBot="1">
      <c r="A65" s="342" t="s">
        <v>388</v>
      </c>
      <c r="B65" s="326" t="s">
        <v>433</v>
      </c>
      <c r="C65" s="382">
        <v>0</v>
      </c>
      <c r="D65" s="382">
        <v>0</v>
      </c>
      <c r="E65" s="365">
        <v>0</v>
      </c>
      <c r="F65" s="644" t="s">
        <v>794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4" t="s">
        <v>795</v>
      </c>
    </row>
    <row r="67" spans="1:6" s="388" customFormat="1" ht="13.5" customHeight="1">
      <c r="A67" s="341" t="s">
        <v>110</v>
      </c>
      <c r="B67" s="389" t="s">
        <v>392</v>
      </c>
      <c r="C67" s="382">
        <v>0</v>
      </c>
      <c r="D67" s="382">
        <v>0</v>
      </c>
      <c r="E67" s="365">
        <v>0</v>
      </c>
      <c r="F67" s="644" t="s">
        <v>796</v>
      </c>
    </row>
    <row r="68" spans="1:6" s="388" customFormat="1" ht="12" customHeight="1">
      <c r="A68" s="340" t="s">
        <v>111</v>
      </c>
      <c r="B68" s="390" t="s">
        <v>393</v>
      </c>
      <c r="C68" s="382">
        <v>0</v>
      </c>
      <c r="D68" s="382">
        <v>0</v>
      </c>
      <c r="E68" s="365">
        <v>0</v>
      </c>
      <c r="F68" s="644" t="s">
        <v>797</v>
      </c>
    </row>
    <row r="69" spans="1:6" s="388" customFormat="1" ht="12" customHeight="1">
      <c r="A69" s="340" t="s">
        <v>394</v>
      </c>
      <c r="B69" s="390" t="s">
        <v>395</v>
      </c>
      <c r="C69" s="382">
        <v>0</v>
      </c>
      <c r="D69" s="382">
        <v>0</v>
      </c>
      <c r="E69" s="365">
        <v>0</v>
      </c>
      <c r="F69" s="644" t="s">
        <v>798</v>
      </c>
    </row>
    <row r="70" spans="1:6" s="388" customFormat="1" ht="12" customHeight="1" thickBot="1">
      <c r="A70" s="342" t="s">
        <v>396</v>
      </c>
      <c r="B70" s="391" t="s">
        <v>397</v>
      </c>
      <c r="C70" s="382">
        <v>0</v>
      </c>
      <c r="D70" s="382">
        <v>0</v>
      </c>
      <c r="E70" s="365">
        <v>0</v>
      </c>
      <c r="F70" s="644" t="s">
        <v>799</v>
      </c>
    </row>
    <row r="71" spans="1:6" s="388" customFormat="1" ht="12" customHeight="1" thickBot="1">
      <c r="A71" s="401" t="s">
        <v>398</v>
      </c>
      <c r="B71" s="368" t="s">
        <v>399</v>
      </c>
      <c r="C71" s="378">
        <f>SUM(C72:C73)</f>
        <v>0</v>
      </c>
      <c r="D71" s="378">
        <f t="shared" ref="D71:F71" si="11">SUM(D72:D73)</f>
        <v>6192</v>
      </c>
      <c r="E71" s="378">
        <f t="shared" si="11"/>
        <v>6192</v>
      </c>
      <c r="F71" s="378">
        <f t="shared" si="11"/>
        <v>0</v>
      </c>
    </row>
    <row r="72" spans="1:6" s="388" customFormat="1" ht="12" customHeight="1">
      <c r="A72" s="341" t="s">
        <v>400</v>
      </c>
      <c r="B72" s="389" t="s">
        <v>401</v>
      </c>
      <c r="C72" s="382">
        <v>0</v>
      </c>
      <c r="D72" s="382">
        <v>6192</v>
      </c>
      <c r="E72" s="365">
        <v>6192</v>
      </c>
      <c r="F72" s="644" t="s">
        <v>801</v>
      </c>
    </row>
    <row r="73" spans="1:6" s="388" customFormat="1" ht="12" customHeight="1" thickBot="1">
      <c r="A73" s="342" t="s">
        <v>402</v>
      </c>
      <c r="B73" s="391" t="s">
        <v>403</v>
      </c>
      <c r="C73" s="382">
        <v>0</v>
      </c>
      <c r="D73" s="382">
        <v>0</v>
      </c>
      <c r="E73" s="365">
        <v>0</v>
      </c>
      <c r="F73" s="644" t="s">
        <v>802</v>
      </c>
    </row>
    <row r="74" spans="1:6" s="388" customFormat="1" ht="12" customHeight="1" thickBot="1">
      <c r="A74" s="401" t="s">
        <v>404</v>
      </c>
      <c r="B74" s="368" t="s">
        <v>405</v>
      </c>
      <c r="C74" s="378">
        <f>SUM(C75:C77)</f>
        <v>0</v>
      </c>
      <c r="D74" s="378">
        <f t="shared" ref="D74:E74" si="12">SUM(D75:D77)</f>
        <v>3471</v>
      </c>
      <c r="E74" s="378">
        <f t="shared" si="12"/>
        <v>3471</v>
      </c>
      <c r="F74" s="644" t="s">
        <v>803</v>
      </c>
    </row>
    <row r="75" spans="1:6" s="388" customFormat="1" ht="12" customHeight="1">
      <c r="A75" s="341" t="s">
        <v>406</v>
      </c>
      <c r="B75" s="389" t="s">
        <v>407</v>
      </c>
      <c r="C75" s="382">
        <v>0</v>
      </c>
      <c r="D75" s="382">
        <v>3471</v>
      </c>
      <c r="E75" s="365">
        <v>3471</v>
      </c>
      <c r="F75" s="644" t="s">
        <v>804</v>
      </c>
    </row>
    <row r="76" spans="1:6" s="388" customFormat="1" ht="12" customHeight="1">
      <c r="A76" s="340" t="s">
        <v>408</v>
      </c>
      <c r="B76" s="390" t="s">
        <v>409</v>
      </c>
      <c r="C76" s="382">
        <v>0</v>
      </c>
      <c r="D76" s="382">
        <v>0</v>
      </c>
      <c r="E76" s="365">
        <v>0</v>
      </c>
      <c r="F76" s="644" t="s">
        <v>805</v>
      </c>
    </row>
    <row r="77" spans="1:6" s="388" customFormat="1" ht="12" customHeight="1" thickBot="1">
      <c r="A77" s="342" t="s">
        <v>410</v>
      </c>
      <c r="B77" s="370" t="s">
        <v>411</v>
      </c>
      <c r="C77" s="382">
        <v>0</v>
      </c>
      <c r="D77" s="382">
        <v>0</v>
      </c>
      <c r="E77" s="365">
        <v>0</v>
      </c>
      <c r="F77" s="644" t="s">
        <v>806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4" t="s">
        <v>807</v>
      </c>
    </row>
    <row r="79" spans="1:6" s="388" customFormat="1" ht="12" customHeight="1">
      <c r="A79" s="392" t="s">
        <v>414</v>
      </c>
      <c r="B79" s="389" t="s">
        <v>415</v>
      </c>
      <c r="C79" s="382">
        <v>0</v>
      </c>
      <c r="D79" s="382">
        <v>0</v>
      </c>
      <c r="E79" s="365">
        <v>0</v>
      </c>
      <c r="F79" s="644" t="s">
        <v>808</v>
      </c>
    </row>
    <row r="80" spans="1:6" s="388" customFormat="1" ht="12" customHeight="1">
      <c r="A80" s="393" t="s">
        <v>416</v>
      </c>
      <c r="B80" s="390" t="s">
        <v>417</v>
      </c>
      <c r="C80" s="382">
        <v>0</v>
      </c>
      <c r="D80" s="382">
        <v>0</v>
      </c>
      <c r="E80" s="365">
        <v>0</v>
      </c>
      <c r="F80" s="644" t="s">
        <v>809</v>
      </c>
    </row>
    <row r="81" spans="1:6" s="388" customFormat="1" ht="12" customHeight="1">
      <c r="A81" s="393" t="s">
        <v>418</v>
      </c>
      <c r="B81" s="390" t="s">
        <v>419</v>
      </c>
      <c r="C81" s="382">
        <v>0</v>
      </c>
      <c r="D81" s="382">
        <v>0</v>
      </c>
      <c r="E81" s="365">
        <v>0</v>
      </c>
      <c r="F81" s="644" t="s">
        <v>810</v>
      </c>
    </row>
    <row r="82" spans="1:6" s="388" customFormat="1" ht="12" customHeight="1" thickBot="1">
      <c r="A82" s="402" t="s">
        <v>420</v>
      </c>
      <c r="B82" s="370" t="s">
        <v>421</v>
      </c>
      <c r="C82" s="382">
        <v>0</v>
      </c>
      <c r="D82" s="382">
        <v>0</v>
      </c>
      <c r="E82" s="365">
        <v>0</v>
      </c>
      <c r="F82" s="644" t="s">
        <v>811</v>
      </c>
    </row>
    <row r="83" spans="1:6" s="388" customFormat="1" ht="12" customHeight="1" thickBot="1">
      <c r="A83" s="401" t="s">
        <v>422</v>
      </c>
      <c r="B83" s="368" t="s">
        <v>423</v>
      </c>
      <c r="C83" s="404">
        <v>0</v>
      </c>
      <c r="D83" s="404">
        <v>0</v>
      </c>
      <c r="E83" s="405">
        <v>0</v>
      </c>
      <c r="F83" s="644" t="s">
        <v>812</v>
      </c>
    </row>
    <row r="84" spans="1:6" s="388" customFormat="1" ht="12" customHeight="1" thickBot="1">
      <c r="A84" s="401" t="s">
        <v>424</v>
      </c>
      <c r="B84" s="324" t="s">
        <v>425</v>
      </c>
      <c r="C84" s="384">
        <f>SUM(C83,C78,C74,C71,C66,C62)</f>
        <v>0</v>
      </c>
      <c r="D84" s="384">
        <f t="shared" ref="D84:E84" si="13">SUM(D83,D78,D74,D71,D66,D62)</f>
        <v>35365</v>
      </c>
      <c r="E84" s="384">
        <f t="shared" si="13"/>
        <v>35365</v>
      </c>
      <c r="F84" s="644" t="s">
        <v>813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143734</v>
      </c>
      <c r="D85" s="384">
        <f>SUM(D84,D61)</f>
        <v>200472</v>
      </c>
      <c r="E85" s="384">
        <f t="shared" ref="E85" si="14">SUM(E84,E61)</f>
        <v>192687</v>
      </c>
      <c r="F85" s="644" t="s">
        <v>814</v>
      </c>
    </row>
    <row r="86" spans="1:6" s="388" customFormat="1" ht="12" customHeight="1">
      <c r="A86" s="322"/>
      <c r="B86" s="322"/>
      <c r="C86" s="323"/>
      <c r="D86" s="323"/>
      <c r="E86" s="323"/>
      <c r="F86" s="644"/>
    </row>
    <row r="87" spans="1:6" ht="16.5" customHeight="1">
      <c r="A87" s="863" t="s">
        <v>36</v>
      </c>
      <c r="B87" s="863"/>
      <c r="C87" s="863"/>
      <c r="D87" s="863"/>
      <c r="E87" s="863"/>
      <c r="F87" s="642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5"/>
    </row>
    <row r="89" spans="1:6" s="394" customFormat="1" ht="16.5" customHeight="1">
      <c r="A89" s="864" t="s">
        <v>61</v>
      </c>
      <c r="B89" s="866" t="s">
        <v>183</v>
      </c>
      <c r="C89" s="868" t="str">
        <f>+C3</f>
        <v>2014. évi</v>
      </c>
      <c r="D89" s="868"/>
      <c r="E89" s="869"/>
      <c r="F89" s="645"/>
    </row>
    <row r="90" spans="1:6" ht="38.1" customHeight="1" thickBot="1">
      <c r="A90" s="865"/>
      <c r="B90" s="867"/>
      <c r="C90" s="657" t="s">
        <v>184</v>
      </c>
      <c r="D90" s="657" t="s">
        <v>189</v>
      </c>
      <c r="E90" s="49" t="s">
        <v>190</v>
      </c>
      <c r="F90" s="642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3"/>
    </row>
    <row r="92" spans="1:6" ht="12" customHeight="1" thickBot="1">
      <c r="A92" s="348" t="s">
        <v>7</v>
      </c>
      <c r="B92" s="350" t="s">
        <v>434</v>
      </c>
      <c r="C92" s="377">
        <f>SUM(C93:C97)</f>
        <v>131428</v>
      </c>
      <c r="D92" s="377">
        <f t="shared" ref="D92:E92" si="15">SUM(D93:D97)</f>
        <v>154816</v>
      </c>
      <c r="E92" s="377">
        <f t="shared" si="15"/>
        <v>130138</v>
      </c>
      <c r="F92" s="642" t="s">
        <v>735</v>
      </c>
    </row>
    <row r="93" spans="1:6" ht="12" customHeight="1">
      <c r="A93" s="343" t="s">
        <v>73</v>
      </c>
      <c r="B93" s="336" t="s">
        <v>37</v>
      </c>
      <c r="C93" s="99">
        <v>49316</v>
      </c>
      <c r="D93" s="99">
        <v>60873</v>
      </c>
      <c r="E93" s="331">
        <v>55070</v>
      </c>
      <c r="F93" s="642" t="s">
        <v>736</v>
      </c>
    </row>
    <row r="94" spans="1:6" ht="12" customHeight="1">
      <c r="A94" s="340" t="s">
        <v>74</v>
      </c>
      <c r="B94" s="334" t="s">
        <v>135</v>
      </c>
      <c r="C94" s="379">
        <v>13027</v>
      </c>
      <c r="D94" s="379">
        <v>15209</v>
      </c>
      <c r="E94" s="362">
        <v>13038</v>
      </c>
      <c r="F94" s="642" t="s">
        <v>737</v>
      </c>
    </row>
    <row r="95" spans="1:6" ht="12" customHeight="1">
      <c r="A95" s="340" t="s">
        <v>75</v>
      </c>
      <c r="B95" s="334" t="s">
        <v>102</v>
      </c>
      <c r="C95" s="381">
        <v>48529</v>
      </c>
      <c r="D95" s="381">
        <v>51893</v>
      </c>
      <c r="E95" s="364">
        <v>41652</v>
      </c>
      <c r="F95" s="642" t="s">
        <v>738</v>
      </c>
    </row>
    <row r="96" spans="1:6" ht="12" customHeight="1">
      <c r="A96" s="340" t="s">
        <v>76</v>
      </c>
      <c r="B96" s="337" t="s">
        <v>136</v>
      </c>
      <c r="C96" s="381">
        <v>14638</v>
      </c>
      <c r="D96" s="381">
        <v>16501</v>
      </c>
      <c r="E96" s="364">
        <v>13320</v>
      </c>
      <c r="F96" s="642" t="s">
        <v>739</v>
      </c>
    </row>
    <row r="97" spans="1:6" ht="12" customHeight="1">
      <c r="A97" s="340" t="s">
        <v>85</v>
      </c>
      <c r="B97" s="345" t="s">
        <v>137</v>
      </c>
      <c r="C97" s="381">
        <f>SUM(C102:C107)</f>
        <v>5918</v>
      </c>
      <c r="D97" s="381">
        <f t="shared" ref="D97:E97" si="16">SUM(D102:D107)</f>
        <v>10340</v>
      </c>
      <c r="E97" s="381">
        <f t="shared" si="16"/>
        <v>7058</v>
      </c>
      <c r="F97" s="642" t="s">
        <v>740</v>
      </c>
    </row>
    <row r="98" spans="1:6" ht="12" customHeight="1">
      <c r="A98" s="340" t="s">
        <v>77</v>
      </c>
      <c r="B98" s="334" t="s">
        <v>435</v>
      </c>
      <c r="C98" s="381">
        <v>0</v>
      </c>
      <c r="D98" s="381">
        <v>0</v>
      </c>
      <c r="E98" s="364">
        <v>0</v>
      </c>
      <c r="F98" s="642" t="s">
        <v>741</v>
      </c>
    </row>
    <row r="99" spans="1:6" ht="12" customHeight="1">
      <c r="A99" s="340" t="s">
        <v>78</v>
      </c>
      <c r="B99" s="357" t="s">
        <v>436</v>
      </c>
      <c r="C99" s="381">
        <v>0</v>
      </c>
      <c r="D99" s="381">
        <v>0</v>
      </c>
      <c r="E99" s="364">
        <v>0</v>
      </c>
      <c r="F99" s="642" t="s">
        <v>742</v>
      </c>
    </row>
    <row r="100" spans="1:6" ht="12" customHeight="1">
      <c r="A100" s="340" t="s">
        <v>86</v>
      </c>
      <c r="B100" s="358" t="s">
        <v>437</v>
      </c>
      <c r="C100" s="381">
        <v>0</v>
      </c>
      <c r="D100" s="381">
        <v>0</v>
      </c>
      <c r="E100" s="364">
        <v>0</v>
      </c>
      <c r="F100" s="642" t="s">
        <v>743</v>
      </c>
    </row>
    <row r="101" spans="1:6" ht="12" customHeight="1">
      <c r="A101" s="340" t="s">
        <v>87</v>
      </c>
      <c r="B101" s="358" t="s">
        <v>438</v>
      </c>
      <c r="C101" s="381">
        <v>0</v>
      </c>
      <c r="D101" s="381">
        <v>0</v>
      </c>
      <c r="E101" s="364">
        <v>0</v>
      </c>
      <c r="F101" s="642" t="s">
        <v>744</v>
      </c>
    </row>
    <row r="102" spans="1:6" ht="12" customHeight="1">
      <c r="A102" s="340" t="s">
        <v>88</v>
      </c>
      <c r="B102" s="357" t="s">
        <v>439</v>
      </c>
      <c r="C102" s="381">
        <v>3710</v>
      </c>
      <c r="D102" s="381">
        <v>7852</v>
      </c>
      <c r="E102" s="364">
        <v>4921</v>
      </c>
      <c r="F102" s="642" t="s">
        <v>745</v>
      </c>
    </row>
    <row r="103" spans="1:6" ht="12" customHeight="1">
      <c r="A103" s="340" t="s">
        <v>89</v>
      </c>
      <c r="B103" s="357" t="s">
        <v>440</v>
      </c>
      <c r="C103" s="381">
        <v>0</v>
      </c>
      <c r="D103" s="381">
        <v>0</v>
      </c>
      <c r="E103" s="364">
        <v>0</v>
      </c>
      <c r="F103" s="642" t="s">
        <v>746</v>
      </c>
    </row>
    <row r="104" spans="1:6" ht="12" customHeight="1">
      <c r="A104" s="340" t="s">
        <v>91</v>
      </c>
      <c r="B104" s="358" t="s">
        <v>441</v>
      </c>
      <c r="C104" s="381">
        <v>0</v>
      </c>
      <c r="D104" s="381">
        <v>0</v>
      </c>
      <c r="E104" s="364">
        <v>0</v>
      </c>
      <c r="F104" s="642" t="s">
        <v>747</v>
      </c>
    </row>
    <row r="105" spans="1:6" ht="12" customHeight="1">
      <c r="A105" s="339" t="s">
        <v>138</v>
      </c>
      <c r="B105" s="359" t="s">
        <v>442</v>
      </c>
      <c r="C105" s="381">
        <v>0</v>
      </c>
      <c r="D105" s="381">
        <v>0</v>
      </c>
      <c r="E105" s="364">
        <v>0</v>
      </c>
      <c r="F105" s="642" t="s">
        <v>748</v>
      </c>
    </row>
    <row r="106" spans="1:6" ht="12" customHeight="1">
      <c r="A106" s="340" t="s">
        <v>443</v>
      </c>
      <c r="B106" s="359" t="s">
        <v>444</v>
      </c>
      <c r="C106" s="381">
        <v>0</v>
      </c>
      <c r="D106" s="381">
        <v>0</v>
      </c>
      <c r="E106" s="364">
        <v>0</v>
      </c>
      <c r="F106" s="642" t="s">
        <v>749</v>
      </c>
    </row>
    <row r="107" spans="1:6" ht="12" customHeight="1" thickBot="1">
      <c r="A107" s="344" t="s">
        <v>445</v>
      </c>
      <c r="B107" s="360" t="s">
        <v>446</v>
      </c>
      <c r="C107" s="100">
        <v>2208</v>
      </c>
      <c r="D107" s="100">
        <v>2488</v>
      </c>
      <c r="E107" s="325">
        <v>2137</v>
      </c>
      <c r="F107" s="642" t="s">
        <v>750</v>
      </c>
    </row>
    <row r="108" spans="1:6" ht="12" customHeight="1" thickBot="1">
      <c r="A108" s="346" t="s">
        <v>8</v>
      </c>
      <c r="B108" s="349" t="s">
        <v>447</v>
      </c>
      <c r="C108" s="378">
        <f>SUM(C109,C111,C113)</f>
        <v>9775</v>
      </c>
      <c r="D108" s="378">
        <f t="shared" ref="D108:E108" si="17">SUM(D109,D111,D113)</f>
        <v>17783</v>
      </c>
      <c r="E108" s="378">
        <f t="shared" si="17"/>
        <v>16801</v>
      </c>
      <c r="F108" s="642" t="s">
        <v>751</v>
      </c>
    </row>
    <row r="109" spans="1:6" ht="12" customHeight="1">
      <c r="A109" s="341" t="s">
        <v>79</v>
      </c>
      <c r="B109" s="334" t="s">
        <v>161</v>
      </c>
      <c r="C109" s="380">
        <v>3275</v>
      </c>
      <c r="D109" s="380">
        <v>15683</v>
      </c>
      <c r="E109" s="363">
        <v>15102</v>
      </c>
      <c r="F109" s="642" t="s">
        <v>752</v>
      </c>
    </row>
    <row r="110" spans="1:6" ht="12" customHeight="1">
      <c r="A110" s="341" t="s">
        <v>80</v>
      </c>
      <c r="B110" s="338" t="s">
        <v>448</v>
      </c>
      <c r="C110" s="380">
        <v>0</v>
      </c>
      <c r="D110" s="380">
        <v>0</v>
      </c>
      <c r="E110" s="363">
        <v>0</v>
      </c>
      <c r="F110" s="642" t="s">
        <v>753</v>
      </c>
    </row>
    <row r="111" spans="1:6">
      <c r="A111" s="341" t="s">
        <v>81</v>
      </c>
      <c r="B111" s="338" t="s">
        <v>139</v>
      </c>
      <c r="C111" s="379">
        <v>0</v>
      </c>
      <c r="D111" s="379">
        <v>0</v>
      </c>
      <c r="E111" s="362">
        <v>0</v>
      </c>
      <c r="F111" s="642" t="s">
        <v>754</v>
      </c>
    </row>
    <row r="112" spans="1:6" ht="12" customHeight="1">
      <c r="A112" s="341" t="s">
        <v>82</v>
      </c>
      <c r="B112" s="338" t="s">
        <v>449</v>
      </c>
      <c r="C112" s="379">
        <v>0</v>
      </c>
      <c r="D112" s="379">
        <v>0</v>
      </c>
      <c r="E112" s="362">
        <v>0</v>
      </c>
      <c r="F112" s="642" t="s">
        <v>755</v>
      </c>
    </row>
    <row r="113" spans="1:6" ht="12" customHeight="1">
      <c r="A113" s="341" t="s">
        <v>83</v>
      </c>
      <c r="B113" s="370" t="s">
        <v>164</v>
      </c>
      <c r="C113" s="379">
        <f>SUM(C120:C121)</f>
        <v>6500</v>
      </c>
      <c r="D113" s="379">
        <f t="shared" ref="D113:E113" si="18">SUM(D120:D121)</f>
        <v>2100</v>
      </c>
      <c r="E113" s="379">
        <f t="shared" si="18"/>
        <v>1699</v>
      </c>
      <c r="F113" s="642" t="s">
        <v>756</v>
      </c>
    </row>
    <row r="114" spans="1:6" ht="21.75" customHeight="1">
      <c r="A114" s="341" t="s">
        <v>90</v>
      </c>
      <c r="B114" s="369" t="s">
        <v>450</v>
      </c>
      <c r="C114" s="379">
        <v>0</v>
      </c>
      <c r="D114" s="379">
        <v>0</v>
      </c>
      <c r="E114" s="362">
        <v>0</v>
      </c>
      <c r="F114" s="642" t="s">
        <v>757</v>
      </c>
    </row>
    <row r="115" spans="1:6" ht="24" customHeight="1">
      <c r="A115" s="341" t="s">
        <v>92</v>
      </c>
      <c r="B115" s="385" t="s">
        <v>451</v>
      </c>
      <c r="C115" s="379">
        <v>0</v>
      </c>
      <c r="D115" s="379">
        <v>0</v>
      </c>
      <c r="E115" s="362">
        <v>0</v>
      </c>
      <c r="F115" s="642" t="s">
        <v>758</v>
      </c>
    </row>
    <row r="116" spans="1:6" ht="12" customHeight="1">
      <c r="A116" s="341" t="s">
        <v>140</v>
      </c>
      <c r="B116" s="358" t="s">
        <v>438</v>
      </c>
      <c r="C116" s="379">
        <v>0</v>
      </c>
      <c r="D116" s="379">
        <v>0</v>
      </c>
      <c r="E116" s="362">
        <v>0</v>
      </c>
      <c r="F116" s="642" t="s">
        <v>759</v>
      </c>
    </row>
    <row r="117" spans="1:6" ht="12" customHeight="1">
      <c r="A117" s="341" t="s">
        <v>141</v>
      </c>
      <c r="B117" s="358" t="s">
        <v>452</v>
      </c>
      <c r="C117" s="379">
        <v>0</v>
      </c>
      <c r="D117" s="379">
        <v>0</v>
      </c>
      <c r="E117" s="362">
        <v>0</v>
      </c>
      <c r="F117" s="642" t="s">
        <v>760</v>
      </c>
    </row>
    <row r="118" spans="1:6" ht="12" customHeight="1">
      <c r="A118" s="341" t="s">
        <v>142</v>
      </c>
      <c r="B118" s="358" t="s">
        <v>453</v>
      </c>
      <c r="C118" s="379">
        <v>0</v>
      </c>
      <c r="D118" s="379">
        <v>0</v>
      </c>
      <c r="E118" s="362">
        <v>0</v>
      </c>
      <c r="F118" s="642" t="s">
        <v>761</v>
      </c>
    </row>
    <row r="119" spans="1:6" s="406" customFormat="1" ht="12" customHeight="1">
      <c r="A119" s="341" t="s">
        <v>454</v>
      </c>
      <c r="B119" s="358" t="s">
        <v>441</v>
      </c>
      <c r="C119" s="379">
        <v>0</v>
      </c>
      <c r="D119" s="379">
        <v>0</v>
      </c>
      <c r="E119" s="362">
        <v>0</v>
      </c>
      <c r="F119" s="642" t="s">
        <v>762</v>
      </c>
    </row>
    <row r="120" spans="1:6" ht="12" customHeight="1">
      <c r="A120" s="341" t="s">
        <v>455</v>
      </c>
      <c r="B120" s="358" t="s">
        <v>456</v>
      </c>
      <c r="C120" s="379">
        <v>500</v>
      </c>
      <c r="D120" s="379">
        <v>500</v>
      </c>
      <c r="E120" s="362">
        <v>100</v>
      </c>
      <c r="F120" s="642" t="s">
        <v>763</v>
      </c>
    </row>
    <row r="121" spans="1:6" ht="12" customHeight="1" thickBot="1">
      <c r="A121" s="339" t="s">
        <v>457</v>
      </c>
      <c r="B121" s="358" t="s">
        <v>458</v>
      </c>
      <c r="C121" s="381">
        <v>6000</v>
      </c>
      <c r="D121" s="381">
        <v>1600</v>
      </c>
      <c r="E121" s="364">
        <v>1599</v>
      </c>
      <c r="F121" s="642" t="s">
        <v>764</v>
      </c>
    </row>
    <row r="122" spans="1:6" ht="12" customHeight="1" thickBot="1">
      <c r="A122" s="346" t="s">
        <v>9</v>
      </c>
      <c r="B122" s="354" t="s">
        <v>459</v>
      </c>
      <c r="C122" s="378">
        <f>SUM(C123:C124)</f>
        <v>2531</v>
      </c>
      <c r="D122" s="378">
        <f t="shared" ref="D122:E122" si="19">SUM(D123:D124)</f>
        <v>2171</v>
      </c>
      <c r="E122" s="378">
        <f t="shared" si="19"/>
        <v>0</v>
      </c>
      <c r="F122" s="642" t="s">
        <v>765</v>
      </c>
    </row>
    <row r="123" spans="1:6" ht="12" customHeight="1">
      <c r="A123" s="341" t="s">
        <v>62</v>
      </c>
      <c r="B123" s="335" t="s">
        <v>47</v>
      </c>
      <c r="C123" s="380">
        <v>2531</v>
      </c>
      <c r="D123" s="380">
        <v>2171</v>
      </c>
      <c r="E123" s="363">
        <v>0</v>
      </c>
      <c r="F123" s="642" t="s">
        <v>766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>
        <v>0</v>
      </c>
      <c r="F124" s="642" t="s">
        <v>767</v>
      </c>
    </row>
    <row r="125" spans="1:6" ht="12" customHeight="1" thickBot="1">
      <c r="A125" s="346" t="s">
        <v>10</v>
      </c>
      <c r="B125" s="354" t="s">
        <v>460</v>
      </c>
      <c r="C125" s="378">
        <f>SUM(C122,C108,C92)</f>
        <v>143734</v>
      </c>
      <c r="D125" s="378">
        <f t="shared" ref="D125:E125" si="20">SUM(D122,D108,D92)</f>
        <v>174770</v>
      </c>
      <c r="E125" s="378">
        <f t="shared" si="20"/>
        <v>146939</v>
      </c>
      <c r="F125" s="642" t="s">
        <v>768</v>
      </c>
    </row>
    <row r="126" spans="1:6" ht="12" customHeight="1" thickBot="1">
      <c r="A126" s="346" t="s">
        <v>11</v>
      </c>
      <c r="B126" s="354" t="s">
        <v>461</v>
      </c>
      <c r="C126" s="378">
        <f>SUM(C127:C129)</f>
        <v>0</v>
      </c>
      <c r="D126" s="378">
        <f t="shared" ref="D126:E126" si="21">SUM(D127:D129)</f>
        <v>25702</v>
      </c>
      <c r="E126" s="378">
        <f t="shared" si="21"/>
        <v>25702</v>
      </c>
      <c r="F126" s="642" t="s">
        <v>769</v>
      </c>
    </row>
    <row r="127" spans="1:6" ht="12" customHeight="1">
      <c r="A127" s="341" t="s">
        <v>66</v>
      </c>
      <c r="B127" s="335" t="s">
        <v>462</v>
      </c>
      <c r="C127" s="379">
        <v>0</v>
      </c>
      <c r="D127" s="379">
        <v>0</v>
      </c>
      <c r="E127" s="362">
        <v>0</v>
      </c>
      <c r="F127" s="642" t="s">
        <v>770</v>
      </c>
    </row>
    <row r="128" spans="1:6" ht="12" customHeight="1">
      <c r="A128" s="341" t="s">
        <v>67</v>
      </c>
      <c r="B128" s="335" t="s">
        <v>463</v>
      </c>
      <c r="C128" s="379">
        <v>0</v>
      </c>
      <c r="D128" s="379">
        <v>25702</v>
      </c>
      <c r="E128" s="362">
        <v>25702</v>
      </c>
      <c r="F128" s="642" t="s">
        <v>771</v>
      </c>
    </row>
    <row r="129" spans="1:9" ht="12" customHeight="1" thickBot="1">
      <c r="A129" s="339" t="s">
        <v>68</v>
      </c>
      <c r="B129" s="333" t="s">
        <v>464</v>
      </c>
      <c r="C129" s="379">
        <v>0</v>
      </c>
      <c r="D129" s="379">
        <v>0</v>
      </c>
      <c r="E129" s="362">
        <v>0</v>
      </c>
      <c r="F129" s="642" t="s">
        <v>772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2" t="s">
        <v>773</v>
      </c>
    </row>
    <row r="131" spans="1:9" ht="12" customHeight="1">
      <c r="A131" s="341" t="s">
        <v>69</v>
      </c>
      <c r="B131" s="335" t="s">
        <v>466</v>
      </c>
      <c r="C131" s="379">
        <v>0</v>
      </c>
      <c r="D131" s="379">
        <v>0</v>
      </c>
      <c r="E131" s="362">
        <v>0</v>
      </c>
      <c r="F131" s="642" t="s">
        <v>774</v>
      </c>
    </row>
    <row r="132" spans="1:9" ht="12" customHeight="1">
      <c r="A132" s="341" t="s">
        <v>70</v>
      </c>
      <c r="B132" s="335" t="s">
        <v>467</v>
      </c>
      <c r="C132" s="379">
        <v>0</v>
      </c>
      <c r="D132" s="379">
        <v>0</v>
      </c>
      <c r="E132" s="362">
        <v>0</v>
      </c>
      <c r="F132" s="642" t="s">
        <v>775</v>
      </c>
    </row>
    <row r="133" spans="1:9" ht="12" customHeight="1">
      <c r="A133" s="341" t="s">
        <v>362</v>
      </c>
      <c r="B133" s="335" t="s">
        <v>468</v>
      </c>
      <c r="C133" s="379">
        <v>0</v>
      </c>
      <c r="D133" s="379">
        <v>0</v>
      </c>
      <c r="E133" s="362">
        <v>0</v>
      </c>
      <c r="F133" s="642" t="s">
        <v>776</v>
      </c>
    </row>
    <row r="134" spans="1:9" ht="12" customHeight="1" thickBot="1">
      <c r="A134" s="339" t="s">
        <v>364</v>
      </c>
      <c r="B134" s="333" t="s">
        <v>469</v>
      </c>
      <c r="C134" s="379">
        <v>0</v>
      </c>
      <c r="D134" s="379">
        <v>0</v>
      </c>
      <c r="E134" s="362">
        <v>0</v>
      </c>
      <c r="F134" s="642" t="s">
        <v>777</v>
      </c>
    </row>
    <row r="135" spans="1:9" ht="12" customHeight="1" thickBot="1">
      <c r="A135" s="346" t="s">
        <v>13</v>
      </c>
      <c r="B135" s="354" t="s">
        <v>470</v>
      </c>
      <c r="C135" s="384"/>
      <c r="D135" s="384"/>
      <c r="E135" s="396"/>
      <c r="F135" s="642" t="s">
        <v>778</v>
      </c>
    </row>
    <row r="136" spans="1:9" ht="12" customHeight="1">
      <c r="A136" s="341" t="s">
        <v>71</v>
      </c>
      <c r="B136" s="335" t="s">
        <v>471</v>
      </c>
      <c r="C136" s="379">
        <v>0</v>
      </c>
      <c r="D136" s="379">
        <v>0</v>
      </c>
      <c r="E136" s="362">
        <v>0</v>
      </c>
      <c r="F136" s="642" t="s">
        <v>779</v>
      </c>
    </row>
    <row r="137" spans="1:9" ht="12" customHeight="1">
      <c r="A137" s="341" t="s">
        <v>72</v>
      </c>
      <c r="B137" s="335" t="s">
        <v>472</v>
      </c>
      <c r="C137" s="379">
        <v>0</v>
      </c>
      <c r="D137" s="379">
        <v>0</v>
      </c>
      <c r="E137" s="362">
        <v>0</v>
      </c>
      <c r="F137" s="642" t="s">
        <v>780</v>
      </c>
    </row>
    <row r="138" spans="1:9" ht="12" customHeight="1">
      <c r="A138" s="341" t="s">
        <v>371</v>
      </c>
      <c r="B138" s="335" t="s">
        <v>473</v>
      </c>
      <c r="C138" s="379">
        <v>0</v>
      </c>
      <c r="D138" s="379">
        <v>0</v>
      </c>
      <c r="E138" s="362">
        <v>0</v>
      </c>
      <c r="F138" s="642" t="s">
        <v>781</v>
      </c>
    </row>
    <row r="139" spans="1:9" ht="12" customHeight="1" thickBot="1">
      <c r="A139" s="339" t="s">
        <v>373</v>
      </c>
      <c r="B139" s="333" t="s">
        <v>474</v>
      </c>
      <c r="C139" s="379">
        <v>0</v>
      </c>
      <c r="D139" s="379">
        <v>0</v>
      </c>
      <c r="E139" s="362">
        <v>0</v>
      </c>
      <c r="F139" s="642" t="s">
        <v>782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2" t="s">
        <v>783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>
        <v>0</v>
      </c>
      <c r="D141" s="379">
        <v>0</v>
      </c>
      <c r="E141" s="362">
        <v>0</v>
      </c>
      <c r="F141" s="642" t="s">
        <v>784</v>
      </c>
    </row>
    <row r="142" spans="1:9" ht="12.75" customHeight="1">
      <c r="A142" s="341" t="s">
        <v>134</v>
      </c>
      <c r="B142" s="335" t="s">
        <v>477</v>
      </c>
      <c r="C142" s="379">
        <v>0</v>
      </c>
      <c r="D142" s="379">
        <v>0</v>
      </c>
      <c r="E142" s="362">
        <v>0</v>
      </c>
      <c r="F142" s="642" t="s">
        <v>785</v>
      </c>
    </row>
    <row r="143" spans="1:9" ht="12.75" customHeight="1">
      <c r="A143" s="341" t="s">
        <v>163</v>
      </c>
      <c r="B143" s="335" t="s">
        <v>478</v>
      </c>
      <c r="C143" s="379">
        <v>0</v>
      </c>
      <c r="D143" s="379">
        <v>0</v>
      </c>
      <c r="E143" s="362">
        <v>0</v>
      </c>
      <c r="F143" s="642" t="s">
        <v>786</v>
      </c>
    </row>
    <row r="144" spans="1:9" ht="12.75" customHeight="1" thickBot="1">
      <c r="A144" s="341" t="s">
        <v>379</v>
      </c>
      <c r="B144" s="335" t="s">
        <v>479</v>
      </c>
      <c r="C144" s="379">
        <v>0</v>
      </c>
      <c r="D144" s="379">
        <v>0</v>
      </c>
      <c r="E144" s="362">
        <v>0</v>
      </c>
      <c r="F144" s="642" t="s">
        <v>787</v>
      </c>
    </row>
    <row r="145" spans="1:6" ht="16.5" thickBot="1">
      <c r="A145" s="346" t="s">
        <v>15</v>
      </c>
      <c r="B145" s="354" t="s">
        <v>480</v>
      </c>
      <c r="C145" s="328">
        <f>SUM(C140,C135,C130,C126)</f>
        <v>0</v>
      </c>
      <c r="D145" s="328">
        <f t="shared" ref="D145:E145" si="22">SUM(D140,D135,D130,D126)</f>
        <v>25702</v>
      </c>
      <c r="E145" s="328">
        <f t="shared" si="22"/>
        <v>25702</v>
      </c>
      <c r="F145" s="642" t="s">
        <v>788</v>
      </c>
    </row>
    <row r="146" spans="1:6" ht="16.5" thickBot="1">
      <c r="A146" s="371" t="s">
        <v>16</v>
      </c>
      <c r="B146" s="374" t="s">
        <v>481</v>
      </c>
      <c r="C146" s="328">
        <f>SUM(C145,C125)</f>
        <v>143734</v>
      </c>
      <c r="D146" s="328">
        <f>SUM(D145,D125)</f>
        <v>200472</v>
      </c>
      <c r="E146" s="328">
        <f t="shared" ref="E146" si="23">SUM(E145,E125)</f>
        <v>172641</v>
      </c>
      <c r="F146" s="642" t="s">
        <v>789</v>
      </c>
    </row>
    <row r="148" spans="1:6" ht="18.75" customHeight="1">
      <c r="A148" s="862" t="s">
        <v>482</v>
      </c>
      <c r="B148" s="862"/>
      <c r="C148" s="862"/>
      <c r="D148" s="862"/>
      <c r="E148" s="862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0</v>
      </c>
      <c r="D150" s="372">
        <f>+D61-D125</f>
        <v>-9663</v>
      </c>
      <c r="E150" s="372">
        <f>+E61-E125</f>
        <v>10383</v>
      </c>
    </row>
    <row r="151" spans="1:6" ht="21.75" thickBot="1">
      <c r="A151" s="346" t="s">
        <v>8</v>
      </c>
      <c r="B151" s="349" t="s">
        <v>484</v>
      </c>
      <c r="C151" s="372">
        <f>+C84-C145</f>
        <v>0</v>
      </c>
      <c r="D151" s="372">
        <f>+D84-D145</f>
        <v>9663</v>
      </c>
      <c r="E151" s="372">
        <f>+E84-E145</f>
        <v>9663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5" footer="0.5"/>
  <pageSetup paperSize="8" orientation="portrait" verticalDpi="0" r:id="rId1"/>
  <headerFooter alignWithMargins="0">
    <oddHeader>&amp;C&amp;"Times New Roman CE,Félkövér"&amp;12
2014. ÉVI ZÁRSZÁMADÁSÁNAK ÖSSZEVONT PÉNZÜGYI MÉRLEGE&amp;10
&amp;R&amp;"Times New Roman CE,Félkövér dőlt"&amp;11 1. melléklet a ....../2015. (......) önkormányzati rendelethez</oddHeader>
  </headerFooter>
  <rowBreaks count="1" manualBreakCount="1">
    <brk id="86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E1" sqref="E1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31" t="s">
        <v>1300</v>
      </c>
    </row>
    <row r="2" spans="1:5" s="533" customFormat="1" ht="25.5" customHeight="1">
      <c r="A2" s="513" t="s">
        <v>149</v>
      </c>
      <c r="B2" s="909" t="s">
        <v>568</v>
      </c>
      <c r="C2" s="910"/>
      <c r="D2" s="911"/>
      <c r="E2" s="556" t="s">
        <v>49</v>
      </c>
    </row>
    <row r="3" spans="1:5" s="533" customFormat="1" ht="24.75" thickBot="1">
      <c r="A3" s="531" t="s">
        <v>569</v>
      </c>
      <c r="B3" s="906" t="s">
        <v>692</v>
      </c>
      <c r="C3" s="914"/>
      <c r="D3" s="915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09" customFormat="1" ht="12" customHeight="1" thickBot="1">
      <c r="A8" s="483" t="s">
        <v>7</v>
      </c>
      <c r="B8" s="547" t="s">
        <v>570</v>
      </c>
      <c r="C8" s="414">
        <f>SUM(C9:C18)</f>
        <v>0</v>
      </c>
      <c r="D8" s="414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10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411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411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411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411"/>
      <c r="E13" s="116"/>
    </row>
    <row r="14" spans="1:5" s="509" customFormat="1" ht="12" customHeight="1">
      <c r="A14" s="559" t="s">
        <v>77</v>
      </c>
      <c r="B14" s="334" t="s">
        <v>571</v>
      </c>
      <c r="C14" s="411"/>
      <c r="D14" s="411"/>
      <c r="E14" s="116"/>
    </row>
    <row r="15" spans="1:5" s="536" customFormat="1" ht="12" customHeight="1">
      <c r="A15" s="559" t="s">
        <v>78</v>
      </c>
      <c r="B15" s="333" t="s">
        <v>572</v>
      </c>
      <c r="C15" s="411"/>
      <c r="D15" s="411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108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411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413"/>
      <c r="E18" s="537"/>
    </row>
    <row r="19" spans="1:5" s="536" customFormat="1" ht="12" customHeight="1" thickBot="1">
      <c r="A19" s="483" t="s">
        <v>8</v>
      </c>
      <c r="B19" s="547" t="s">
        <v>573</v>
      </c>
      <c r="C19" s="414">
        <f>SUM(C20:C22)</f>
        <v>0</v>
      </c>
      <c r="D19" s="414">
        <f>SUM(D20:D22)</f>
        <v>11137</v>
      </c>
      <c r="E19" s="553">
        <f>SUM(E20:E22)</f>
        <v>10635</v>
      </c>
    </row>
    <row r="20" spans="1:5" s="536" customFormat="1" ht="12" customHeight="1">
      <c r="A20" s="559" t="s">
        <v>79</v>
      </c>
      <c r="B20" s="335" t="s">
        <v>320</v>
      </c>
      <c r="C20" s="411"/>
      <c r="D20" s="411"/>
      <c r="E20" s="116"/>
    </row>
    <row r="21" spans="1:5" s="536" customFormat="1" ht="12" customHeight="1">
      <c r="A21" s="559" t="s">
        <v>80</v>
      </c>
      <c r="B21" s="334" t="s">
        <v>574</v>
      </c>
      <c r="C21" s="411"/>
      <c r="D21" s="411"/>
      <c r="E21" s="116"/>
    </row>
    <row r="22" spans="1:5" s="536" customFormat="1" ht="12" customHeight="1">
      <c r="A22" s="559" t="s">
        <v>81</v>
      </c>
      <c r="B22" s="334" t="s">
        <v>575</v>
      </c>
      <c r="C22" s="411"/>
      <c r="D22" s="411">
        <v>11137</v>
      </c>
      <c r="E22" s="116">
        <v>10635</v>
      </c>
    </row>
    <row r="23" spans="1:5" s="536" customFormat="1" ht="12" customHeight="1" thickBot="1">
      <c r="A23" s="559" t="s">
        <v>82</v>
      </c>
      <c r="B23" s="334" t="s">
        <v>693</v>
      </c>
      <c r="C23" s="411"/>
      <c r="D23" s="411"/>
      <c r="E23" s="116"/>
    </row>
    <row r="24" spans="1:5" s="536" customFormat="1" ht="12" customHeight="1" thickBot="1">
      <c r="A24" s="546" t="s">
        <v>9</v>
      </c>
      <c r="B24" s="354" t="s">
        <v>126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4" t="s">
        <v>576</v>
      </c>
      <c r="C25" s="414">
        <f>SUM(C26:C27)</f>
        <v>0</v>
      </c>
      <c r="D25" s="414">
        <f>SUM(D26:D27)</f>
        <v>0</v>
      </c>
      <c r="E25" s="553">
        <f>SUM(E26:E27)</f>
        <v>0</v>
      </c>
    </row>
    <row r="26" spans="1:5" s="536" customFormat="1" ht="12" customHeight="1">
      <c r="A26" s="560" t="s">
        <v>334</v>
      </c>
      <c r="B26" s="561" t="s">
        <v>574</v>
      </c>
      <c r="C26" s="104"/>
      <c r="D26" s="104"/>
      <c r="E26" s="540"/>
    </row>
    <row r="27" spans="1:5" s="536" customFormat="1" ht="12" customHeight="1">
      <c r="A27" s="560" t="s">
        <v>340</v>
      </c>
      <c r="B27" s="562" t="s">
        <v>577</v>
      </c>
      <c r="C27" s="415"/>
      <c r="D27" s="415"/>
      <c r="E27" s="539"/>
    </row>
    <row r="28" spans="1:5" s="536" customFormat="1" ht="12" customHeight="1" thickBot="1">
      <c r="A28" s="559" t="s">
        <v>342</v>
      </c>
      <c r="B28" s="563" t="s">
        <v>694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4" t="s">
        <v>578</v>
      </c>
      <c r="C29" s="414">
        <f>SUM(C30:C32)</f>
        <v>0</v>
      </c>
      <c r="D29" s="414">
        <f>SUM(D30:D32)</f>
        <v>0</v>
      </c>
      <c r="E29" s="553">
        <f>SUM(E30:E32)</f>
        <v>0</v>
      </c>
    </row>
    <row r="30" spans="1:5" s="536" customFormat="1" ht="12" customHeight="1">
      <c r="A30" s="560" t="s">
        <v>66</v>
      </c>
      <c r="B30" s="561" t="s">
        <v>360</v>
      </c>
      <c r="C30" s="104"/>
      <c r="D30" s="104"/>
      <c r="E30" s="540"/>
    </row>
    <row r="31" spans="1:5" s="536" customFormat="1" ht="12" customHeight="1">
      <c r="A31" s="560" t="s">
        <v>67</v>
      </c>
      <c r="B31" s="562" t="s">
        <v>361</v>
      </c>
      <c r="C31" s="415"/>
      <c r="D31" s="415"/>
      <c r="E31" s="539"/>
    </row>
    <row r="32" spans="1:5" s="536" customFormat="1" ht="12" customHeight="1" thickBot="1">
      <c r="A32" s="559" t="s">
        <v>68</v>
      </c>
      <c r="B32" s="545" t="s">
        <v>363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4" t="s">
        <v>488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4" t="s">
        <v>579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4" t="s">
        <v>695</v>
      </c>
      <c r="C35" s="414">
        <f>+C8+C19+C24+C25+C29+C33+C34</f>
        <v>0</v>
      </c>
      <c r="D35" s="414">
        <f>+D8+D19+D24+D25+D29+D33+D34</f>
        <v>11137</v>
      </c>
      <c r="E35" s="553">
        <f>+E8+E19+E24+E25+E29+E33+E34</f>
        <v>10635</v>
      </c>
    </row>
    <row r="36" spans="1:5" s="509" customFormat="1" ht="12" customHeight="1" thickBot="1">
      <c r="A36" s="548" t="s">
        <v>15</v>
      </c>
      <c r="B36" s="354" t="s">
        <v>581</v>
      </c>
      <c r="C36" s="414">
        <f>+C37+C38+C39</f>
        <v>5976</v>
      </c>
      <c r="D36" s="414">
        <f>+D37+D38+D39</f>
        <v>5976</v>
      </c>
      <c r="E36" s="553">
        <v>4260</v>
      </c>
    </row>
    <row r="37" spans="1:5" s="509" customFormat="1" ht="12" customHeight="1">
      <c r="A37" s="560" t="s">
        <v>582</v>
      </c>
      <c r="B37" s="561" t="s">
        <v>171</v>
      </c>
      <c r="C37" s="104"/>
      <c r="D37" s="104"/>
      <c r="E37" s="540"/>
    </row>
    <row r="38" spans="1:5" s="536" customFormat="1" ht="12" customHeight="1">
      <c r="A38" s="560" t="s">
        <v>583</v>
      </c>
      <c r="B38" s="562" t="s">
        <v>3</v>
      </c>
      <c r="C38" s="415"/>
      <c r="D38" s="415"/>
      <c r="E38" s="539"/>
    </row>
    <row r="39" spans="1:5" s="536" customFormat="1" ht="12" customHeight="1" thickBot="1">
      <c r="A39" s="559" t="s">
        <v>584</v>
      </c>
      <c r="B39" s="545" t="s">
        <v>585</v>
      </c>
      <c r="C39" s="543">
        <v>5976</v>
      </c>
      <c r="D39" s="543">
        <v>5976</v>
      </c>
      <c r="E39" s="538"/>
    </row>
    <row r="40" spans="1:5" s="536" customFormat="1" ht="15" customHeight="1" thickBot="1">
      <c r="A40" s="548" t="s">
        <v>16</v>
      </c>
      <c r="B40" s="549" t="s">
        <v>586</v>
      </c>
      <c r="C40" s="110">
        <f>+C35+C36</f>
        <v>5976</v>
      </c>
      <c r="D40" s="110">
        <f>+D35+D36</f>
        <v>17113</v>
      </c>
      <c r="E40" s="554">
        <f>+E35+E36</f>
        <v>14895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903" t="s">
        <v>45</v>
      </c>
      <c r="B43" s="904"/>
      <c r="C43" s="904"/>
      <c r="D43" s="904"/>
      <c r="E43" s="905"/>
    </row>
    <row r="44" spans="1:5" s="309" customFormat="1" ht="12" customHeight="1" thickBot="1">
      <c r="A44" s="546" t="s">
        <v>7</v>
      </c>
      <c r="B44" s="354" t="s">
        <v>587</v>
      </c>
      <c r="C44" s="414">
        <f>SUM(C45:C49)</f>
        <v>12419</v>
      </c>
      <c r="D44" s="414">
        <f>SUM(D45:D49)</f>
        <v>12429</v>
      </c>
      <c r="E44" s="446">
        <f>SUM(E45:E49)</f>
        <v>9729</v>
      </c>
    </row>
    <row r="45" spans="1:5" ht="12" customHeight="1">
      <c r="A45" s="559" t="s">
        <v>73</v>
      </c>
      <c r="B45" s="335" t="s">
        <v>37</v>
      </c>
      <c r="C45" s="104"/>
      <c r="D45" s="104"/>
      <c r="E45" s="441"/>
    </row>
    <row r="46" spans="1:5" ht="12" customHeight="1">
      <c r="A46" s="559" t="s">
        <v>74</v>
      </c>
      <c r="B46" s="334" t="s">
        <v>135</v>
      </c>
      <c r="C46" s="408"/>
      <c r="D46" s="408"/>
      <c r="E46" s="442"/>
    </row>
    <row r="47" spans="1:5" ht="12" customHeight="1">
      <c r="A47" s="559" t="s">
        <v>75</v>
      </c>
      <c r="B47" s="334" t="s">
        <v>102</v>
      </c>
      <c r="C47" s="408"/>
      <c r="D47" s="408"/>
      <c r="E47" s="442"/>
    </row>
    <row r="48" spans="1:5" ht="12" customHeight="1">
      <c r="A48" s="559" t="s">
        <v>76</v>
      </c>
      <c r="B48" s="334" t="s">
        <v>136</v>
      </c>
      <c r="C48" s="408">
        <v>12419</v>
      </c>
      <c r="D48" s="408">
        <v>12429</v>
      </c>
      <c r="E48" s="442">
        <v>9729</v>
      </c>
    </row>
    <row r="49" spans="1:5" ht="12" customHeight="1" thickBot="1">
      <c r="A49" s="559" t="s">
        <v>109</v>
      </c>
      <c r="B49" s="334" t="s">
        <v>137</v>
      </c>
      <c r="C49" s="408"/>
      <c r="D49" s="408"/>
      <c r="E49" s="442"/>
    </row>
    <row r="50" spans="1:5" ht="12" customHeight="1" thickBot="1">
      <c r="A50" s="546" t="s">
        <v>8</v>
      </c>
      <c r="B50" s="354" t="s">
        <v>588</v>
      </c>
      <c r="C50" s="414">
        <f>SUM(C51:C53)</f>
        <v>0</v>
      </c>
      <c r="D50" s="414">
        <f>SUM(D51:D53)</f>
        <v>0</v>
      </c>
      <c r="E50" s="446">
        <f>SUM(E51:E53)</f>
        <v>0</v>
      </c>
    </row>
    <row r="51" spans="1:5" s="309" customFormat="1" ht="12" customHeight="1">
      <c r="A51" s="559" t="s">
        <v>79</v>
      </c>
      <c r="B51" s="335" t="s">
        <v>161</v>
      </c>
      <c r="C51" s="104"/>
      <c r="D51" s="104"/>
      <c r="E51" s="441"/>
    </row>
    <row r="52" spans="1:5" ht="12" customHeight="1">
      <c r="A52" s="559" t="s">
        <v>80</v>
      </c>
      <c r="B52" s="334" t="s">
        <v>139</v>
      </c>
      <c r="C52" s="408"/>
      <c r="D52" s="408"/>
      <c r="E52" s="442"/>
    </row>
    <row r="53" spans="1:5" ht="12" customHeight="1">
      <c r="A53" s="559" t="s">
        <v>81</v>
      </c>
      <c r="B53" s="334" t="s">
        <v>46</v>
      </c>
      <c r="C53" s="408"/>
      <c r="D53" s="408"/>
      <c r="E53" s="442"/>
    </row>
    <row r="54" spans="1:5" ht="12" customHeight="1" thickBot="1">
      <c r="A54" s="559" t="s">
        <v>82</v>
      </c>
      <c r="B54" s="334" t="s">
        <v>696</v>
      </c>
      <c r="C54" s="408"/>
      <c r="D54" s="408"/>
      <c r="E54" s="442"/>
    </row>
    <row r="55" spans="1:5" ht="12" customHeight="1" thickBot="1">
      <c r="A55" s="546" t="s">
        <v>9</v>
      </c>
      <c r="B55" s="550" t="s">
        <v>589</v>
      </c>
      <c r="C55" s="414">
        <f>+C44+C50</f>
        <v>12419</v>
      </c>
      <c r="D55" s="414">
        <f>+D44+D50</f>
        <v>12429</v>
      </c>
      <c r="E55" s="446">
        <f>+E44+E50</f>
        <v>9729</v>
      </c>
    </row>
    <row r="56" spans="1:5" ht="13.5" thickBot="1">
      <c r="C56" s="555"/>
      <c r="D56" s="555"/>
      <c r="E56" s="555"/>
    </row>
    <row r="57" spans="1:5" ht="15" customHeight="1" thickBot="1">
      <c r="A57" s="495" t="s">
        <v>688</v>
      </c>
      <c r="B57" s="496"/>
      <c r="C57" s="114"/>
      <c r="D57" s="114"/>
      <c r="E57" s="544"/>
    </row>
    <row r="58" spans="1:5" ht="14.25" customHeight="1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M146"/>
  <sheetViews>
    <sheetView zoomScaleSheetLayoutView="145" workbookViewId="0">
      <selection activeCell="F1" sqref="F1:F6553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6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31" t="str">
        <f>+CONCATENATE("8.1. melléklet a ……/",LEFT(ÖSSZEFÜGGÉSEK!A4,4)+1,". (……) önkormányzati rendelethez")</f>
        <v>8.1. melléklet a ……/2015. (……) önkormányzati rendelethez</v>
      </c>
      <c r="F1" s="649"/>
    </row>
    <row r="2" spans="1:6" s="533" customFormat="1" ht="25.5" customHeight="1">
      <c r="A2" s="513" t="s">
        <v>149</v>
      </c>
      <c r="B2" s="909" t="s">
        <v>152</v>
      </c>
      <c r="C2" s="910"/>
      <c r="D2" s="911"/>
      <c r="E2" s="556" t="s">
        <v>50</v>
      </c>
      <c r="F2" s="650"/>
    </row>
    <row r="3" spans="1:6" s="533" customFormat="1" ht="24.75" thickBot="1">
      <c r="A3" s="531" t="s">
        <v>148</v>
      </c>
      <c r="B3" s="906" t="s">
        <v>561</v>
      </c>
      <c r="C3" s="914"/>
      <c r="D3" s="915"/>
      <c r="E3" s="557" t="s">
        <v>41</v>
      </c>
      <c r="F3" s="650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51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2"/>
    </row>
    <row r="7" spans="1:6" s="535" customFormat="1" ht="15.95" customHeight="1" thickBot="1">
      <c r="A7" s="903" t="s">
        <v>44</v>
      </c>
      <c r="B7" s="904"/>
      <c r="C7" s="904"/>
      <c r="D7" s="904"/>
      <c r="E7" s="905"/>
      <c r="F7" s="652"/>
    </row>
    <row r="8" spans="1:6" s="509" customFormat="1" ht="12" customHeight="1" thickBot="1">
      <c r="A8" s="483" t="s">
        <v>7</v>
      </c>
      <c r="B8" s="547" t="s">
        <v>570</v>
      </c>
      <c r="C8" s="414">
        <v>0</v>
      </c>
      <c r="D8" s="576">
        <v>0</v>
      </c>
      <c r="E8" s="553">
        <v>0</v>
      </c>
      <c r="F8" s="652" t="s">
        <v>735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7">
        <v>0</v>
      </c>
      <c r="E9" s="542">
        <v>0</v>
      </c>
      <c r="F9" s="652" t="s">
        <v>736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8">
        <v>65</v>
      </c>
      <c r="E10" s="116">
        <v>39</v>
      </c>
      <c r="F10" s="652" t="s">
        <v>737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8">
        <v>1479</v>
      </c>
      <c r="E11" s="116">
        <v>1465</v>
      </c>
      <c r="F11" s="652" t="s">
        <v>738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8">
        <v>1911</v>
      </c>
      <c r="E12" s="116">
        <v>1904</v>
      </c>
      <c r="F12" s="652" t="s">
        <v>739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8">
        <v>5738</v>
      </c>
      <c r="E13" s="116">
        <v>5731</v>
      </c>
      <c r="F13" s="652" t="s">
        <v>740</v>
      </c>
    </row>
    <row r="14" spans="1:6" s="509" customFormat="1" ht="12" customHeight="1">
      <c r="A14" s="559" t="s">
        <v>77</v>
      </c>
      <c r="B14" s="334" t="s">
        <v>571</v>
      </c>
      <c r="C14" s="411">
        <v>1387</v>
      </c>
      <c r="D14" s="578">
        <v>2024</v>
      </c>
      <c r="E14" s="116">
        <v>1882</v>
      </c>
      <c r="F14" s="652" t="s">
        <v>741</v>
      </c>
    </row>
    <row r="15" spans="1:6" s="536" customFormat="1" ht="12" customHeight="1">
      <c r="A15" s="559" t="s">
        <v>78</v>
      </c>
      <c r="B15" s="333" t="s">
        <v>572</v>
      </c>
      <c r="C15" s="411">
        <v>0</v>
      </c>
      <c r="D15" s="578">
        <v>0</v>
      </c>
      <c r="E15" s="116">
        <v>0</v>
      </c>
      <c r="F15" s="652" t="s">
        <v>742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9">
        <v>80</v>
      </c>
      <c r="E16" s="541">
        <v>61</v>
      </c>
      <c r="F16" s="652" t="s">
        <v>743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8">
        <v>0</v>
      </c>
      <c r="E17" s="116">
        <v>0</v>
      </c>
      <c r="F17" s="652" t="s">
        <v>744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2" t="s">
        <v>745</v>
      </c>
    </row>
    <row r="19" spans="1:6" s="536" customFormat="1" ht="12" customHeight="1" thickBot="1">
      <c r="A19" s="483" t="s">
        <v>8</v>
      </c>
      <c r="B19" s="547" t="s">
        <v>573</v>
      </c>
      <c r="C19" s="414">
        <v>273941</v>
      </c>
      <c r="D19" s="576">
        <v>362165</v>
      </c>
      <c r="E19" s="553">
        <v>344232</v>
      </c>
      <c r="F19" s="652" t="s">
        <v>746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8">
        <v>0</v>
      </c>
      <c r="E20" s="116">
        <v>0</v>
      </c>
      <c r="F20" s="652" t="s">
        <v>747</v>
      </c>
    </row>
    <row r="21" spans="1:6" s="536" customFormat="1" ht="12" customHeight="1">
      <c r="A21" s="559" t="s">
        <v>80</v>
      </c>
      <c r="B21" s="334" t="s">
        <v>574</v>
      </c>
      <c r="C21" s="411">
        <v>0</v>
      </c>
      <c r="D21" s="578">
        <v>0</v>
      </c>
      <c r="E21" s="116">
        <v>0</v>
      </c>
      <c r="F21" s="652" t="s">
        <v>748</v>
      </c>
    </row>
    <row r="22" spans="1:6" s="536" customFormat="1" ht="12" customHeight="1">
      <c r="A22" s="559" t="s">
        <v>81</v>
      </c>
      <c r="B22" s="334" t="s">
        <v>575</v>
      </c>
      <c r="C22" s="411">
        <v>9886</v>
      </c>
      <c r="D22" s="578">
        <v>14095</v>
      </c>
      <c r="E22" s="116">
        <v>14006</v>
      </c>
      <c r="F22" s="652" t="s">
        <v>749</v>
      </c>
    </row>
    <row r="23" spans="1:6" s="509" customFormat="1" ht="12" customHeight="1" thickBot="1">
      <c r="A23" s="559" t="s">
        <v>82</v>
      </c>
      <c r="B23" s="334" t="s">
        <v>698</v>
      </c>
      <c r="C23" s="411">
        <v>0</v>
      </c>
      <c r="D23" s="578">
        <v>0</v>
      </c>
      <c r="E23" s="116">
        <v>0</v>
      </c>
      <c r="F23" s="652" t="s">
        <v>750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80">
        <v>17045</v>
      </c>
      <c r="E24" s="552">
        <v>16731</v>
      </c>
      <c r="F24" s="652" t="s">
        <v>751</v>
      </c>
    </row>
    <row r="25" spans="1:6" s="509" customFormat="1" ht="12" customHeight="1" thickBot="1">
      <c r="A25" s="546" t="s">
        <v>10</v>
      </c>
      <c r="B25" s="354" t="s">
        <v>576</v>
      </c>
      <c r="C25" s="414">
        <v>273941</v>
      </c>
      <c r="D25" s="576">
        <v>362165</v>
      </c>
      <c r="E25" s="553">
        <v>344232</v>
      </c>
      <c r="F25" s="652" t="s">
        <v>752</v>
      </c>
    </row>
    <row r="26" spans="1:6" s="509" customFormat="1" ht="12" customHeight="1">
      <c r="A26" s="560" t="s">
        <v>334</v>
      </c>
      <c r="B26" s="561" t="s">
        <v>574</v>
      </c>
      <c r="C26" s="104">
        <v>0</v>
      </c>
      <c r="D26" s="567">
        <v>0</v>
      </c>
      <c r="E26" s="540">
        <v>0</v>
      </c>
      <c r="F26" s="652" t="s">
        <v>753</v>
      </c>
    </row>
    <row r="27" spans="1:6" s="509" customFormat="1" ht="12" customHeight="1">
      <c r="A27" s="560" t="s">
        <v>340</v>
      </c>
      <c r="B27" s="562" t="s">
        <v>577</v>
      </c>
      <c r="C27" s="415">
        <v>0</v>
      </c>
      <c r="D27" s="581">
        <v>10174</v>
      </c>
      <c r="E27" s="539">
        <v>10173</v>
      </c>
      <c r="F27" s="652" t="s">
        <v>754</v>
      </c>
    </row>
    <row r="28" spans="1:6" s="509" customFormat="1" ht="12" customHeight="1" thickBot="1">
      <c r="A28" s="559" t="s">
        <v>342</v>
      </c>
      <c r="B28" s="563" t="s">
        <v>699</v>
      </c>
      <c r="C28" s="543">
        <v>0</v>
      </c>
      <c r="D28" s="582">
        <v>0</v>
      </c>
      <c r="E28" s="538">
        <v>0</v>
      </c>
      <c r="F28" s="652" t="s">
        <v>755</v>
      </c>
    </row>
    <row r="29" spans="1:6" s="509" customFormat="1" ht="12" customHeight="1" thickBot="1">
      <c r="A29" s="546" t="s">
        <v>11</v>
      </c>
      <c r="B29" s="354" t="s">
        <v>578</v>
      </c>
      <c r="C29" s="414">
        <v>273941</v>
      </c>
      <c r="D29" s="576">
        <v>362165</v>
      </c>
      <c r="E29" s="553">
        <v>344232</v>
      </c>
      <c r="F29" s="652" t="s">
        <v>756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2" t="s">
        <v>757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81">
        <v>0</v>
      </c>
      <c r="E31" s="539">
        <v>0</v>
      </c>
      <c r="F31" s="652" t="s">
        <v>758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2">
        <v>0</v>
      </c>
      <c r="E32" s="538">
        <v>0</v>
      </c>
      <c r="F32" s="652" t="s">
        <v>759</v>
      </c>
    </row>
    <row r="33" spans="1:13" s="509" customFormat="1" ht="12" customHeight="1" thickBot="1">
      <c r="A33" s="546" t="s">
        <v>12</v>
      </c>
      <c r="B33" s="354" t="s">
        <v>488</v>
      </c>
      <c r="C33" s="42">
        <v>0</v>
      </c>
      <c r="D33" s="580">
        <v>150</v>
      </c>
      <c r="E33" s="552">
        <v>91</v>
      </c>
      <c r="F33" s="652" t="s">
        <v>760</v>
      </c>
    </row>
    <row r="34" spans="1:13" s="509" customFormat="1" ht="12" customHeight="1" thickBot="1">
      <c r="A34" s="546" t="s">
        <v>13</v>
      </c>
      <c r="B34" s="354" t="s">
        <v>579</v>
      </c>
      <c r="C34" s="42">
        <v>9218</v>
      </c>
      <c r="D34" s="580">
        <v>5356</v>
      </c>
      <c r="E34" s="552">
        <v>4461</v>
      </c>
      <c r="F34" s="652" t="s">
        <v>761</v>
      </c>
    </row>
    <row r="35" spans="1:13" s="509" customFormat="1" ht="12" customHeight="1" thickBot="1">
      <c r="A35" s="483" t="s">
        <v>14</v>
      </c>
      <c r="B35" s="354" t="s">
        <v>580</v>
      </c>
      <c r="C35" s="414">
        <v>273941</v>
      </c>
      <c r="D35" s="576">
        <v>362165</v>
      </c>
      <c r="E35" s="553">
        <v>344232</v>
      </c>
      <c r="F35" s="652" t="s">
        <v>762</v>
      </c>
    </row>
    <row r="36" spans="1:13" s="536" customFormat="1" ht="12" customHeight="1" thickBot="1">
      <c r="A36" s="548" t="s">
        <v>15</v>
      </c>
      <c r="B36" s="354" t="s">
        <v>581</v>
      </c>
      <c r="C36" s="414">
        <v>273941</v>
      </c>
      <c r="D36" s="576">
        <v>362165</v>
      </c>
      <c r="E36" s="553">
        <v>344232</v>
      </c>
      <c r="F36" s="652" t="s">
        <v>763</v>
      </c>
    </row>
    <row r="37" spans="1:13" s="536" customFormat="1" ht="15" customHeight="1">
      <c r="A37" s="560" t="s">
        <v>582</v>
      </c>
      <c r="B37" s="561" t="s">
        <v>171</v>
      </c>
      <c r="C37" s="104">
        <v>0</v>
      </c>
      <c r="D37" s="567">
        <v>6189</v>
      </c>
      <c r="E37" s="540">
        <v>6189</v>
      </c>
      <c r="F37" s="652" t="s">
        <v>764</v>
      </c>
    </row>
    <row r="38" spans="1:13" s="536" customFormat="1" ht="15" customHeight="1">
      <c r="A38" s="560" t="s">
        <v>583</v>
      </c>
      <c r="B38" s="562" t="s">
        <v>3</v>
      </c>
      <c r="C38" s="415">
        <v>0</v>
      </c>
      <c r="D38" s="581">
        <v>0</v>
      </c>
      <c r="E38" s="539">
        <v>0</v>
      </c>
      <c r="F38" s="652" t="s">
        <v>765</v>
      </c>
    </row>
    <row r="39" spans="1:13" ht="16.5" thickBot="1">
      <c r="A39" s="559" t="s">
        <v>584</v>
      </c>
      <c r="B39" s="545" t="s">
        <v>585</v>
      </c>
      <c r="C39" s="543">
        <v>0</v>
      </c>
      <c r="D39" s="582">
        <v>0</v>
      </c>
      <c r="E39" s="538">
        <v>0</v>
      </c>
      <c r="F39" s="652" t="s">
        <v>766</v>
      </c>
    </row>
    <row r="40" spans="1:13" s="535" customFormat="1" ht="16.5" customHeight="1" thickBot="1">
      <c r="A40" s="548" t="s">
        <v>16</v>
      </c>
      <c r="B40" s="549" t="s">
        <v>586</v>
      </c>
      <c r="C40" s="110">
        <v>273941</v>
      </c>
      <c r="D40" s="583">
        <v>362165</v>
      </c>
      <c r="E40" s="554">
        <v>344232</v>
      </c>
      <c r="F40" s="652" t="s">
        <v>767</v>
      </c>
    </row>
    <row r="41" spans="1:13" s="309" customFormat="1" ht="12" customHeight="1">
      <c r="A41" s="491"/>
      <c r="B41" s="492"/>
      <c r="C41" s="507"/>
      <c r="D41" s="507"/>
      <c r="E41" s="507"/>
      <c r="F41" s="652"/>
    </row>
    <row r="42" spans="1:13" ht="12" customHeight="1" thickBot="1">
      <c r="A42" s="493"/>
      <c r="B42" s="494"/>
      <c r="C42" s="508"/>
      <c r="D42" s="508"/>
      <c r="E42" s="508"/>
      <c r="F42" s="652"/>
    </row>
    <row r="43" spans="1:13" ht="12" customHeight="1" thickBot="1">
      <c r="A43" s="903" t="s">
        <v>45</v>
      </c>
      <c r="B43" s="904"/>
      <c r="C43" s="904"/>
      <c r="D43" s="904"/>
      <c r="E43" s="905"/>
      <c r="F43" s="535"/>
    </row>
    <row r="44" spans="1:13" ht="12" customHeight="1" thickBot="1">
      <c r="A44" s="546" t="s">
        <v>7</v>
      </c>
      <c r="B44" s="354" t="s">
        <v>587</v>
      </c>
      <c r="C44" s="414">
        <v>0</v>
      </c>
      <c r="D44" s="414">
        <v>0</v>
      </c>
      <c r="E44" s="553">
        <v>0</v>
      </c>
      <c r="F44" s="652" t="s">
        <v>735</v>
      </c>
    </row>
    <row r="45" spans="1:13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2" t="s">
        <v>736</v>
      </c>
      <c r="M45" s="33">
        <f>15000/60</f>
        <v>250</v>
      </c>
    </row>
    <row r="46" spans="1:13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2" t="s">
        <v>737</v>
      </c>
      <c r="M46" s="33">
        <f>+M45/8</f>
        <v>31.25</v>
      </c>
    </row>
    <row r="47" spans="1:13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2" t="s">
        <v>738</v>
      </c>
    </row>
    <row r="48" spans="1:13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2" t="s">
        <v>739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2" t="s">
        <v>740</v>
      </c>
    </row>
    <row r="50" spans="1:6" ht="12" customHeight="1" thickBot="1">
      <c r="A50" s="546" t="s">
        <v>8</v>
      </c>
      <c r="B50" s="354" t="s">
        <v>588</v>
      </c>
      <c r="C50" s="414">
        <v>273941</v>
      </c>
      <c r="D50" s="414">
        <v>362165</v>
      </c>
      <c r="E50" s="553">
        <v>344232</v>
      </c>
      <c r="F50" s="652" t="s">
        <v>741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2" t="s">
        <v>742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2" t="s">
        <v>743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2" t="s">
        <v>744</v>
      </c>
    </row>
    <row r="54" spans="1:6" ht="16.5" thickBot="1">
      <c r="A54" s="559" t="s">
        <v>82</v>
      </c>
      <c r="B54" s="334" t="s">
        <v>700</v>
      </c>
      <c r="C54" s="408">
        <v>0</v>
      </c>
      <c r="D54" s="408">
        <v>0</v>
      </c>
      <c r="E54" s="564">
        <v>0</v>
      </c>
      <c r="F54" s="652" t="s">
        <v>745</v>
      </c>
    </row>
    <row r="55" spans="1:6" ht="15" customHeight="1" thickBot="1">
      <c r="A55" s="546" t="s">
        <v>9</v>
      </c>
      <c r="B55" s="550" t="s">
        <v>589</v>
      </c>
      <c r="C55" s="110">
        <v>0</v>
      </c>
      <c r="D55" s="110">
        <v>0</v>
      </c>
      <c r="E55" s="554">
        <v>0</v>
      </c>
      <c r="F55" s="652" t="s">
        <v>746</v>
      </c>
    </row>
    <row r="56" spans="1:6" ht="16.5" thickBot="1">
      <c r="C56" s="555"/>
      <c r="D56" s="555"/>
      <c r="E56" s="555"/>
      <c r="F56" s="652"/>
    </row>
    <row r="57" spans="1:6" ht="16.5" thickBot="1">
      <c r="A57" s="495" t="s">
        <v>688</v>
      </c>
      <c r="B57" s="496"/>
      <c r="C57" s="114"/>
      <c r="D57" s="114"/>
      <c r="E57" s="544"/>
      <c r="F57" s="652"/>
    </row>
    <row r="58" spans="1:6" ht="16.5" thickBot="1">
      <c r="A58" s="495" t="s">
        <v>151</v>
      </c>
      <c r="B58" s="496"/>
      <c r="C58" s="114"/>
      <c r="D58" s="114"/>
      <c r="E58" s="544"/>
      <c r="F58" s="652"/>
    </row>
    <row r="59" spans="1:6" ht="15.75">
      <c r="F59" s="652"/>
    </row>
    <row r="60" spans="1:6" ht="15.75">
      <c r="F60" s="652"/>
    </row>
    <row r="61" spans="1:6" ht="15.75">
      <c r="F61" s="652"/>
    </row>
    <row r="62" spans="1:6" ht="15.75">
      <c r="F62" s="652"/>
    </row>
    <row r="63" spans="1:6" ht="15.75">
      <c r="F63" s="652"/>
    </row>
    <row r="64" spans="1:6" ht="15.75">
      <c r="F64" s="652"/>
    </row>
    <row r="65" spans="6:6" ht="15.75">
      <c r="F65" s="652"/>
    </row>
    <row r="66" spans="6:6" ht="15.75">
      <c r="F66" s="652"/>
    </row>
    <row r="67" spans="6:6" ht="15.75">
      <c r="F67" s="652"/>
    </row>
    <row r="68" spans="6:6" ht="15.75">
      <c r="F68" s="652"/>
    </row>
    <row r="69" spans="6:6" ht="15.75">
      <c r="F69" s="652"/>
    </row>
    <row r="70" spans="6:6" ht="15.75">
      <c r="F70" s="652"/>
    </row>
    <row r="71" spans="6:6" ht="15.75">
      <c r="F71" s="652"/>
    </row>
    <row r="72" spans="6:6" ht="15.75">
      <c r="F72" s="652"/>
    </row>
    <row r="73" spans="6:6" ht="15.75">
      <c r="F73" s="652"/>
    </row>
    <row r="74" spans="6:6" ht="15.75">
      <c r="F74" s="652"/>
    </row>
    <row r="75" spans="6:6" ht="15.75">
      <c r="F75" s="652"/>
    </row>
    <row r="76" spans="6:6" ht="15.75">
      <c r="F76" s="652"/>
    </row>
    <row r="77" spans="6:6" ht="15.75">
      <c r="F77" s="652"/>
    </row>
    <row r="78" spans="6:6" ht="15.75">
      <c r="F78" s="652"/>
    </row>
    <row r="79" spans="6:6" ht="15.75">
      <c r="F79" s="652"/>
    </row>
    <row r="80" spans="6:6" ht="15.75">
      <c r="F80" s="652"/>
    </row>
    <row r="81" spans="6:6" ht="15.75">
      <c r="F81" s="652"/>
    </row>
    <row r="82" spans="6:6" ht="15.75">
      <c r="F82" s="652"/>
    </row>
    <row r="83" spans="6:6" ht="15.75">
      <c r="F83" s="652"/>
    </row>
    <row r="84" spans="6:6" ht="15.75">
      <c r="F84" s="652"/>
    </row>
    <row r="85" spans="6:6" ht="15.75">
      <c r="F85" s="652"/>
    </row>
    <row r="86" spans="6:6" ht="15.75">
      <c r="F86" s="652"/>
    </row>
    <row r="87" spans="6:6" ht="15.75">
      <c r="F87" s="652"/>
    </row>
    <row r="88" spans="6:6" ht="15">
      <c r="F88" s="653"/>
    </row>
    <row r="90" spans="6:6" ht="15.75">
      <c r="F90" s="652"/>
    </row>
    <row r="91" spans="6:6">
      <c r="F91" s="654"/>
    </row>
    <row r="92" spans="6:6">
      <c r="F92" s="654"/>
    </row>
    <row r="93" spans="6:6">
      <c r="F93" s="654"/>
    </row>
    <row r="94" spans="6:6">
      <c r="F94" s="654"/>
    </row>
    <row r="95" spans="6:6">
      <c r="F95" s="654"/>
    </row>
    <row r="96" spans="6:6">
      <c r="F96" s="654"/>
    </row>
    <row r="97" spans="6:6">
      <c r="F97" s="654"/>
    </row>
    <row r="98" spans="6:6">
      <c r="F98" s="654"/>
    </row>
    <row r="99" spans="6:6">
      <c r="F99" s="654"/>
    </row>
    <row r="100" spans="6:6">
      <c r="F100" s="654"/>
    </row>
    <row r="101" spans="6:6">
      <c r="F101" s="654"/>
    </row>
    <row r="102" spans="6:6">
      <c r="F102" s="654"/>
    </row>
    <row r="103" spans="6:6">
      <c r="F103" s="654"/>
    </row>
    <row r="104" spans="6:6">
      <c r="F104" s="654"/>
    </row>
    <row r="105" spans="6:6">
      <c r="F105" s="654"/>
    </row>
    <row r="106" spans="6:6">
      <c r="F106" s="654"/>
    </row>
    <row r="107" spans="6:6">
      <c r="F107" s="654"/>
    </row>
    <row r="108" spans="6:6">
      <c r="F108" s="654"/>
    </row>
    <row r="109" spans="6:6">
      <c r="F109" s="654"/>
    </row>
    <row r="110" spans="6:6">
      <c r="F110" s="654"/>
    </row>
    <row r="111" spans="6:6">
      <c r="F111" s="654"/>
    </row>
    <row r="112" spans="6:6">
      <c r="F112" s="654"/>
    </row>
    <row r="113" spans="6:6">
      <c r="F113" s="654"/>
    </row>
    <row r="114" spans="6:6">
      <c r="F114" s="654"/>
    </row>
    <row r="115" spans="6:6">
      <c r="F115" s="654"/>
    </row>
    <row r="116" spans="6:6">
      <c r="F116" s="654"/>
    </row>
    <row r="117" spans="6:6">
      <c r="F117" s="654"/>
    </row>
    <row r="118" spans="6:6">
      <c r="F118" s="654"/>
    </row>
    <row r="119" spans="6:6">
      <c r="F119" s="654"/>
    </row>
    <row r="120" spans="6:6">
      <c r="F120" s="654"/>
    </row>
    <row r="121" spans="6:6">
      <c r="F121" s="654"/>
    </row>
    <row r="122" spans="6:6">
      <c r="F122" s="654"/>
    </row>
    <row r="123" spans="6:6">
      <c r="F123" s="654"/>
    </row>
    <row r="124" spans="6:6">
      <c r="F124" s="654"/>
    </row>
    <row r="125" spans="6:6">
      <c r="F125" s="654"/>
    </row>
    <row r="126" spans="6:6">
      <c r="F126" s="654"/>
    </row>
    <row r="127" spans="6:6">
      <c r="F127" s="654"/>
    </row>
    <row r="128" spans="6:6">
      <c r="F128" s="654"/>
    </row>
    <row r="129" spans="6:6">
      <c r="F129" s="654"/>
    </row>
    <row r="130" spans="6:6">
      <c r="F130" s="654"/>
    </row>
    <row r="131" spans="6:6">
      <c r="F131" s="654"/>
    </row>
    <row r="132" spans="6:6">
      <c r="F132" s="654"/>
    </row>
    <row r="133" spans="6:6">
      <c r="F133" s="654"/>
    </row>
    <row r="134" spans="6:6">
      <c r="F134" s="654"/>
    </row>
    <row r="135" spans="6:6">
      <c r="F135" s="654"/>
    </row>
    <row r="136" spans="6:6">
      <c r="F136" s="654"/>
    </row>
    <row r="137" spans="6:6">
      <c r="F137" s="654"/>
    </row>
    <row r="138" spans="6:6">
      <c r="F138" s="654"/>
    </row>
    <row r="139" spans="6:6">
      <c r="F139" s="654"/>
    </row>
    <row r="140" spans="6:6">
      <c r="F140" s="654"/>
    </row>
    <row r="141" spans="6:6">
      <c r="F141" s="654"/>
    </row>
    <row r="142" spans="6:6">
      <c r="F142" s="654"/>
    </row>
    <row r="143" spans="6:6">
      <c r="F143" s="654"/>
    </row>
    <row r="144" spans="6:6">
      <c r="F144" s="654"/>
    </row>
    <row r="145" spans="6:6">
      <c r="F145" s="654"/>
    </row>
    <row r="146" spans="6:6">
      <c r="F146" s="654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B19" sqref="B19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6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31" t="str">
        <f>+CONCATENATE("8.1.1. melléklet a ……/",LEFT(ÖSSZEFÜGGÉSEK!A4,4)+1,". (……) önkormányzati rendelethez")</f>
        <v>8.1.1. melléklet a ……/2015. (……) önkormányzati rendelethez</v>
      </c>
      <c r="F1" s="649"/>
    </row>
    <row r="2" spans="1:6" s="533" customFormat="1" ht="25.5" customHeight="1">
      <c r="A2" s="513" t="s">
        <v>149</v>
      </c>
      <c r="B2" s="909" t="s">
        <v>152</v>
      </c>
      <c r="C2" s="910"/>
      <c r="D2" s="911"/>
      <c r="E2" s="556" t="s">
        <v>50</v>
      </c>
      <c r="F2" s="650"/>
    </row>
    <row r="3" spans="1:6" s="533" customFormat="1" ht="24.75" thickBot="1">
      <c r="A3" s="531" t="s">
        <v>148</v>
      </c>
      <c r="B3" s="906" t="s">
        <v>707</v>
      </c>
      <c r="C3" s="914"/>
      <c r="D3" s="915"/>
      <c r="E3" s="557" t="s">
        <v>49</v>
      </c>
      <c r="F3" s="650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51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2"/>
    </row>
    <row r="7" spans="1:6" s="535" customFormat="1" ht="15.95" customHeight="1" thickBot="1">
      <c r="A7" s="903" t="s">
        <v>44</v>
      </c>
      <c r="B7" s="904"/>
      <c r="C7" s="904"/>
      <c r="D7" s="904"/>
      <c r="E7" s="905"/>
      <c r="F7" s="652"/>
    </row>
    <row r="8" spans="1:6" s="509" customFormat="1" ht="12" customHeight="1" thickBot="1">
      <c r="A8" s="483" t="s">
        <v>7</v>
      </c>
      <c r="B8" s="547" t="s">
        <v>570</v>
      </c>
      <c r="C8" s="414">
        <v>0</v>
      </c>
      <c r="D8" s="576">
        <v>0</v>
      </c>
      <c r="E8" s="553">
        <v>0</v>
      </c>
      <c r="F8" s="652" t="s">
        <v>735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7">
        <v>0</v>
      </c>
      <c r="E9" s="542">
        <v>0</v>
      </c>
      <c r="F9" s="652" t="s">
        <v>736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8">
        <v>65</v>
      </c>
      <c r="E10" s="116">
        <v>39</v>
      </c>
      <c r="F10" s="652" t="s">
        <v>737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8">
        <v>1479</v>
      </c>
      <c r="E11" s="116">
        <v>1465</v>
      </c>
      <c r="F11" s="652" t="s">
        <v>738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8">
        <v>1911</v>
      </c>
      <c r="E12" s="116">
        <v>1904</v>
      </c>
      <c r="F12" s="652" t="s">
        <v>739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8">
        <v>5738</v>
      </c>
      <c r="E13" s="116">
        <v>5731</v>
      </c>
      <c r="F13" s="652" t="s">
        <v>740</v>
      </c>
    </row>
    <row r="14" spans="1:6" s="509" customFormat="1" ht="12" customHeight="1">
      <c r="A14" s="559" t="s">
        <v>77</v>
      </c>
      <c r="B14" s="334" t="s">
        <v>571</v>
      </c>
      <c r="C14" s="411">
        <v>1387</v>
      </c>
      <c r="D14" s="578">
        <v>2024</v>
      </c>
      <c r="E14" s="116">
        <v>1882</v>
      </c>
      <c r="F14" s="652" t="s">
        <v>741</v>
      </c>
    </row>
    <row r="15" spans="1:6" s="536" customFormat="1" ht="12" customHeight="1">
      <c r="A15" s="559" t="s">
        <v>78</v>
      </c>
      <c r="B15" s="333" t="s">
        <v>572</v>
      </c>
      <c r="C15" s="411">
        <v>0</v>
      </c>
      <c r="D15" s="578">
        <v>0</v>
      </c>
      <c r="E15" s="116">
        <v>0</v>
      </c>
      <c r="F15" s="652" t="s">
        <v>742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9">
        <v>80</v>
      </c>
      <c r="E16" s="541">
        <v>61</v>
      </c>
      <c r="F16" s="652" t="s">
        <v>743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8">
        <v>0</v>
      </c>
      <c r="E17" s="116">
        <v>0</v>
      </c>
      <c r="F17" s="652" t="s">
        <v>744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2" t="s">
        <v>745</v>
      </c>
    </row>
    <row r="19" spans="1:6" s="536" customFormat="1" ht="12" customHeight="1" thickBot="1">
      <c r="A19" s="483" t="s">
        <v>8</v>
      </c>
      <c r="B19" s="547" t="s">
        <v>573</v>
      </c>
      <c r="C19" s="414">
        <v>273941</v>
      </c>
      <c r="D19" s="576">
        <v>362165</v>
      </c>
      <c r="E19" s="553">
        <v>344232</v>
      </c>
      <c r="F19" s="652" t="s">
        <v>746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8">
        <v>0</v>
      </c>
      <c r="E20" s="116">
        <v>0</v>
      </c>
      <c r="F20" s="652" t="s">
        <v>747</v>
      </c>
    </row>
    <row r="21" spans="1:6" s="536" customFormat="1" ht="12" customHeight="1">
      <c r="A21" s="559" t="s">
        <v>80</v>
      </c>
      <c r="B21" s="334" t="s">
        <v>574</v>
      </c>
      <c r="C21" s="411">
        <v>0</v>
      </c>
      <c r="D21" s="578">
        <v>0</v>
      </c>
      <c r="E21" s="116">
        <v>0</v>
      </c>
      <c r="F21" s="652" t="s">
        <v>748</v>
      </c>
    </row>
    <row r="22" spans="1:6" s="536" customFormat="1" ht="12" customHeight="1">
      <c r="A22" s="559" t="s">
        <v>81</v>
      </c>
      <c r="B22" s="334" t="s">
        <v>575</v>
      </c>
      <c r="C22" s="411">
        <v>9886</v>
      </c>
      <c r="D22" s="578">
        <v>14095</v>
      </c>
      <c r="E22" s="116">
        <v>14006</v>
      </c>
      <c r="F22" s="652" t="s">
        <v>749</v>
      </c>
    </row>
    <row r="23" spans="1:6" s="509" customFormat="1" ht="12" customHeight="1" thickBot="1">
      <c r="A23" s="559" t="s">
        <v>82</v>
      </c>
      <c r="B23" s="334" t="s">
        <v>698</v>
      </c>
      <c r="C23" s="411">
        <v>0</v>
      </c>
      <c r="D23" s="578">
        <v>0</v>
      </c>
      <c r="E23" s="116">
        <v>0</v>
      </c>
      <c r="F23" s="652" t="s">
        <v>750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80">
        <v>17045</v>
      </c>
      <c r="E24" s="552">
        <v>16731</v>
      </c>
      <c r="F24" s="652" t="s">
        <v>751</v>
      </c>
    </row>
    <row r="25" spans="1:6" s="509" customFormat="1" ht="12" customHeight="1" thickBot="1">
      <c r="A25" s="546" t="s">
        <v>10</v>
      </c>
      <c r="B25" s="354" t="s">
        <v>576</v>
      </c>
      <c r="C25" s="414">
        <v>273941</v>
      </c>
      <c r="D25" s="576">
        <v>362165</v>
      </c>
      <c r="E25" s="553">
        <v>344232</v>
      </c>
      <c r="F25" s="652" t="s">
        <v>752</v>
      </c>
    </row>
    <row r="26" spans="1:6" s="509" customFormat="1" ht="12" customHeight="1">
      <c r="A26" s="560" t="s">
        <v>334</v>
      </c>
      <c r="B26" s="561" t="s">
        <v>574</v>
      </c>
      <c r="C26" s="104">
        <v>0</v>
      </c>
      <c r="D26" s="567">
        <v>0</v>
      </c>
      <c r="E26" s="540">
        <v>0</v>
      </c>
      <c r="F26" s="652" t="s">
        <v>753</v>
      </c>
    </row>
    <row r="27" spans="1:6" s="509" customFormat="1" ht="12" customHeight="1">
      <c r="A27" s="560" t="s">
        <v>340</v>
      </c>
      <c r="B27" s="562" t="s">
        <v>577</v>
      </c>
      <c r="C27" s="415">
        <v>0</v>
      </c>
      <c r="D27" s="581">
        <v>10174</v>
      </c>
      <c r="E27" s="539">
        <v>10173</v>
      </c>
      <c r="F27" s="652" t="s">
        <v>754</v>
      </c>
    </row>
    <row r="28" spans="1:6" s="509" customFormat="1" ht="12" customHeight="1" thickBot="1">
      <c r="A28" s="559" t="s">
        <v>342</v>
      </c>
      <c r="B28" s="563" t="s">
        <v>699</v>
      </c>
      <c r="C28" s="543">
        <v>0</v>
      </c>
      <c r="D28" s="582">
        <v>0</v>
      </c>
      <c r="E28" s="538">
        <v>0</v>
      </c>
      <c r="F28" s="652" t="s">
        <v>755</v>
      </c>
    </row>
    <row r="29" spans="1:6" s="509" customFormat="1" ht="12" customHeight="1" thickBot="1">
      <c r="A29" s="546" t="s">
        <v>11</v>
      </c>
      <c r="B29" s="354" t="s">
        <v>578</v>
      </c>
      <c r="C29" s="414">
        <v>273941</v>
      </c>
      <c r="D29" s="576">
        <v>362165</v>
      </c>
      <c r="E29" s="553">
        <v>344232</v>
      </c>
      <c r="F29" s="652" t="s">
        <v>756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2" t="s">
        <v>757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81">
        <v>0</v>
      </c>
      <c r="E31" s="539">
        <v>0</v>
      </c>
      <c r="F31" s="652" t="s">
        <v>758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2">
        <v>0</v>
      </c>
      <c r="E32" s="538">
        <v>0</v>
      </c>
      <c r="F32" s="652" t="s">
        <v>759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80">
        <v>150</v>
      </c>
      <c r="E33" s="552">
        <v>91</v>
      </c>
      <c r="F33" s="652" t="s">
        <v>760</v>
      </c>
    </row>
    <row r="34" spans="1:6" s="509" customFormat="1" ht="12" customHeight="1" thickBot="1">
      <c r="A34" s="546" t="s">
        <v>13</v>
      </c>
      <c r="B34" s="354" t="s">
        <v>579</v>
      </c>
      <c r="C34" s="42">
        <v>9218</v>
      </c>
      <c r="D34" s="580">
        <v>5356</v>
      </c>
      <c r="E34" s="552">
        <v>4461</v>
      </c>
      <c r="F34" s="652" t="s">
        <v>761</v>
      </c>
    </row>
    <row r="35" spans="1:6" s="509" customFormat="1" ht="12" customHeight="1" thickBot="1">
      <c r="A35" s="483" t="s">
        <v>14</v>
      </c>
      <c r="B35" s="354" t="s">
        <v>580</v>
      </c>
      <c r="C35" s="414">
        <v>273941</v>
      </c>
      <c r="D35" s="576">
        <v>362165</v>
      </c>
      <c r="E35" s="553">
        <v>344232</v>
      </c>
      <c r="F35" s="652" t="s">
        <v>762</v>
      </c>
    </row>
    <row r="36" spans="1:6" s="536" customFormat="1" ht="12" customHeight="1" thickBot="1">
      <c r="A36" s="548" t="s">
        <v>15</v>
      </c>
      <c r="B36" s="354" t="s">
        <v>581</v>
      </c>
      <c r="C36" s="414">
        <v>273941</v>
      </c>
      <c r="D36" s="576">
        <v>362165</v>
      </c>
      <c r="E36" s="553">
        <v>344232</v>
      </c>
      <c r="F36" s="652" t="s">
        <v>763</v>
      </c>
    </row>
    <row r="37" spans="1:6" s="536" customFormat="1" ht="15" customHeight="1">
      <c r="A37" s="560" t="s">
        <v>582</v>
      </c>
      <c r="B37" s="561" t="s">
        <v>171</v>
      </c>
      <c r="C37" s="104">
        <v>0</v>
      </c>
      <c r="D37" s="567">
        <v>6189</v>
      </c>
      <c r="E37" s="540">
        <v>6189</v>
      </c>
      <c r="F37" s="652" t="s">
        <v>764</v>
      </c>
    </row>
    <row r="38" spans="1:6" s="536" customFormat="1" ht="15" customHeight="1">
      <c r="A38" s="560" t="s">
        <v>583</v>
      </c>
      <c r="B38" s="562" t="s">
        <v>3</v>
      </c>
      <c r="C38" s="415">
        <v>0</v>
      </c>
      <c r="D38" s="581">
        <v>0</v>
      </c>
      <c r="E38" s="539">
        <v>0</v>
      </c>
      <c r="F38" s="652" t="s">
        <v>765</v>
      </c>
    </row>
    <row r="39" spans="1:6" ht="16.5" thickBot="1">
      <c r="A39" s="559" t="s">
        <v>584</v>
      </c>
      <c r="B39" s="545" t="s">
        <v>585</v>
      </c>
      <c r="C39" s="543">
        <v>0</v>
      </c>
      <c r="D39" s="582">
        <v>0</v>
      </c>
      <c r="E39" s="538">
        <v>0</v>
      </c>
      <c r="F39" s="652" t="s">
        <v>766</v>
      </c>
    </row>
    <row r="40" spans="1:6" s="535" customFormat="1" ht="16.5" customHeight="1" thickBot="1">
      <c r="A40" s="548" t="s">
        <v>16</v>
      </c>
      <c r="B40" s="549" t="s">
        <v>586</v>
      </c>
      <c r="C40" s="110">
        <v>273941</v>
      </c>
      <c r="D40" s="583">
        <v>362165</v>
      </c>
      <c r="E40" s="554">
        <v>344232</v>
      </c>
      <c r="F40" s="652" t="s">
        <v>767</v>
      </c>
    </row>
    <row r="41" spans="1:6" s="309" customFormat="1" ht="12" customHeight="1">
      <c r="A41" s="491"/>
      <c r="B41" s="492"/>
      <c r="C41" s="507"/>
      <c r="D41" s="507"/>
      <c r="E41" s="507"/>
      <c r="F41" s="652"/>
    </row>
    <row r="42" spans="1:6" ht="12" customHeight="1" thickBot="1">
      <c r="A42" s="493"/>
      <c r="B42" s="494"/>
      <c r="C42" s="508"/>
      <c r="D42" s="508"/>
      <c r="E42" s="508"/>
      <c r="F42" s="652"/>
    </row>
    <row r="43" spans="1:6" ht="12" customHeight="1" thickBot="1">
      <c r="A43" s="903" t="s">
        <v>45</v>
      </c>
      <c r="B43" s="904"/>
      <c r="C43" s="904"/>
      <c r="D43" s="904"/>
      <c r="E43" s="905"/>
      <c r="F43" s="535"/>
    </row>
    <row r="44" spans="1:6" ht="12" customHeight="1" thickBot="1">
      <c r="A44" s="546" t="s">
        <v>7</v>
      </c>
      <c r="B44" s="354" t="s">
        <v>587</v>
      </c>
      <c r="C44" s="414">
        <v>0</v>
      </c>
      <c r="D44" s="414">
        <v>0</v>
      </c>
      <c r="E44" s="553">
        <v>0</v>
      </c>
      <c r="F44" s="652" t="s">
        <v>735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2" t="s">
        <v>736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2" t="s">
        <v>737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2" t="s">
        <v>738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2" t="s">
        <v>739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2" t="s">
        <v>740</v>
      </c>
    </row>
    <row r="50" spans="1:6" ht="12" customHeight="1" thickBot="1">
      <c r="A50" s="546" t="s">
        <v>8</v>
      </c>
      <c r="B50" s="354" t="s">
        <v>588</v>
      </c>
      <c r="C50" s="414">
        <v>273941</v>
      </c>
      <c r="D50" s="414">
        <v>362165</v>
      </c>
      <c r="E50" s="553">
        <v>344232</v>
      </c>
      <c r="F50" s="652" t="s">
        <v>741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2" t="s">
        <v>742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2" t="s">
        <v>743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2" t="s">
        <v>744</v>
      </c>
    </row>
    <row r="54" spans="1:6" ht="16.5" thickBot="1">
      <c r="A54" s="559" t="s">
        <v>82</v>
      </c>
      <c r="B54" s="334" t="s">
        <v>700</v>
      </c>
      <c r="C54" s="408">
        <v>0</v>
      </c>
      <c r="D54" s="408">
        <v>0</v>
      </c>
      <c r="E54" s="564">
        <v>0</v>
      </c>
      <c r="F54" s="652" t="s">
        <v>745</v>
      </c>
    </row>
    <row r="55" spans="1:6" ht="15" customHeight="1" thickBot="1">
      <c r="A55" s="546" t="s">
        <v>9</v>
      </c>
      <c r="B55" s="550" t="s">
        <v>589</v>
      </c>
      <c r="C55" s="110">
        <v>0</v>
      </c>
      <c r="D55" s="110">
        <v>0</v>
      </c>
      <c r="E55" s="554">
        <v>0</v>
      </c>
      <c r="F55" s="652" t="s">
        <v>746</v>
      </c>
    </row>
    <row r="56" spans="1:6" ht="16.5" thickBot="1">
      <c r="C56" s="555"/>
      <c r="D56" s="555"/>
      <c r="E56" s="555"/>
      <c r="F56" s="652"/>
    </row>
    <row r="57" spans="1:6" ht="16.5" thickBot="1">
      <c r="A57" s="495" t="s">
        <v>688</v>
      </c>
      <c r="B57" s="496"/>
      <c r="C57" s="114"/>
      <c r="D57" s="114"/>
      <c r="E57" s="544"/>
      <c r="F57" s="652"/>
    </row>
    <row r="58" spans="1:6" ht="16.5" thickBot="1">
      <c r="A58" s="495" t="s">
        <v>151</v>
      </c>
      <c r="B58" s="496"/>
      <c r="C58" s="114"/>
      <c r="D58" s="114"/>
      <c r="E58" s="544"/>
      <c r="F58" s="652"/>
    </row>
    <row r="59" spans="1:6" ht="15.75">
      <c r="F59" s="652"/>
    </row>
    <row r="60" spans="1:6" ht="15.75">
      <c r="F60" s="652"/>
    </row>
    <row r="61" spans="1:6" ht="15.75">
      <c r="F61" s="652"/>
    </row>
    <row r="62" spans="1:6" ht="15.75">
      <c r="F62" s="652"/>
    </row>
    <row r="63" spans="1:6" ht="15.75">
      <c r="F63" s="652"/>
    </row>
    <row r="64" spans="1:6" ht="15.75">
      <c r="F64" s="652"/>
    </row>
    <row r="65" spans="6:6" ht="15.75">
      <c r="F65" s="652"/>
    </row>
    <row r="66" spans="6:6" ht="15.75">
      <c r="F66" s="652"/>
    </row>
    <row r="67" spans="6:6" ht="15.75">
      <c r="F67" s="652"/>
    </row>
    <row r="68" spans="6:6" ht="15.75">
      <c r="F68" s="652"/>
    </row>
    <row r="69" spans="6:6" ht="15.75">
      <c r="F69" s="652"/>
    </row>
    <row r="70" spans="6:6" ht="15.75">
      <c r="F70" s="652"/>
    </row>
    <row r="71" spans="6:6" ht="15.75">
      <c r="F71" s="652"/>
    </row>
    <row r="72" spans="6:6" ht="15.75">
      <c r="F72" s="652"/>
    </row>
    <row r="73" spans="6:6" ht="15.75">
      <c r="F73" s="652"/>
    </row>
    <row r="74" spans="6:6" ht="15.75">
      <c r="F74" s="652"/>
    </row>
    <row r="75" spans="6:6" ht="15.75">
      <c r="F75" s="652"/>
    </row>
    <row r="76" spans="6:6" ht="15.75">
      <c r="F76" s="652"/>
    </row>
    <row r="77" spans="6:6" ht="15.75">
      <c r="F77" s="652"/>
    </row>
    <row r="78" spans="6:6" ht="15.75">
      <c r="F78" s="652"/>
    </row>
    <row r="79" spans="6:6" ht="15.75">
      <c r="F79" s="652"/>
    </row>
    <row r="80" spans="6:6" ht="15.75">
      <c r="F80" s="652"/>
    </row>
    <row r="81" spans="6:6" ht="15.75">
      <c r="F81" s="652"/>
    </row>
    <row r="82" spans="6:6" ht="15.75">
      <c r="F82" s="652"/>
    </row>
    <row r="83" spans="6:6" ht="15.75">
      <c r="F83" s="652"/>
    </row>
    <row r="84" spans="6:6" ht="15.75">
      <c r="F84" s="652"/>
    </row>
    <row r="85" spans="6:6" ht="15.75">
      <c r="F85" s="652"/>
    </row>
    <row r="86" spans="6:6" ht="15.75">
      <c r="F86" s="652"/>
    </row>
    <row r="87" spans="6:6" ht="15.75">
      <c r="F87" s="652"/>
    </row>
    <row r="88" spans="6:6" ht="15">
      <c r="F88" s="653"/>
    </row>
    <row r="90" spans="6:6" ht="15.75">
      <c r="F90" s="652"/>
    </row>
    <row r="91" spans="6:6">
      <c r="F91" s="654"/>
    </row>
    <row r="92" spans="6:6">
      <c r="F92" s="654"/>
    </row>
    <row r="93" spans="6:6">
      <c r="F93" s="654"/>
    </row>
    <row r="94" spans="6:6">
      <c r="F94" s="654"/>
    </row>
    <row r="95" spans="6:6">
      <c r="F95" s="654"/>
    </row>
    <row r="96" spans="6:6">
      <c r="F96" s="654"/>
    </row>
    <row r="97" spans="6:6">
      <c r="F97" s="654"/>
    </row>
    <row r="98" spans="6:6">
      <c r="F98" s="654"/>
    </row>
    <row r="99" spans="6:6">
      <c r="F99" s="654"/>
    </row>
    <row r="100" spans="6:6">
      <c r="F100" s="654"/>
    </row>
    <row r="101" spans="6:6">
      <c r="F101" s="654"/>
    </row>
    <row r="102" spans="6:6">
      <c r="F102" s="654"/>
    </row>
    <row r="103" spans="6:6">
      <c r="F103" s="654"/>
    </row>
    <row r="104" spans="6:6">
      <c r="F104" s="654"/>
    </row>
    <row r="105" spans="6:6">
      <c r="F105" s="654"/>
    </row>
    <row r="106" spans="6:6">
      <c r="F106" s="654"/>
    </row>
    <row r="107" spans="6:6">
      <c r="F107" s="654"/>
    </row>
    <row r="108" spans="6:6">
      <c r="F108" s="654"/>
    </row>
    <row r="109" spans="6:6">
      <c r="F109" s="654"/>
    </row>
    <row r="110" spans="6:6">
      <c r="F110" s="654"/>
    </row>
    <row r="111" spans="6:6">
      <c r="F111" s="654"/>
    </row>
    <row r="112" spans="6:6">
      <c r="F112" s="654"/>
    </row>
    <row r="113" spans="6:6">
      <c r="F113" s="654"/>
    </row>
    <row r="114" spans="6:6">
      <c r="F114" s="654"/>
    </row>
    <row r="115" spans="6:6">
      <c r="F115" s="654"/>
    </row>
    <row r="116" spans="6:6">
      <c r="F116" s="654"/>
    </row>
    <row r="117" spans="6:6">
      <c r="F117" s="654"/>
    </row>
    <row r="118" spans="6:6">
      <c r="F118" s="654"/>
    </row>
    <row r="119" spans="6:6">
      <c r="F119" s="654"/>
    </row>
    <row r="120" spans="6:6">
      <c r="F120" s="654"/>
    </row>
    <row r="121" spans="6:6">
      <c r="F121" s="654"/>
    </row>
    <row r="122" spans="6:6">
      <c r="F122" s="654"/>
    </row>
    <row r="123" spans="6:6">
      <c r="F123" s="654"/>
    </row>
    <row r="124" spans="6:6">
      <c r="F124" s="654"/>
    </row>
    <row r="125" spans="6:6">
      <c r="F125" s="654"/>
    </row>
    <row r="126" spans="6:6">
      <c r="F126" s="654"/>
    </row>
    <row r="127" spans="6:6">
      <c r="F127" s="654"/>
    </row>
    <row r="128" spans="6:6">
      <c r="F128" s="654"/>
    </row>
    <row r="129" spans="6:6">
      <c r="F129" s="654"/>
    </row>
    <row r="130" spans="6:6">
      <c r="F130" s="654"/>
    </row>
    <row r="131" spans="6:6">
      <c r="F131" s="654"/>
    </row>
    <row r="132" spans="6:6">
      <c r="F132" s="654"/>
    </row>
    <row r="133" spans="6:6">
      <c r="F133" s="654"/>
    </row>
    <row r="134" spans="6:6">
      <c r="F134" s="654"/>
    </row>
    <row r="135" spans="6:6">
      <c r="F135" s="654"/>
    </row>
    <row r="136" spans="6:6">
      <c r="F136" s="654"/>
    </row>
    <row r="137" spans="6:6">
      <c r="F137" s="654"/>
    </row>
    <row r="138" spans="6:6">
      <c r="F138" s="654"/>
    </row>
    <row r="139" spans="6:6">
      <c r="F139" s="654"/>
    </row>
    <row r="140" spans="6:6">
      <c r="F140" s="654"/>
    </row>
    <row r="141" spans="6:6">
      <c r="F141" s="654"/>
    </row>
    <row r="142" spans="6:6">
      <c r="F142" s="654"/>
    </row>
    <row r="143" spans="6:6">
      <c r="F143" s="654"/>
    </row>
    <row r="144" spans="6:6">
      <c r="F144" s="654"/>
    </row>
    <row r="145" spans="6:6">
      <c r="F145" s="654"/>
    </row>
    <row r="146" spans="6:6">
      <c r="F146" s="65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F21" sqref="F21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31" t="str">
        <f>+CONCATENATE("8.1.2. melléklet a ……/",LEFT(ÖSSZEFÜGGÉSEK!A4,4)+1,". (……) önkormányzati rendelethez")</f>
        <v>8.1.2. melléklet a ……/2015. (……) önkormányzati rendelethez</v>
      </c>
    </row>
    <row r="2" spans="1:5" s="533" customFormat="1" ht="25.5" customHeight="1">
      <c r="A2" s="513" t="s">
        <v>149</v>
      </c>
      <c r="B2" s="909" t="s">
        <v>152</v>
      </c>
      <c r="C2" s="910"/>
      <c r="D2" s="911"/>
      <c r="E2" s="556" t="s">
        <v>50</v>
      </c>
    </row>
    <row r="3" spans="1:5" s="533" customFormat="1" ht="24.75" thickBot="1">
      <c r="A3" s="531" t="s">
        <v>148</v>
      </c>
      <c r="B3" s="906" t="s">
        <v>697</v>
      </c>
      <c r="C3" s="914"/>
      <c r="D3" s="915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09" customFormat="1" ht="12" customHeight="1" thickBot="1">
      <c r="A8" s="483" t="s">
        <v>7</v>
      </c>
      <c r="B8" s="547" t="s">
        <v>570</v>
      </c>
      <c r="C8" s="414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8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8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8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8"/>
      <c r="E13" s="116"/>
    </row>
    <row r="14" spans="1:5" s="509" customFormat="1" ht="12" customHeight="1">
      <c r="A14" s="559" t="s">
        <v>77</v>
      </c>
      <c r="B14" s="334" t="s">
        <v>571</v>
      </c>
      <c r="C14" s="411"/>
      <c r="D14" s="578"/>
      <c r="E14" s="116"/>
    </row>
    <row r="15" spans="1:5" s="536" customFormat="1" ht="12" customHeight="1">
      <c r="A15" s="559" t="s">
        <v>78</v>
      </c>
      <c r="B15" s="333" t="s">
        <v>572</v>
      </c>
      <c r="C15" s="411"/>
      <c r="D15" s="578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9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8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573</v>
      </c>
      <c r="C19" s="414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8"/>
      <c r="E20" s="116"/>
    </row>
    <row r="21" spans="1:5" s="536" customFormat="1" ht="12" customHeight="1">
      <c r="A21" s="559" t="s">
        <v>80</v>
      </c>
      <c r="B21" s="334" t="s">
        <v>574</v>
      </c>
      <c r="C21" s="411"/>
      <c r="D21" s="578"/>
      <c r="E21" s="116"/>
    </row>
    <row r="22" spans="1:5" s="536" customFormat="1" ht="12" customHeight="1">
      <c r="A22" s="559" t="s">
        <v>81</v>
      </c>
      <c r="B22" s="334" t="s">
        <v>575</v>
      </c>
      <c r="C22" s="411"/>
      <c r="D22" s="578"/>
      <c r="E22" s="116"/>
    </row>
    <row r="23" spans="1:5" s="509" customFormat="1" ht="12" customHeight="1" thickBot="1">
      <c r="A23" s="559" t="s">
        <v>82</v>
      </c>
      <c r="B23" s="334" t="s">
        <v>698</v>
      </c>
      <c r="C23" s="411"/>
      <c r="D23" s="578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4" t="s">
        <v>576</v>
      </c>
      <c r="C25" s="414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574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577</v>
      </c>
      <c r="C27" s="415"/>
      <c r="D27" s="581"/>
      <c r="E27" s="539"/>
    </row>
    <row r="28" spans="1:5" s="509" customFormat="1" ht="12" customHeight="1" thickBot="1">
      <c r="A28" s="559" t="s">
        <v>342</v>
      </c>
      <c r="B28" s="563" t="s">
        <v>699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4" t="s">
        <v>578</v>
      </c>
      <c r="C29" s="414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81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4" t="s">
        <v>579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4" t="s">
        <v>580</v>
      </c>
      <c r="C35" s="414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581</v>
      </c>
      <c r="C36" s="414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582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583</v>
      </c>
      <c r="B38" s="562" t="s">
        <v>3</v>
      </c>
      <c r="C38" s="415"/>
      <c r="D38" s="581"/>
      <c r="E38" s="539"/>
    </row>
    <row r="39" spans="1:5" ht="13.5" thickBot="1">
      <c r="A39" s="559" t="s">
        <v>584</v>
      </c>
      <c r="B39" s="545" t="s">
        <v>585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586</v>
      </c>
      <c r="C40" s="110">
        <f>+C35+C36</f>
        <v>0</v>
      </c>
      <c r="D40" s="583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3" t="s">
        <v>45</v>
      </c>
      <c r="B43" s="904"/>
      <c r="C43" s="904"/>
      <c r="D43" s="904"/>
      <c r="E43" s="905"/>
    </row>
    <row r="44" spans="1:5" ht="12" customHeight="1" thickBot="1">
      <c r="A44" s="546" t="s">
        <v>7</v>
      </c>
      <c r="B44" s="354" t="s">
        <v>587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588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700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589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688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8" sqref="B8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31" t="str">
        <f>+CONCATENATE("8.1.3. melléklet a ……/",LEFT(ÖSSZEFÜGGÉSEK!A4,4)+1,". (……) önkormányzati rendelethez")</f>
        <v>8.1.3. melléklet a ……/2015. (……) önkormányzati rendelethez</v>
      </c>
    </row>
    <row r="2" spans="1:5" s="533" customFormat="1" ht="25.5" customHeight="1">
      <c r="A2" s="513" t="s">
        <v>149</v>
      </c>
      <c r="B2" s="909" t="s">
        <v>152</v>
      </c>
      <c r="C2" s="910"/>
      <c r="D2" s="911"/>
      <c r="E2" s="556" t="s">
        <v>50</v>
      </c>
    </row>
    <row r="3" spans="1:5" s="533" customFormat="1" ht="24.75" thickBot="1">
      <c r="A3" s="531" t="s">
        <v>148</v>
      </c>
      <c r="B3" s="906" t="s">
        <v>708</v>
      </c>
      <c r="C3" s="914"/>
      <c r="D3" s="915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09" customFormat="1" ht="12" customHeight="1" thickBot="1">
      <c r="A8" s="483" t="s">
        <v>7</v>
      </c>
      <c r="B8" s="547" t="s">
        <v>570</v>
      </c>
      <c r="C8" s="414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8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8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8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8"/>
      <c r="E13" s="116"/>
    </row>
    <row r="14" spans="1:5" s="509" customFormat="1" ht="12" customHeight="1">
      <c r="A14" s="559" t="s">
        <v>77</v>
      </c>
      <c r="B14" s="334" t="s">
        <v>571</v>
      </c>
      <c r="C14" s="411"/>
      <c r="D14" s="578"/>
      <c r="E14" s="116"/>
    </row>
    <row r="15" spans="1:5" s="536" customFormat="1" ht="12" customHeight="1">
      <c r="A15" s="559" t="s">
        <v>78</v>
      </c>
      <c r="B15" s="333" t="s">
        <v>572</v>
      </c>
      <c r="C15" s="411"/>
      <c r="D15" s="578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9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8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573</v>
      </c>
      <c r="C19" s="414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8"/>
      <c r="E20" s="116"/>
    </row>
    <row r="21" spans="1:5" s="536" customFormat="1" ht="12" customHeight="1">
      <c r="A21" s="559" t="s">
        <v>80</v>
      </c>
      <c r="B21" s="334" t="s">
        <v>574</v>
      </c>
      <c r="C21" s="411"/>
      <c r="D21" s="578"/>
      <c r="E21" s="116"/>
    </row>
    <row r="22" spans="1:5" s="536" customFormat="1" ht="12" customHeight="1">
      <c r="A22" s="559" t="s">
        <v>81</v>
      </c>
      <c r="B22" s="334" t="s">
        <v>575</v>
      </c>
      <c r="C22" s="411"/>
      <c r="D22" s="578"/>
      <c r="E22" s="116"/>
    </row>
    <row r="23" spans="1:5" s="509" customFormat="1" ht="12" customHeight="1" thickBot="1">
      <c r="A23" s="559" t="s">
        <v>82</v>
      </c>
      <c r="B23" s="334" t="s">
        <v>698</v>
      </c>
      <c r="C23" s="411"/>
      <c r="D23" s="578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4" t="s">
        <v>576</v>
      </c>
      <c r="C25" s="414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574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577</v>
      </c>
      <c r="C27" s="415"/>
      <c r="D27" s="581"/>
      <c r="E27" s="539"/>
    </row>
    <row r="28" spans="1:5" s="509" customFormat="1" ht="12" customHeight="1" thickBot="1">
      <c r="A28" s="559" t="s">
        <v>342</v>
      </c>
      <c r="B28" s="563" t="s">
        <v>699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4" t="s">
        <v>578</v>
      </c>
      <c r="C29" s="414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81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4" t="s">
        <v>579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4" t="s">
        <v>580</v>
      </c>
      <c r="C35" s="414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581</v>
      </c>
      <c r="C36" s="414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582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583</v>
      </c>
      <c r="B38" s="562" t="s">
        <v>3</v>
      </c>
      <c r="C38" s="415"/>
      <c r="D38" s="581"/>
      <c r="E38" s="539"/>
    </row>
    <row r="39" spans="1:5" ht="13.5" thickBot="1">
      <c r="A39" s="559" t="s">
        <v>584</v>
      </c>
      <c r="B39" s="545" t="s">
        <v>585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586</v>
      </c>
      <c r="C40" s="110">
        <f>+C35+C36</f>
        <v>0</v>
      </c>
      <c r="D40" s="583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3" t="s">
        <v>45</v>
      </c>
      <c r="B43" s="904"/>
      <c r="C43" s="904"/>
      <c r="D43" s="904"/>
      <c r="E43" s="905"/>
    </row>
    <row r="44" spans="1:5" ht="12" customHeight="1" thickBot="1">
      <c r="A44" s="546" t="s">
        <v>7</v>
      </c>
      <c r="B44" s="354" t="s">
        <v>587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588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700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589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688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58"/>
  <sheetViews>
    <sheetView zoomScaleSheetLayoutView="145" workbookViewId="0">
      <selection activeCell="F1" sqref="F1:F6553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33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31" t="str">
        <f>+CONCATENATE("8.2. melléklet a ……/",LEFT(ÖSSZEFÜGGÉSEK!A4,4)+1,". (……) önkormányzati rendelethez")</f>
        <v>8.2. melléklet a ……/2015. (……) önkormányzati rendelethez</v>
      </c>
    </row>
    <row r="2" spans="1:6" s="533" customFormat="1" ht="25.5" customHeight="1">
      <c r="A2" s="513" t="s">
        <v>149</v>
      </c>
      <c r="B2" s="909" t="s">
        <v>153</v>
      </c>
      <c r="C2" s="910"/>
      <c r="D2" s="911"/>
      <c r="E2" s="556" t="s">
        <v>51</v>
      </c>
    </row>
    <row r="3" spans="1:6" s="533" customFormat="1" ht="24.75" thickBot="1">
      <c r="A3" s="531" t="s">
        <v>148</v>
      </c>
      <c r="B3" s="906" t="s">
        <v>561</v>
      </c>
      <c r="C3" s="914"/>
      <c r="D3" s="915"/>
      <c r="E3" s="557" t="s">
        <v>41</v>
      </c>
    </row>
    <row r="4" spans="1:6" s="534" customFormat="1" ht="15.95" customHeight="1" thickBot="1">
      <c r="A4" s="488"/>
      <c r="B4" s="488"/>
      <c r="C4" s="489"/>
      <c r="D4" s="489"/>
      <c r="E4" s="489" t="s">
        <v>42</v>
      </c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6" s="535" customFormat="1" ht="15.95" customHeight="1" thickBot="1">
      <c r="A7" s="903" t="s">
        <v>44</v>
      </c>
      <c r="B7" s="904"/>
      <c r="C7" s="904"/>
      <c r="D7" s="904"/>
      <c r="E7" s="905"/>
    </row>
    <row r="8" spans="1:6" s="509" customFormat="1" ht="12" customHeight="1" thickBot="1">
      <c r="A8" s="483" t="s">
        <v>7</v>
      </c>
      <c r="B8" s="547" t="s">
        <v>570</v>
      </c>
      <c r="C8" s="414">
        <v>0</v>
      </c>
      <c r="D8" s="576">
        <v>0</v>
      </c>
      <c r="E8" s="553">
        <v>0</v>
      </c>
      <c r="F8" s="509" t="s">
        <v>735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7">
        <v>0</v>
      </c>
      <c r="E9" s="542">
        <v>0</v>
      </c>
      <c r="F9" s="509" t="s">
        <v>736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8">
        <v>65</v>
      </c>
      <c r="E10" s="116">
        <v>39</v>
      </c>
      <c r="F10" s="509" t="s">
        <v>737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8">
        <v>1479</v>
      </c>
      <c r="E11" s="116">
        <v>1465</v>
      </c>
      <c r="F11" s="509" t="s">
        <v>738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8">
        <v>1911</v>
      </c>
      <c r="E12" s="116">
        <v>1904</v>
      </c>
      <c r="F12" s="509" t="s">
        <v>739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8">
        <v>5738</v>
      </c>
      <c r="E13" s="116">
        <v>5731</v>
      </c>
      <c r="F13" s="509" t="s">
        <v>740</v>
      </c>
    </row>
    <row r="14" spans="1:6" s="509" customFormat="1" ht="12" customHeight="1">
      <c r="A14" s="559" t="s">
        <v>77</v>
      </c>
      <c r="B14" s="334" t="s">
        <v>571</v>
      </c>
      <c r="C14" s="411">
        <v>1387</v>
      </c>
      <c r="D14" s="578">
        <v>2024</v>
      </c>
      <c r="E14" s="116">
        <v>1882</v>
      </c>
      <c r="F14" s="509" t="s">
        <v>741</v>
      </c>
    </row>
    <row r="15" spans="1:6" s="536" customFormat="1" ht="12" customHeight="1">
      <c r="A15" s="559" t="s">
        <v>78</v>
      </c>
      <c r="B15" s="333" t="s">
        <v>572</v>
      </c>
      <c r="C15" s="411">
        <v>0</v>
      </c>
      <c r="D15" s="578">
        <v>0</v>
      </c>
      <c r="E15" s="116">
        <v>0</v>
      </c>
      <c r="F15" s="536" t="s">
        <v>742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9">
        <v>80</v>
      </c>
      <c r="E16" s="541">
        <v>61</v>
      </c>
      <c r="F16" s="536" t="s">
        <v>743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8">
        <v>0</v>
      </c>
      <c r="E17" s="116">
        <v>0</v>
      </c>
      <c r="F17" s="509" t="s">
        <v>744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536" t="s">
        <v>745</v>
      </c>
    </row>
    <row r="19" spans="1:6" s="536" customFormat="1" ht="12" customHeight="1" thickBot="1">
      <c r="A19" s="483" t="s">
        <v>8</v>
      </c>
      <c r="B19" s="547" t="s">
        <v>573</v>
      </c>
      <c r="C19" s="414">
        <v>273941</v>
      </c>
      <c r="D19" s="576">
        <v>362165</v>
      </c>
      <c r="E19" s="553">
        <v>344232</v>
      </c>
      <c r="F19" s="536" t="s">
        <v>746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8">
        <v>0</v>
      </c>
      <c r="E20" s="116">
        <v>0</v>
      </c>
      <c r="F20" s="536" t="s">
        <v>747</v>
      </c>
    </row>
    <row r="21" spans="1:6" s="536" customFormat="1" ht="12" customHeight="1">
      <c r="A21" s="559" t="s">
        <v>80</v>
      </c>
      <c r="B21" s="334" t="s">
        <v>574</v>
      </c>
      <c r="C21" s="411">
        <v>0</v>
      </c>
      <c r="D21" s="578">
        <v>0</v>
      </c>
      <c r="E21" s="116">
        <v>0</v>
      </c>
      <c r="F21" s="536" t="s">
        <v>748</v>
      </c>
    </row>
    <row r="22" spans="1:6" s="536" customFormat="1" ht="12" customHeight="1">
      <c r="A22" s="559" t="s">
        <v>81</v>
      </c>
      <c r="B22" s="334" t="s">
        <v>575</v>
      </c>
      <c r="C22" s="411">
        <v>9886</v>
      </c>
      <c r="D22" s="578">
        <v>14095</v>
      </c>
      <c r="E22" s="116">
        <v>14006</v>
      </c>
      <c r="F22" s="536" t="s">
        <v>749</v>
      </c>
    </row>
    <row r="23" spans="1:6" s="509" customFormat="1" ht="12" customHeight="1" thickBot="1">
      <c r="A23" s="559" t="s">
        <v>82</v>
      </c>
      <c r="B23" s="334" t="s">
        <v>698</v>
      </c>
      <c r="C23" s="411">
        <v>0</v>
      </c>
      <c r="D23" s="578">
        <v>0</v>
      </c>
      <c r="E23" s="116">
        <v>0</v>
      </c>
      <c r="F23" s="509" t="s">
        <v>750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80">
        <v>17045</v>
      </c>
      <c r="E24" s="552">
        <v>16731</v>
      </c>
      <c r="F24" s="509" t="s">
        <v>751</v>
      </c>
    </row>
    <row r="25" spans="1:6" s="509" customFormat="1" ht="12" customHeight="1" thickBot="1">
      <c r="A25" s="546" t="s">
        <v>10</v>
      </c>
      <c r="B25" s="354" t="s">
        <v>576</v>
      </c>
      <c r="C25" s="414">
        <v>273941</v>
      </c>
      <c r="D25" s="576">
        <v>362165</v>
      </c>
      <c r="E25" s="553">
        <v>344232</v>
      </c>
      <c r="F25" s="509" t="s">
        <v>752</v>
      </c>
    </row>
    <row r="26" spans="1:6" s="509" customFormat="1" ht="12" customHeight="1">
      <c r="A26" s="560" t="s">
        <v>334</v>
      </c>
      <c r="B26" s="561" t="s">
        <v>574</v>
      </c>
      <c r="C26" s="104">
        <v>0</v>
      </c>
      <c r="D26" s="567">
        <v>0</v>
      </c>
      <c r="E26" s="540">
        <v>0</v>
      </c>
      <c r="F26" s="509" t="s">
        <v>753</v>
      </c>
    </row>
    <row r="27" spans="1:6" s="509" customFormat="1" ht="12" customHeight="1">
      <c r="A27" s="560" t="s">
        <v>340</v>
      </c>
      <c r="B27" s="562" t="s">
        <v>577</v>
      </c>
      <c r="C27" s="415">
        <v>0</v>
      </c>
      <c r="D27" s="581">
        <v>10174</v>
      </c>
      <c r="E27" s="539">
        <v>10173</v>
      </c>
      <c r="F27" s="509" t="s">
        <v>754</v>
      </c>
    </row>
    <row r="28" spans="1:6" s="509" customFormat="1" ht="12" customHeight="1" thickBot="1">
      <c r="A28" s="559" t="s">
        <v>342</v>
      </c>
      <c r="B28" s="563" t="s">
        <v>699</v>
      </c>
      <c r="C28" s="543">
        <v>0</v>
      </c>
      <c r="D28" s="582">
        <v>0</v>
      </c>
      <c r="E28" s="538">
        <v>0</v>
      </c>
      <c r="F28" s="509" t="s">
        <v>755</v>
      </c>
    </row>
    <row r="29" spans="1:6" s="509" customFormat="1" ht="12" customHeight="1" thickBot="1">
      <c r="A29" s="546" t="s">
        <v>11</v>
      </c>
      <c r="B29" s="354" t="s">
        <v>578</v>
      </c>
      <c r="C29" s="414">
        <v>273941</v>
      </c>
      <c r="D29" s="576">
        <v>362165</v>
      </c>
      <c r="E29" s="553">
        <v>344232</v>
      </c>
      <c r="F29" s="509" t="s">
        <v>756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509" t="s">
        <v>757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81">
        <v>0</v>
      </c>
      <c r="E31" s="539">
        <v>0</v>
      </c>
      <c r="F31" s="509" t="s">
        <v>758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2">
        <v>0</v>
      </c>
      <c r="E32" s="538">
        <v>0</v>
      </c>
      <c r="F32" s="509" t="s">
        <v>759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80">
        <v>150</v>
      </c>
      <c r="E33" s="552">
        <v>91</v>
      </c>
      <c r="F33" s="509" t="s">
        <v>760</v>
      </c>
    </row>
    <row r="34" spans="1:6" s="509" customFormat="1" ht="12" customHeight="1" thickBot="1">
      <c r="A34" s="546" t="s">
        <v>13</v>
      </c>
      <c r="B34" s="354" t="s">
        <v>579</v>
      </c>
      <c r="C34" s="42">
        <v>9218</v>
      </c>
      <c r="D34" s="580">
        <v>5356</v>
      </c>
      <c r="E34" s="552">
        <v>4461</v>
      </c>
      <c r="F34" s="509" t="s">
        <v>761</v>
      </c>
    </row>
    <row r="35" spans="1:6" s="509" customFormat="1" ht="12" customHeight="1" thickBot="1">
      <c r="A35" s="483" t="s">
        <v>14</v>
      </c>
      <c r="B35" s="354" t="s">
        <v>580</v>
      </c>
      <c r="C35" s="414">
        <v>273941</v>
      </c>
      <c r="D35" s="576">
        <v>362165</v>
      </c>
      <c r="E35" s="553">
        <v>344232</v>
      </c>
      <c r="F35" s="509" t="s">
        <v>762</v>
      </c>
    </row>
    <row r="36" spans="1:6" s="536" customFormat="1" ht="12" customHeight="1" thickBot="1">
      <c r="A36" s="548" t="s">
        <v>15</v>
      </c>
      <c r="B36" s="354" t="s">
        <v>581</v>
      </c>
      <c r="C36" s="414">
        <v>273941</v>
      </c>
      <c r="D36" s="576">
        <v>362165</v>
      </c>
      <c r="E36" s="553">
        <v>344232</v>
      </c>
      <c r="F36" s="536" t="s">
        <v>763</v>
      </c>
    </row>
    <row r="37" spans="1:6" s="536" customFormat="1" ht="15" customHeight="1">
      <c r="A37" s="560" t="s">
        <v>582</v>
      </c>
      <c r="B37" s="561" t="s">
        <v>171</v>
      </c>
      <c r="C37" s="104">
        <v>0</v>
      </c>
      <c r="D37" s="567">
        <v>6189</v>
      </c>
      <c r="E37" s="540">
        <v>6189</v>
      </c>
      <c r="F37" s="536" t="s">
        <v>764</v>
      </c>
    </row>
    <row r="38" spans="1:6" s="536" customFormat="1" ht="15" customHeight="1">
      <c r="A38" s="560" t="s">
        <v>583</v>
      </c>
      <c r="B38" s="562" t="s">
        <v>3</v>
      </c>
      <c r="C38" s="415">
        <v>0</v>
      </c>
      <c r="D38" s="581">
        <v>0</v>
      </c>
      <c r="E38" s="539">
        <v>0</v>
      </c>
      <c r="F38" s="536" t="s">
        <v>765</v>
      </c>
    </row>
    <row r="39" spans="1:6" ht="13.5" thickBot="1">
      <c r="A39" s="559" t="s">
        <v>584</v>
      </c>
      <c r="B39" s="545" t="s">
        <v>585</v>
      </c>
      <c r="C39" s="543">
        <v>0</v>
      </c>
      <c r="D39" s="582">
        <v>0</v>
      </c>
      <c r="E39" s="538">
        <v>0</v>
      </c>
      <c r="F39" s="33" t="s">
        <v>766</v>
      </c>
    </row>
    <row r="40" spans="1:6" s="535" customFormat="1" ht="16.5" customHeight="1" thickBot="1">
      <c r="A40" s="548" t="s">
        <v>16</v>
      </c>
      <c r="B40" s="549" t="s">
        <v>586</v>
      </c>
      <c r="C40" s="110">
        <v>273941</v>
      </c>
      <c r="D40" s="583">
        <v>362165</v>
      </c>
      <c r="E40" s="554">
        <v>344232</v>
      </c>
      <c r="F40" s="535" t="s">
        <v>767</v>
      </c>
    </row>
    <row r="41" spans="1:6" s="309" customFormat="1" ht="12" customHeight="1">
      <c r="A41" s="491"/>
      <c r="B41" s="492"/>
      <c r="C41" s="507"/>
      <c r="D41" s="507"/>
      <c r="E41" s="507"/>
    </row>
    <row r="42" spans="1:6" ht="12" customHeight="1" thickBot="1">
      <c r="A42" s="493"/>
      <c r="B42" s="494"/>
      <c r="C42" s="508"/>
      <c r="D42" s="508"/>
      <c r="E42" s="508"/>
    </row>
    <row r="43" spans="1:6" ht="12" customHeight="1" thickBot="1">
      <c r="A43" s="903" t="s">
        <v>45</v>
      </c>
      <c r="B43" s="904"/>
      <c r="C43" s="904"/>
      <c r="D43" s="904"/>
      <c r="E43" s="905"/>
    </row>
    <row r="44" spans="1:6" ht="12" customHeight="1" thickBot="1">
      <c r="A44" s="546" t="s">
        <v>7</v>
      </c>
      <c r="B44" s="354" t="s">
        <v>587</v>
      </c>
      <c r="C44" s="414">
        <v>0</v>
      </c>
      <c r="D44" s="414">
        <v>0</v>
      </c>
      <c r="E44" s="553">
        <v>0</v>
      </c>
      <c r="F44" s="33" t="s">
        <v>735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33" t="s">
        <v>736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33" t="s">
        <v>737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33" t="s">
        <v>738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309" t="s">
        <v>739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33" t="s">
        <v>740</v>
      </c>
    </row>
    <row r="50" spans="1:6" ht="12" customHeight="1" thickBot="1">
      <c r="A50" s="546" t="s">
        <v>8</v>
      </c>
      <c r="B50" s="354" t="s">
        <v>588</v>
      </c>
      <c r="C50" s="414">
        <v>273941</v>
      </c>
      <c r="D50" s="414">
        <v>362165</v>
      </c>
      <c r="E50" s="553">
        <v>344232</v>
      </c>
      <c r="F50" s="33" t="s">
        <v>741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33" t="s">
        <v>742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33" t="s">
        <v>743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33" t="s">
        <v>744</v>
      </c>
    </row>
    <row r="54" spans="1:6" ht="13.5" thickBot="1">
      <c r="A54" s="559" t="s">
        <v>82</v>
      </c>
      <c r="B54" s="334" t="s">
        <v>700</v>
      </c>
      <c r="C54" s="408">
        <v>0</v>
      </c>
      <c r="D54" s="408">
        <v>0</v>
      </c>
      <c r="E54" s="564">
        <v>0</v>
      </c>
      <c r="F54" s="33" t="s">
        <v>745</v>
      </c>
    </row>
    <row r="55" spans="1:6" ht="15" customHeight="1" thickBot="1">
      <c r="A55" s="546" t="s">
        <v>9</v>
      </c>
      <c r="B55" s="550" t="s">
        <v>589</v>
      </c>
      <c r="C55" s="110">
        <v>0</v>
      </c>
      <c r="D55" s="110">
        <v>0</v>
      </c>
      <c r="E55" s="554">
        <v>0</v>
      </c>
      <c r="F55" s="33" t="s">
        <v>746</v>
      </c>
    </row>
    <row r="56" spans="1:6" ht="13.5" thickBot="1">
      <c r="C56" s="555"/>
      <c r="D56" s="555"/>
      <c r="E56" s="555"/>
    </row>
    <row r="57" spans="1:6" ht="13.5" thickBot="1">
      <c r="A57" s="495" t="s">
        <v>688</v>
      </c>
      <c r="B57" s="496"/>
      <c r="C57" s="114"/>
      <c r="D57" s="114"/>
      <c r="E57" s="544"/>
    </row>
    <row r="58" spans="1:6" ht="13.5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F1" sqref="F1:F6553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6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31" t="str">
        <f>+CONCATENATE("8.2.1. melléklet a ……/",LEFT(ÖSSZEFÜGGÉSEK!A4,4)+1,". (……) önkormányzati rendelethez")</f>
        <v>8.2.1. melléklet a ……/2015. (……) önkormányzati rendelethez</v>
      </c>
      <c r="F1" s="649"/>
    </row>
    <row r="2" spans="1:6" s="533" customFormat="1" ht="25.5" customHeight="1">
      <c r="A2" s="513" t="s">
        <v>149</v>
      </c>
      <c r="B2" s="909" t="s">
        <v>153</v>
      </c>
      <c r="C2" s="910"/>
      <c r="D2" s="911"/>
      <c r="E2" s="556" t="s">
        <v>51</v>
      </c>
      <c r="F2" s="650"/>
    </row>
    <row r="3" spans="1:6" s="533" customFormat="1" ht="24.75" thickBot="1">
      <c r="A3" s="531" t="s">
        <v>148</v>
      </c>
      <c r="B3" s="906" t="s">
        <v>707</v>
      </c>
      <c r="C3" s="914"/>
      <c r="D3" s="915"/>
      <c r="E3" s="557" t="s">
        <v>49</v>
      </c>
      <c r="F3" s="650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51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2"/>
    </row>
    <row r="7" spans="1:6" s="535" customFormat="1" ht="15.95" customHeight="1" thickBot="1">
      <c r="A7" s="903" t="s">
        <v>44</v>
      </c>
      <c r="B7" s="904"/>
      <c r="C7" s="904"/>
      <c r="D7" s="904"/>
      <c r="E7" s="905"/>
      <c r="F7" s="652"/>
    </row>
    <row r="8" spans="1:6" s="509" customFormat="1" ht="12" customHeight="1" thickBot="1">
      <c r="A8" s="483" t="s">
        <v>7</v>
      </c>
      <c r="B8" s="547" t="s">
        <v>570</v>
      </c>
      <c r="C8" s="414">
        <v>0</v>
      </c>
      <c r="D8" s="576">
        <v>0</v>
      </c>
      <c r="E8" s="553">
        <v>0</v>
      </c>
      <c r="F8" s="652" t="s">
        <v>735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7">
        <v>0</v>
      </c>
      <c r="E9" s="542">
        <v>0</v>
      </c>
      <c r="F9" s="652" t="s">
        <v>736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8">
        <v>65</v>
      </c>
      <c r="E10" s="116">
        <v>39</v>
      </c>
      <c r="F10" s="652" t="s">
        <v>737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8">
        <v>1479</v>
      </c>
      <c r="E11" s="116">
        <v>1465</v>
      </c>
      <c r="F11" s="652" t="s">
        <v>738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8">
        <v>1911</v>
      </c>
      <c r="E12" s="116">
        <v>1904</v>
      </c>
      <c r="F12" s="652" t="s">
        <v>739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8">
        <v>5738</v>
      </c>
      <c r="E13" s="116">
        <v>5731</v>
      </c>
      <c r="F13" s="652" t="s">
        <v>740</v>
      </c>
    </row>
    <row r="14" spans="1:6" s="509" customFormat="1" ht="12" customHeight="1">
      <c r="A14" s="559" t="s">
        <v>77</v>
      </c>
      <c r="B14" s="334" t="s">
        <v>571</v>
      </c>
      <c r="C14" s="411">
        <v>1387</v>
      </c>
      <c r="D14" s="578">
        <v>2024</v>
      </c>
      <c r="E14" s="116">
        <v>1882</v>
      </c>
      <c r="F14" s="652" t="s">
        <v>741</v>
      </c>
    </row>
    <row r="15" spans="1:6" s="536" customFormat="1" ht="12" customHeight="1">
      <c r="A15" s="559" t="s">
        <v>78</v>
      </c>
      <c r="B15" s="333" t="s">
        <v>572</v>
      </c>
      <c r="C15" s="411">
        <v>0</v>
      </c>
      <c r="D15" s="578">
        <v>0</v>
      </c>
      <c r="E15" s="116">
        <v>0</v>
      </c>
      <c r="F15" s="652" t="s">
        <v>742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9">
        <v>80</v>
      </c>
      <c r="E16" s="541">
        <v>61</v>
      </c>
      <c r="F16" s="652" t="s">
        <v>743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8">
        <v>0</v>
      </c>
      <c r="E17" s="116">
        <v>0</v>
      </c>
      <c r="F17" s="652" t="s">
        <v>744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2" t="s">
        <v>745</v>
      </c>
    </row>
    <row r="19" spans="1:6" s="536" customFormat="1" ht="12" customHeight="1" thickBot="1">
      <c r="A19" s="483" t="s">
        <v>8</v>
      </c>
      <c r="B19" s="547" t="s">
        <v>573</v>
      </c>
      <c r="C19" s="414">
        <v>273941</v>
      </c>
      <c r="D19" s="576">
        <v>362165</v>
      </c>
      <c r="E19" s="553">
        <v>344232</v>
      </c>
      <c r="F19" s="652" t="s">
        <v>746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8">
        <v>0</v>
      </c>
      <c r="E20" s="116">
        <v>0</v>
      </c>
      <c r="F20" s="652" t="s">
        <v>747</v>
      </c>
    </row>
    <row r="21" spans="1:6" s="536" customFormat="1" ht="12" customHeight="1">
      <c r="A21" s="559" t="s">
        <v>80</v>
      </c>
      <c r="B21" s="334" t="s">
        <v>574</v>
      </c>
      <c r="C21" s="411">
        <v>0</v>
      </c>
      <c r="D21" s="578">
        <v>0</v>
      </c>
      <c r="E21" s="116">
        <v>0</v>
      </c>
      <c r="F21" s="652" t="s">
        <v>748</v>
      </c>
    </row>
    <row r="22" spans="1:6" s="536" customFormat="1" ht="12" customHeight="1">
      <c r="A22" s="559" t="s">
        <v>81</v>
      </c>
      <c r="B22" s="334" t="s">
        <v>575</v>
      </c>
      <c r="C22" s="411">
        <v>9886</v>
      </c>
      <c r="D22" s="578">
        <v>14095</v>
      </c>
      <c r="E22" s="116">
        <v>14006</v>
      </c>
      <c r="F22" s="652" t="s">
        <v>749</v>
      </c>
    </row>
    <row r="23" spans="1:6" s="509" customFormat="1" ht="12" customHeight="1" thickBot="1">
      <c r="A23" s="559" t="s">
        <v>82</v>
      </c>
      <c r="B23" s="334" t="s">
        <v>698</v>
      </c>
      <c r="C23" s="411">
        <v>0</v>
      </c>
      <c r="D23" s="578">
        <v>0</v>
      </c>
      <c r="E23" s="116">
        <v>0</v>
      </c>
      <c r="F23" s="652" t="s">
        <v>750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80">
        <v>17045</v>
      </c>
      <c r="E24" s="552">
        <v>16731</v>
      </c>
      <c r="F24" s="652" t="s">
        <v>751</v>
      </c>
    </row>
    <row r="25" spans="1:6" s="509" customFormat="1" ht="12" customHeight="1" thickBot="1">
      <c r="A25" s="546" t="s">
        <v>10</v>
      </c>
      <c r="B25" s="354" t="s">
        <v>576</v>
      </c>
      <c r="C25" s="414">
        <v>273941</v>
      </c>
      <c r="D25" s="576">
        <v>362165</v>
      </c>
      <c r="E25" s="553">
        <v>344232</v>
      </c>
      <c r="F25" s="652" t="s">
        <v>752</v>
      </c>
    </row>
    <row r="26" spans="1:6" s="509" customFormat="1" ht="12" customHeight="1">
      <c r="A26" s="560" t="s">
        <v>334</v>
      </c>
      <c r="B26" s="561" t="s">
        <v>574</v>
      </c>
      <c r="C26" s="104">
        <v>0</v>
      </c>
      <c r="D26" s="567">
        <v>0</v>
      </c>
      <c r="E26" s="540">
        <v>0</v>
      </c>
      <c r="F26" s="652" t="s">
        <v>753</v>
      </c>
    </row>
    <row r="27" spans="1:6" s="509" customFormat="1" ht="12" customHeight="1">
      <c r="A27" s="560" t="s">
        <v>340</v>
      </c>
      <c r="B27" s="562" t="s">
        <v>577</v>
      </c>
      <c r="C27" s="415">
        <v>0</v>
      </c>
      <c r="D27" s="581">
        <v>10174</v>
      </c>
      <c r="E27" s="539">
        <v>10173</v>
      </c>
      <c r="F27" s="652" t="s">
        <v>754</v>
      </c>
    </row>
    <row r="28" spans="1:6" s="509" customFormat="1" ht="12" customHeight="1" thickBot="1">
      <c r="A28" s="559" t="s">
        <v>342</v>
      </c>
      <c r="B28" s="563" t="s">
        <v>699</v>
      </c>
      <c r="C28" s="543">
        <v>0</v>
      </c>
      <c r="D28" s="582">
        <v>0</v>
      </c>
      <c r="E28" s="538">
        <v>0</v>
      </c>
      <c r="F28" s="652" t="s">
        <v>755</v>
      </c>
    </row>
    <row r="29" spans="1:6" s="509" customFormat="1" ht="12" customHeight="1" thickBot="1">
      <c r="A29" s="546" t="s">
        <v>11</v>
      </c>
      <c r="B29" s="354" t="s">
        <v>578</v>
      </c>
      <c r="C29" s="414">
        <v>273941</v>
      </c>
      <c r="D29" s="576">
        <v>362165</v>
      </c>
      <c r="E29" s="553">
        <v>344232</v>
      </c>
      <c r="F29" s="652" t="s">
        <v>756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2" t="s">
        <v>757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81">
        <v>0</v>
      </c>
      <c r="E31" s="539">
        <v>0</v>
      </c>
      <c r="F31" s="652" t="s">
        <v>758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2">
        <v>0</v>
      </c>
      <c r="E32" s="538">
        <v>0</v>
      </c>
      <c r="F32" s="652" t="s">
        <v>759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80">
        <v>150</v>
      </c>
      <c r="E33" s="552">
        <v>91</v>
      </c>
      <c r="F33" s="652" t="s">
        <v>760</v>
      </c>
    </row>
    <row r="34" spans="1:6" s="509" customFormat="1" ht="12" customHeight="1" thickBot="1">
      <c r="A34" s="546" t="s">
        <v>13</v>
      </c>
      <c r="B34" s="354" t="s">
        <v>579</v>
      </c>
      <c r="C34" s="42">
        <v>9218</v>
      </c>
      <c r="D34" s="580">
        <v>5356</v>
      </c>
      <c r="E34" s="552">
        <v>4461</v>
      </c>
      <c r="F34" s="652" t="s">
        <v>761</v>
      </c>
    </row>
    <row r="35" spans="1:6" s="509" customFormat="1" ht="12" customHeight="1" thickBot="1">
      <c r="A35" s="483" t="s">
        <v>14</v>
      </c>
      <c r="B35" s="354" t="s">
        <v>580</v>
      </c>
      <c r="C35" s="414">
        <v>273941</v>
      </c>
      <c r="D35" s="576">
        <v>362165</v>
      </c>
      <c r="E35" s="553">
        <v>344232</v>
      </c>
      <c r="F35" s="652" t="s">
        <v>762</v>
      </c>
    </row>
    <row r="36" spans="1:6" s="536" customFormat="1" ht="12" customHeight="1" thickBot="1">
      <c r="A36" s="548" t="s">
        <v>15</v>
      </c>
      <c r="B36" s="354" t="s">
        <v>581</v>
      </c>
      <c r="C36" s="414">
        <v>273941</v>
      </c>
      <c r="D36" s="576">
        <v>362165</v>
      </c>
      <c r="E36" s="553">
        <v>344232</v>
      </c>
      <c r="F36" s="652" t="s">
        <v>763</v>
      </c>
    </row>
    <row r="37" spans="1:6" s="536" customFormat="1" ht="15" customHeight="1">
      <c r="A37" s="560" t="s">
        <v>582</v>
      </c>
      <c r="B37" s="561" t="s">
        <v>171</v>
      </c>
      <c r="C37" s="104">
        <v>0</v>
      </c>
      <c r="D37" s="567">
        <v>6189</v>
      </c>
      <c r="E37" s="540">
        <v>6189</v>
      </c>
      <c r="F37" s="652" t="s">
        <v>764</v>
      </c>
    </row>
    <row r="38" spans="1:6" s="536" customFormat="1" ht="15" customHeight="1">
      <c r="A38" s="560" t="s">
        <v>583</v>
      </c>
      <c r="B38" s="562" t="s">
        <v>3</v>
      </c>
      <c r="C38" s="415">
        <v>0</v>
      </c>
      <c r="D38" s="581">
        <v>0</v>
      </c>
      <c r="E38" s="539">
        <v>0</v>
      </c>
      <c r="F38" s="652" t="s">
        <v>765</v>
      </c>
    </row>
    <row r="39" spans="1:6" ht="16.5" thickBot="1">
      <c r="A39" s="559" t="s">
        <v>584</v>
      </c>
      <c r="B39" s="545" t="s">
        <v>585</v>
      </c>
      <c r="C39" s="543">
        <v>0</v>
      </c>
      <c r="D39" s="582">
        <v>0</v>
      </c>
      <c r="E39" s="538">
        <v>0</v>
      </c>
      <c r="F39" s="652" t="s">
        <v>766</v>
      </c>
    </row>
    <row r="40" spans="1:6" s="535" customFormat="1" ht="16.5" customHeight="1" thickBot="1">
      <c r="A40" s="548" t="s">
        <v>16</v>
      </c>
      <c r="B40" s="549" t="s">
        <v>586</v>
      </c>
      <c r="C40" s="110">
        <v>273941</v>
      </c>
      <c r="D40" s="583">
        <v>362165</v>
      </c>
      <c r="E40" s="554">
        <v>344232</v>
      </c>
      <c r="F40" s="652" t="s">
        <v>767</v>
      </c>
    </row>
    <row r="41" spans="1:6" s="309" customFormat="1" ht="12" customHeight="1">
      <c r="A41" s="491"/>
      <c r="B41" s="492"/>
      <c r="C41" s="507"/>
      <c r="D41" s="507"/>
      <c r="E41" s="507"/>
      <c r="F41" s="652"/>
    </row>
    <row r="42" spans="1:6" ht="12" customHeight="1" thickBot="1">
      <c r="A42" s="493"/>
      <c r="B42" s="494"/>
      <c r="C42" s="508"/>
      <c r="D42" s="508"/>
      <c r="E42" s="508"/>
      <c r="F42" s="652"/>
    </row>
    <row r="43" spans="1:6" ht="12" customHeight="1" thickBot="1">
      <c r="A43" s="903" t="s">
        <v>45</v>
      </c>
      <c r="B43" s="904"/>
      <c r="C43" s="904"/>
      <c r="D43" s="904"/>
      <c r="E43" s="905"/>
      <c r="F43" s="535"/>
    </row>
    <row r="44" spans="1:6" ht="12" customHeight="1" thickBot="1">
      <c r="A44" s="546" t="s">
        <v>7</v>
      </c>
      <c r="B44" s="354" t="s">
        <v>587</v>
      </c>
      <c r="C44" s="414">
        <v>0</v>
      </c>
      <c r="D44" s="414">
        <v>0</v>
      </c>
      <c r="E44" s="553">
        <v>0</v>
      </c>
      <c r="F44" s="652" t="s">
        <v>735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2" t="s">
        <v>736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2" t="s">
        <v>737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2" t="s">
        <v>738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2" t="s">
        <v>739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2" t="s">
        <v>740</v>
      </c>
    </row>
    <row r="50" spans="1:6" ht="12" customHeight="1" thickBot="1">
      <c r="A50" s="546" t="s">
        <v>8</v>
      </c>
      <c r="B50" s="354" t="s">
        <v>588</v>
      </c>
      <c r="C50" s="414">
        <v>273941</v>
      </c>
      <c r="D50" s="414">
        <v>362165</v>
      </c>
      <c r="E50" s="553">
        <v>344232</v>
      </c>
      <c r="F50" s="652" t="s">
        <v>741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2" t="s">
        <v>742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2" t="s">
        <v>743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2" t="s">
        <v>744</v>
      </c>
    </row>
    <row r="54" spans="1:6" ht="16.5" thickBot="1">
      <c r="A54" s="559" t="s">
        <v>82</v>
      </c>
      <c r="B54" s="334" t="s">
        <v>700</v>
      </c>
      <c r="C54" s="408">
        <v>0</v>
      </c>
      <c r="D54" s="408">
        <v>0</v>
      </c>
      <c r="E54" s="564">
        <v>0</v>
      </c>
      <c r="F54" s="652" t="s">
        <v>745</v>
      </c>
    </row>
    <row r="55" spans="1:6" ht="15" customHeight="1" thickBot="1">
      <c r="A55" s="546" t="s">
        <v>9</v>
      </c>
      <c r="B55" s="550" t="s">
        <v>589</v>
      </c>
      <c r="C55" s="110">
        <v>0</v>
      </c>
      <c r="D55" s="110">
        <v>0</v>
      </c>
      <c r="E55" s="554">
        <v>0</v>
      </c>
      <c r="F55" s="652" t="s">
        <v>746</v>
      </c>
    </row>
    <row r="56" spans="1:6" ht="16.5" thickBot="1">
      <c r="C56" s="555"/>
      <c r="D56" s="555"/>
      <c r="E56" s="555"/>
      <c r="F56" s="652"/>
    </row>
    <row r="57" spans="1:6" ht="16.5" thickBot="1">
      <c r="A57" s="495" t="s">
        <v>688</v>
      </c>
      <c r="B57" s="496"/>
      <c r="C57" s="114"/>
      <c r="D57" s="114"/>
      <c r="E57" s="544"/>
      <c r="F57" s="652"/>
    </row>
    <row r="58" spans="1:6" ht="16.5" thickBot="1">
      <c r="A58" s="495" t="s">
        <v>151</v>
      </c>
      <c r="B58" s="496"/>
      <c r="C58" s="114"/>
      <c r="D58" s="114"/>
      <c r="E58" s="544"/>
      <c r="F58" s="652"/>
    </row>
    <row r="59" spans="1:6" ht="15.75">
      <c r="F59" s="652"/>
    </row>
    <row r="60" spans="1:6" ht="15.75">
      <c r="F60" s="652"/>
    </row>
    <row r="61" spans="1:6" ht="15.75">
      <c r="F61" s="652"/>
    </row>
    <row r="62" spans="1:6" ht="15.75">
      <c r="F62" s="652"/>
    </row>
    <row r="63" spans="1:6" ht="15.75">
      <c r="F63" s="652"/>
    </row>
    <row r="64" spans="1:6" ht="15.75">
      <c r="F64" s="652"/>
    </row>
    <row r="65" spans="6:6" ht="15.75">
      <c r="F65" s="652"/>
    </row>
    <row r="66" spans="6:6" ht="15.75">
      <c r="F66" s="652"/>
    </row>
    <row r="67" spans="6:6" ht="15.75">
      <c r="F67" s="652"/>
    </row>
    <row r="68" spans="6:6" ht="15.75">
      <c r="F68" s="652"/>
    </row>
    <row r="69" spans="6:6" ht="15.75">
      <c r="F69" s="652"/>
    </row>
    <row r="70" spans="6:6" ht="15.75">
      <c r="F70" s="652"/>
    </row>
    <row r="71" spans="6:6" ht="15.75">
      <c r="F71" s="652"/>
    </row>
    <row r="72" spans="6:6" ht="15.75">
      <c r="F72" s="652"/>
    </row>
    <row r="73" spans="6:6" ht="15.75">
      <c r="F73" s="652"/>
    </row>
    <row r="74" spans="6:6" ht="15.75">
      <c r="F74" s="652"/>
    </row>
    <row r="75" spans="6:6" ht="15.75">
      <c r="F75" s="652"/>
    </row>
    <row r="76" spans="6:6" ht="15.75">
      <c r="F76" s="652"/>
    </row>
    <row r="77" spans="6:6" ht="15.75">
      <c r="F77" s="652"/>
    </row>
    <row r="78" spans="6:6" ht="15.75">
      <c r="F78" s="652"/>
    </row>
    <row r="79" spans="6:6" ht="15.75">
      <c r="F79" s="652"/>
    </row>
    <row r="80" spans="6:6" ht="15.75">
      <c r="F80" s="652"/>
    </row>
    <row r="81" spans="6:6" ht="15.75">
      <c r="F81" s="652"/>
    </row>
    <row r="82" spans="6:6" ht="15.75">
      <c r="F82" s="652"/>
    </row>
    <row r="83" spans="6:6" ht="15.75">
      <c r="F83" s="652"/>
    </row>
    <row r="84" spans="6:6" ht="15.75">
      <c r="F84" s="652"/>
    </row>
    <row r="85" spans="6:6" ht="15.75">
      <c r="F85" s="652"/>
    </row>
    <row r="86" spans="6:6" ht="15.75">
      <c r="F86" s="652"/>
    </row>
    <row r="87" spans="6:6" ht="15.75">
      <c r="F87" s="652"/>
    </row>
    <row r="88" spans="6:6" ht="15">
      <c r="F88" s="653"/>
    </row>
    <row r="90" spans="6:6" ht="15.75">
      <c r="F90" s="652"/>
    </row>
    <row r="91" spans="6:6">
      <c r="F91" s="654"/>
    </row>
    <row r="92" spans="6:6">
      <c r="F92" s="654"/>
    </row>
    <row r="93" spans="6:6">
      <c r="F93" s="654"/>
    </row>
    <row r="94" spans="6:6">
      <c r="F94" s="654"/>
    </row>
    <row r="95" spans="6:6">
      <c r="F95" s="654"/>
    </row>
    <row r="96" spans="6:6">
      <c r="F96" s="654"/>
    </row>
    <row r="97" spans="6:6">
      <c r="F97" s="654"/>
    </row>
    <row r="98" spans="6:6">
      <c r="F98" s="654"/>
    </row>
    <row r="99" spans="6:6">
      <c r="F99" s="654"/>
    </row>
    <row r="100" spans="6:6">
      <c r="F100" s="654"/>
    </row>
    <row r="101" spans="6:6">
      <c r="F101" s="654"/>
    </row>
    <row r="102" spans="6:6">
      <c r="F102" s="654"/>
    </row>
    <row r="103" spans="6:6">
      <c r="F103" s="654"/>
    </row>
    <row r="104" spans="6:6">
      <c r="F104" s="654"/>
    </row>
    <row r="105" spans="6:6">
      <c r="F105" s="654"/>
    </row>
    <row r="106" spans="6:6">
      <c r="F106" s="654"/>
    </row>
    <row r="107" spans="6:6">
      <c r="F107" s="654"/>
    </row>
    <row r="108" spans="6:6">
      <c r="F108" s="654"/>
    </row>
    <row r="109" spans="6:6">
      <c r="F109" s="654"/>
    </row>
    <row r="110" spans="6:6">
      <c r="F110" s="654"/>
    </row>
    <row r="111" spans="6:6">
      <c r="F111" s="654"/>
    </row>
    <row r="112" spans="6:6">
      <c r="F112" s="654"/>
    </row>
    <row r="113" spans="6:6">
      <c r="F113" s="654"/>
    </row>
    <row r="114" spans="6:6">
      <c r="F114" s="654"/>
    </row>
    <row r="115" spans="6:6">
      <c r="F115" s="654"/>
    </row>
    <row r="116" spans="6:6">
      <c r="F116" s="654"/>
    </row>
    <row r="117" spans="6:6">
      <c r="F117" s="654"/>
    </row>
    <row r="118" spans="6:6">
      <c r="F118" s="654"/>
    </row>
    <row r="119" spans="6:6">
      <c r="F119" s="654"/>
    </row>
    <row r="120" spans="6:6">
      <c r="F120" s="654"/>
    </row>
    <row r="121" spans="6:6">
      <c r="F121" s="654"/>
    </row>
    <row r="122" spans="6:6">
      <c r="F122" s="654"/>
    </row>
    <row r="123" spans="6:6">
      <c r="F123" s="654"/>
    </row>
    <row r="124" spans="6:6">
      <c r="F124" s="654"/>
    </row>
    <row r="125" spans="6:6">
      <c r="F125" s="654"/>
    </row>
    <row r="126" spans="6:6">
      <c r="F126" s="654"/>
    </row>
    <row r="127" spans="6:6">
      <c r="F127" s="654"/>
    </row>
    <row r="128" spans="6:6">
      <c r="F128" s="654"/>
    </row>
    <row r="129" spans="6:6">
      <c r="F129" s="654"/>
    </row>
    <row r="130" spans="6:6">
      <c r="F130" s="654"/>
    </row>
    <row r="131" spans="6:6">
      <c r="F131" s="654"/>
    </row>
    <row r="132" spans="6:6">
      <c r="F132" s="654"/>
    </row>
    <row r="133" spans="6:6">
      <c r="F133" s="654"/>
    </row>
    <row r="134" spans="6:6">
      <c r="F134" s="654"/>
    </row>
    <row r="135" spans="6:6">
      <c r="F135" s="654"/>
    </row>
    <row r="136" spans="6:6">
      <c r="F136" s="654"/>
    </row>
    <row r="137" spans="6:6">
      <c r="F137" s="654"/>
    </row>
    <row r="138" spans="6:6">
      <c r="F138" s="654"/>
    </row>
    <row r="139" spans="6:6">
      <c r="F139" s="654"/>
    </row>
    <row r="140" spans="6:6">
      <c r="F140" s="654"/>
    </row>
    <row r="141" spans="6:6">
      <c r="F141" s="654"/>
    </row>
    <row r="142" spans="6:6">
      <c r="F142" s="654"/>
    </row>
    <row r="143" spans="6:6">
      <c r="F143" s="654"/>
    </row>
    <row r="144" spans="6:6">
      <c r="F144" s="654"/>
    </row>
    <row r="145" spans="6:6">
      <c r="F145" s="654"/>
    </row>
    <row r="146" spans="6:6">
      <c r="F146" s="65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G6" sqref="G6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31" t="str">
        <f>+CONCATENATE("8.2.2. melléklet a ……/",LEFT(ÖSSZEFÜGGÉSEK!A4,4)+1,". (……) önkormányzati rendelethez")</f>
        <v>8.2.2. melléklet a ……/2015. (……) önkormányzati rendelethez</v>
      </c>
    </row>
    <row r="2" spans="1:5" s="533" customFormat="1" ht="25.5" customHeight="1">
      <c r="A2" s="513" t="s">
        <v>149</v>
      </c>
      <c r="B2" s="909" t="s">
        <v>153</v>
      </c>
      <c r="C2" s="910"/>
      <c r="D2" s="911"/>
      <c r="E2" s="556" t="s">
        <v>51</v>
      </c>
    </row>
    <row r="3" spans="1:5" s="533" customFormat="1" ht="24.75" thickBot="1">
      <c r="A3" s="531" t="s">
        <v>148</v>
      </c>
      <c r="B3" s="906" t="s">
        <v>697</v>
      </c>
      <c r="C3" s="914"/>
      <c r="D3" s="915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09" customFormat="1" ht="12" customHeight="1" thickBot="1">
      <c r="A8" s="483" t="s">
        <v>7</v>
      </c>
      <c r="B8" s="547" t="s">
        <v>570</v>
      </c>
      <c r="C8" s="414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8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8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8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8"/>
      <c r="E13" s="116"/>
    </row>
    <row r="14" spans="1:5" s="509" customFormat="1" ht="12" customHeight="1">
      <c r="A14" s="559" t="s">
        <v>77</v>
      </c>
      <c r="B14" s="334" t="s">
        <v>571</v>
      </c>
      <c r="C14" s="411"/>
      <c r="D14" s="578"/>
      <c r="E14" s="116"/>
    </row>
    <row r="15" spans="1:5" s="536" customFormat="1" ht="12" customHeight="1">
      <c r="A15" s="559" t="s">
        <v>78</v>
      </c>
      <c r="B15" s="333" t="s">
        <v>572</v>
      </c>
      <c r="C15" s="411"/>
      <c r="D15" s="578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9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8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573</v>
      </c>
      <c r="C19" s="414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8"/>
      <c r="E20" s="116"/>
    </row>
    <row r="21" spans="1:5" s="536" customFormat="1" ht="12" customHeight="1">
      <c r="A21" s="559" t="s">
        <v>80</v>
      </c>
      <c r="B21" s="334" t="s">
        <v>574</v>
      </c>
      <c r="C21" s="411"/>
      <c r="D21" s="578"/>
      <c r="E21" s="116"/>
    </row>
    <row r="22" spans="1:5" s="536" customFormat="1" ht="12" customHeight="1">
      <c r="A22" s="559" t="s">
        <v>81</v>
      </c>
      <c r="B22" s="334" t="s">
        <v>575</v>
      </c>
      <c r="C22" s="411"/>
      <c r="D22" s="578"/>
      <c r="E22" s="116"/>
    </row>
    <row r="23" spans="1:5" s="509" customFormat="1" ht="12" customHeight="1" thickBot="1">
      <c r="A23" s="559" t="s">
        <v>82</v>
      </c>
      <c r="B23" s="334" t="s">
        <v>698</v>
      </c>
      <c r="C23" s="411"/>
      <c r="D23" s="578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4" t="s">
        <v>576</v>
      </c>
      <c r="C25" s="414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574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577</v>
      </c>
      <c r="C27" s="415"/>
      <c r="D27" s="581"/>
      <c r="E27" s="539"/>
    </row>
    <row r="28" spans="1:5" s="509" customFormat="1" ht="12" customHeight="1" thickBot="1">
      <c r="A28" s="559" t="s">
        <v>342</v>
      </c>
      <c r="B28" s="563" t="s">
        <v>699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4" t="s">
        <v>578</v>
      </c>
      <c r="C29" s="414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81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4" t="s">
        <v>579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4" t="s">
        <v>580</v>
      </c>
      <c r="C35" s="414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581</v>
      </c>
      <c r="C36" s="414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582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583</v>
      </c>
      <c r="B38" s="562" t="s">
        <v>3</v>
      </c>
      <c r="C38" s="415"/>
      <c r="D38" s="581"/>
      <c r="E38" s="539"/>
    </row>
    <row r="39" spans="1:5" ht="13.5" thickBot="1">
      <c r="A39" s="559" t="s">
        <v>584</v>
      </c>
      <c r="B39" s="545" t="s">
        <v>585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586</v>
      </c>
      <c r="C40" s="110">
        <f>+C35+C36</f>
        <v>0</v>
      </c>
      <c r="D40" s="583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3" t="s">
        <v>45</v>
      </c>
      <c r="B43" s="904"/>
      <c r="C43" s="904"/>
      <c r="D43" s="904"/>
      <c r="E43" s="905"/>
    </row>
    <row r="44" spans="1:5" ht="12" customHeight="1" thickBot="1">
      <c r="A44" s="546" t="s">
        <v>7</v>
      </c>
      <c r="B44" s="354" t="s">
        <v>587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588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700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589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688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31" t="str">
        <f>+CONCATENATE("8.2.3. melléklet a ……/",LEFT(ÖSSZEFÜGGÉSEK!A4,4)+1,". (……) önkormányzati rendelethez")</f>
        <v>8.2.3. melléklet a ……/2015. (……) önkormányzati rendelethez</v>
      </c>
    </row>
    <row r="2" spans="1:5" s="533" customFormat="1" ht="25.5" customHeight="1">
      <c r="A2" s="513" t="s">
        <v>149</v>
      </c>
      <c r="B2" s="909" t="s">
        <v>153</v>
      </c>
      <c r="C2" s="910"/>
      <c r="D2" s="911"/>
      <c r="E2" s="556" t="s">
        <v>51</v>
      </c>
    </row>
    <row r="3" spans="1:5" s="533" customFormat="1" ht="24.75" thickBot="1">
      <c r="A3" s="531" t="s">
        <v>148</v>
      </c>
      <c r="B3" s="906" t="s">
        <v>692</v>
      </c>
      <c r="C3" s="914"/>
      <c r="D3" s="915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09" customFormat="1" ht="12" customHeight="1" thickBot="1">
      <c r="A8" s="483" t="s">
        <v>7</v>
      </c>
      <c r="B8" s="547" t="s">
        <v>570</v>
      </c>
      <c r="C8" s="414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8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8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8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8"/>
      <c r="E13" s="116"/>
    </row>
    <row r="14" spans="1:5" s="509" customFormat="1" ht="12" customHeight="1">
      <c r="A14" s="559" t="s">
        <v>77</v>
      </c>
      <c r="B14" s="334" t="s">
        <v>571</v>
      </c>
      <c r="C14" s="411"/>
      <c r="D14" s="578"/>
      <c r="E14" s="116"/>
    </row>
    <row r="15" spans="1:5" s="536" customFormat="1" ht="12" customHeight="1">
      <c r="A15" s="559" t="s">
        <v>78</v>
      </c>
      <c r="B15" s="333" t="s">
        <v>572</v>
      </c>
      <c r="C15" s="411"/>
      <c r="D15" s="578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9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8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573</v>
      </c>
      <c r="C19" s="414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8"/>
      <c r="E20" s="116"/>
    </row>
    <row r="21" spans="1:5" s="536" customFormat="1" ht="12" customHeight="1">
      <c r="A21" s="559" t="s">
        <v>80</v>
      </c>
      <c r="B21" s="334" t="s">
        <v>574</v>
      </c>
      <c r="C21" s="411"/>
      <c r="D21" s="578"/>
      <c r="E21" s="116"/>
    </row>
    <row r="22" spans="1:5" s="536" customFormat="1" ht="12" customHeight="1">
      <c r="A22" s="559" t="s">
        <v>81</v>
      </c>
      <c r="B22" s="334" t="s">
        <v>575</v>
      </c>
      <c r="C22" s="411"/>
      <c r="D22" s="578"/>
      <c r="E22" s="116"/>
    </row>
    <row r="23" spans="1:5" s="509" customFormat="1" ht="12" customHeight="1" thickBot="1">
      <c r="A23" s="559" t="s">
        <v>82</v>
      </c>
      <c r="B23" s="334" t="s">
        <v>698</v>
      </c>
      <c r="C23" s="411"/>
      <c r="D23" s="578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4" t="s">
        <v>576</v>
      </c>
      <c r="C25" s="414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574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577</v>
      </c>
      <c r="C27" s="415"/>
      <c r="D27" s="581"/>
      <c r="E27" s="539"/>
    </row>
    <row r="28" spans="1:5" s="509" customFormat="1" ht="12" customHeight="1" thickBot="1">
      <c r="A28" s="559" t="s">
        <v>342</v>
      </c>
      <c r="B28" s="563" t="s">
        <v>699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4" t="s">
        <v>578</v>
      </c>
      <c r="C29" s="414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81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4" t="s">
        <v>579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4" t="s">
        <v>580</v>
      </c>
      <c r="C35" s="414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581</v>
      </c>
      <c r="C36" s="414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582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583</v>
      </c>
      <c r="B38" s="562" t="s">
        <v>3</v>
      </c>
      <c r="C38" s="415"/>
      <c r="D38" s="581"/>
      <c r="E38" s="539"/>
    </row>
    <row r="39" spans="1:5" ht="13.5" thickBot="1">
      <c r="A39" s="559" t="s">
        <v>584</v>
      </c>
      <c r="B39" s="545" t="s">
        <v>585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586</v>
      </c>
      <c r="C40" s="110">
        <f>+C35+C36</f>
        <v>0</v>
      </c>
      <c r="D40" s="583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3" t="s">
        <v>45</v>
      </c>
      <c r="B43" s="904"/>
      <c r="C43" s="904"/>
      <c r="D43" s="904"/>
      <c r="E43" s="905"/>
    </row>
    <row r="44" spans="1:5" ht="12" customHeight="1" thickBot="1">
      <c r="A44" s="546" t="s">
        <v>7</v>
      </c>
      <c r="B44" s="354" t="s">
        <v>587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588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700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589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688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B15" sqref="B1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6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31" t="str">
        <f>+CONCATENATE("8.3. melléklet a ……/",LEFT(ÖSSZEFÜGGÉSEK!A4,4)+1,". (……) önkormányzati rendelethez")</f>
        <v>8.3. melléklet a ……/2015. (……) önkormányzati rendelethez</v>
      </c>
      <c r="F1" s="649"/>
    </row>
    <row r="2" spans="1:6" s="533" customFormat="1" ht="25.5" customHeight="1">
      <c r="A2" s="513" t="s">
        <v>149</v>
      </c>
      <c r="B2" s="909" t="s">
        <v>590</v>
      </c>
      <c r="C2" s="910"/>
      <c r="D2" s="911"/>
      <c r="E2" s="556" t="s">
        <v>52</v>
      </c>
      <c r="F2" s="650"/>
    </row>
    <row r="3" spans="1:6" s="533" customFormat="1" ht="24.75" thickBot="1">
      <c r="A3" s="531" t="s">
        <v>148</v>
      </c>
      <c r="B3" s="906" t="s">
        <v>561</v>
      </c>
      <c r="C3" s="914"/>
      <c r="D3" s="915"/>
      <c r="E3" s="557" t="s">
        <v>41</v>
      </c>
      <c r="F3" s="650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51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2"/>
    </row>
    <row r="7" spans="1:6" s="535" customFormat="1" ht="15.95" customHeight="1" thickBot="1">
      <c r="A7" s="903" t="s">
        <v>44</v>
      </c>
      <c r="B7" s="904"/>
      <c r="C7" s="904"/>
      <c r="D7" s="904"/>
      <c r="E7" s="905"/>
      <c r="F7" s="652"/>
    </row>
    <row r="8" spans="1:6" s="509" customFormat="1" ht="12" customHeight="1" thickBot="1">
      <c r="A8" s="483" t="s">
        <v>7</v>
      </c>
      <c r="B8" s="547" t="s">
        <v>570</v>
      </c>
      <c r="C8" s="414">
        <v>0</v>
      </c>
      <c r="D8" s="576">
        <v>0</v>
      </c>
      <c r="E8" s="553">
        <v>0</v>
      </c>
      <c r="F8" s="652" t="s">
        <v>735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7">
        <v>0</v>
      </c>
      <c r="E9" s="542">
        <v>0</v>
      </c>
      <c r="F9" s="652" t="s">
        <v>736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8">
        <v>65</v>
      </c>
      <c r="E10" s="116">
        <v>39</v>
      </c>
      <c r="F10" s="652" t="s">
        <v>737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8">
        <v>1479</v>
      </c>
      <c r="E11" s="116">
        <v>1465</v>
      </c>
      <c r="F11" s="652" t="s">
        <v>738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8">
        <v>1911</v>
      </c>
      <c r="E12" s="116">
        <v>1904</v>
      </c>
      <c r="F12" s="652" t="s">
        <v>739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8">
        <v>5738</v>
      </c>
      <c r="E13" s="116">
        <v>5731</v>
      </c>
      <c r="F13" s="652" t="s">
        <v>740</v>
      </c>
    </row>
    <row r="14" spans="1:6" s="509" customFormat="1" ht="12" customHeight="1">
      <c r="A14" s="559" t="s">
        <v>77</v>
      </c>
      <c r="B14" s="334" t="s">
        <v>571</v>
      </c>
      <c r="C14" s="411">
        <v>1387</v>
      </c>
      <c r="D14" s="578">
        <v>2024</v>
      </c>
      <c r="E14" s="116">
        <v>1882</v>
      </c>
      <c r="F14" s="652" t="s">
        <v>741</v>
      </c>
    </row>
    <row r="15" spans="1:6" s="536" customFormat="1" ht="12" customHeight="1">
      <c r="A15" s="559" t="s">
        <v>78</v>
      </c>
      <c r="B15" s="333" t="s">
        <v>572</v>
      </c>
      <c r="C15" s="411">
        <v>0</v>
      </c>
      <c r="D15" s="578">
        <v>0</v>
      </c>
      <c r="E15" s="116">
        <v>0</v>
      </c>
      <c r="F15" s="652" t="s">
        <v>742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9">
        <v>80</v>
      </c>
      <c r="E16" s="541">
        <v>61</v>
      </c>
      <c r="F16" s="652" t="s">
        <v>743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8">
        <v>0</v>
      </c>
      <c r="E17" s="116">
        <v>0</v>
      </c>
      <c r="F17" s="652" t="s">
        <v>744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2" t="s">
        <v>745</v>
      </c>
    </row>
    <row r="19" spans="1:6" s="536" customFormat="1" ht="12" customHeight="1" thickBot="1">
      <c r="A19" s="483" t="s">
        <v>8</v>
      </c>
      <c r="B19" s="547" t="s">
        <v>573</v>
      </c>
      <c r="C19" s="414">
        <v>273941</v>
      </c>
      <c r="D19" s="576">
        <v>362165</v>
      </c>
      <c r="E19" s="553">
        <v>344232</v>
      </c>
      <c r="F19" s="652" t="s">
        <v>746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8">
        <v>0</v>
      </c>
      <c r="E20" s="116">
        <v>0</v>
      </c>
      <c r="F20" s="652" t="s">
        <v>747</v>
      </c>
    </row>
    <row r="21" spans="1:6" s="536" customFormat="1" ht="12" customHeight="1">
      <c r="A21" s="559" t="s">
        <v>80</v>
      </c>
      <c r="B21" s="334" t="s">
        <v>574</v>
      </c>
      <c r="C21" s="411">
        <v>0</v>
      </c>
      <c r="D21" s="578">
        <v>0</v>
      </c>
      <c r="E21" s="116">
        <v>0</v>
      </c>
      <c r="F21" s="652" t="s">
        <v>748</v>
      </c>
    </row>
    <row r="22" spans="1:6" s="536" customFormat="1" ht="12" customHeight="1">
      <c r="A22" s="559" t="s">
        <v>81</v>
      </c>
      <c r="B22" s="334" t="s">
        <v>575</v>
      </c>
      <c r="C22" s="411">
        <v>9886</v>
      </c>
      <c r="D22" s="578">
        <v>14095</v>
      </c>
      <c r="E22" s="116">
        <v>14006</v>
      </c>
      <c r="F22" s="652" t="s">
        <v>749</v>
      </c>
    </row>
    <row r="23" spans="1:6" s="509" customFormat="1" ht="12" customHeight="1" thickBot="1">
      <c r="A23" s="559" t="s">
        <v>82</v>
      </c>
      <c r="B23" s="334" t="s">
        <v>698</v>
      </c>
      <c r="C23" s="411">
        <v>0</v>
      </c>
      <c r="D23" s="578">
        <v>0</v>
      </c>
      <c r="E23" s="116">
        <v>0</v>
      </c>
      <c r="F23" s="652" t="s">
        <v>750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80">
        <v>17045</v>
      </c>
      <c r="E24" s="552">
        <v>16731</v>
      </c>
      <c r="F24" s="652" t="s">
        <v>751</v>
      </c>
    </row>
    <row r="25" spans="1:6" s="509" customFormat="1" ht="12" customHeight="1" thickBot="1">
      <c r="A25" s="546" t="s">
        <v>10</v>
      </c>
      <c r="B25" s="354" t="s">
        <v>576</v>
      </c>
      <c r="C25" s="414">
        <v>273941</v>
      </c>
      <c r="D25" s="576">
        <v>362165</v>
      </c>
      <c r="E25" s="553">
        <v>344232</v>
      </c>
      <c r="F25" s="652" t="s">
        <v>752</v>
      </c>
    </row>
    <row r="26" spans="1:6" s="509" customFormat="1" ht="12" customHeight="1">
      <c r="A26" s="560" t="s">
        <v>334</v>
      </c>
      <c r="B26" s="561" t="s">
        <v>574</v>
      </c>
      <c r="C26" s="104">
        <v>0</v>
      </c>
      <c r="D26" s="567">
        <v>0</v>
      </c>
      <c r="E26" s="540">
        <v>0</v>
      </c>
      <c r="F26" s="652" t="s">
        <v>753</v>
      </c>
    </row>
    <row r="27" spans="1:6" s="509" customFormat="1" ht="12" customHeight="1">
      <c r="A27" s="560" t="s">
        <v>340</v>
      </c>
      <c r="B27" s="562" t="s">
        <v>577</v>
      </c>
      <c r="C27" s="415">
        <v>0</v>
      </c>
      <c r="D27" s="581">
        <v>10174</v>
      </c>
      <c r="E27" s="539">
        <v>10173</v>
      </c>
      <c r="F27" s="652" t="s">
        <v>754</v>
      </c>
    </row>
    <row r="28" spans="1:6" s="509" customFormat="1" ht="12" customHeight="1" thickBot="1">
      <c r="A28" s="559" t="s">
        <v>342</v>
      </c>
      <c r="B28" s="563" t="s">
        <v>699</v>
      </c>
      <c r="C28" s="543">
        <v>0</v>
      </c>
      <c r="D28" s="582">
        <v>0</v>
      </c>
      <c r="E28" s="538">
        <v>0</v>
      </c>
      <c r="F28" s="652" t="s">
        <v>755</v>
      </c>
    </row>
    <row r="29" spans="1:6" s="509" customFormat="1" ht="12" customHeight="1" thickBot="1">
      <c r="A29" s="546" t="s">
        <v>11</v>
      </c>
      <c r="B29" s="354" t="s">
        <v>578</v>
      </c>
      <c r="C29" s="414">
        <v>273941</v>
      </c>
      <c r="D29" s="576">
        <v>362165</v>
      </c>
      <c r="E29" s="553">
        <v>344232</v>
      </c>
      <c r="F29" s="652" t="s">
        <v>756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2" t="s">
        <v>757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81">
        <v>0</v>
      </c>
      <c r="E31" s="539">
        <v>0</v>
      </c>
      <c r="F31" s="652" t="s">
        <v>758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2">
        <v>0</v>
      </c>
      <c r="E32" s="538">
        <v>0</v>
      </c>
      <c r="F32" s="652" t="s">
        <v>759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80">
        <v>150</v>
      </c>
      <c r="E33" s="552">
        <v>91</v>
      </c>
      <c r="F33" s="652" t="s">
        <v>760</v>
      </c>
    </row>
    <row r="34" spans="1:6" s="509" customFormat="1" ht="12" customHeight="1" thickBot="1">
      <c r="A34" s="546" t="s">
        <v>13</v>
      </c>
      <c r="B34" s="354" t="s">
        <v>579</v>
      </c>
      <c r="C34" s="42">
        <v>9218</v>
      </c>
      <c r="D34" s="580">
        <v>5356</v>
      </c>
      <c r="E34" s="552">
        <v>4461</v>
      </c>
      <c r="F34" s="652" t="s">
        <v>761</v>
      </c>
    </row>
    <row r="35" spans="1:6" s="509" customFormat="1" ht="12" customHeight="1" thickBot="1">
      <c r="A35" s="483" t="s">
        <v>14</v>
      </c>
      <c r="B35" s="354" t="s">
        <v>580</v>
      </c>
      <c r="C35" s="414">
        <v>273941</v>
      </c>
      <c r="D35" s="576">
        <v>362165</v>
      </c>
      <c r="E35" s="553">
        <v>344232</v>
      </c>
      <c r="F35" s="652" t="s">
        <v>762</v>
      </c>
    </row>
    <row r="36" spans="1:6" s="536" customFormat="1" ht="12" customHeight="1" thickBot="1">
      <c r="A36" s="548" t="s">
        <v>15</v>
      </c>
      <c r="B36" s="354" t="s">
        <v>581</v>
      </c>
      <c r="C36" s="414">
        <v>273941</v>
      </c>
      <c r="D36" s="576">
        <v>362165</v>
      </c>
      <c r="E36" s="553">
        <v>344232</v>
      </c>
      <c r="F36" s="652" t="s">
        <v>763</v>
      </c>
    </row>
    <row r="37" spans="1:6" s="536" customFormat="1" ht="15" customHeight="1">
      <c r="A37" s="560" t="s">
        <v>582</v>
      </c>
      <c r="B37" s="561" t="s">
        <v>171</v>
      </c>
      <c r="C37" s="104">
        <v>0</v>
      </c>
      <c r="D37" s="567">
        <v>6189</v>
      </c>
      <c r="E37" s="540">
        <v>6189</v>
      </c>
      <c r="F37" s="652" t="s">
        <v>764</v>
      </c>
    </row>
    <row r="38" spans="1:6" s="536" customFormat="1" ht="15" customHeight="1">
      <c r="A38" s="560" t="s">
        <v>583</v>
      </c>
      <c r="B38" s="562" t="s">
        <v>3</v>
      </c>
      <c r="C38" s="415">
        <v>0</v>
      </c>
      <c r="D38" s="581">
        <v>0</v>
      </c>
      <c r="E38" s="539">
        <v>0</v>
      </c>
      <c r="F38" s="652" t="s">
        <v>765</v>
      </c>
    </row>
    <row r="39" spans="1:6" ht="16.5" thickBot="1">
      <c r="A39" s="559" t="s">
        <v>584</v>
      </c>
      <c r="B39" s="545" t="s">
        <v>585</v>
      </c>
      <c r="C39" s="543">
        <v>0</v>
      </c>
      <c r="D39" s="582">
        <v>0</v>
      </c>
      <c r="E39" s="538">
        <v>0</v>
      </c>
      <c r="F39" s="652" t="s">
        <v>766</v>
      </c>
    </row>
    <row r="40" spans="1:6" s="535" customFormat="1" ht="16.5" customHeight="1" thickBot="1">
      <c r="A40" s="548" t="s">
        <v>16</v>
      </c>
      <c r="B40" s="549" t="s">
        <v>586</v>
      </c>
      <c r="C40" s="110">
        <v>273941</v>
      </c>
      <c r="D40" s="583">
        <v>362165</v>
      </c>
      <c r="E40" s="554">
        <v>344232</v>
      </c>
      <c r="F40" s="652" t="s">
        <v>767</v>
      </c>
    </row>
    <row r="41" spans="1:6" s="309" customFormat="1" ht="12" customHeight="1">
      <c r="A41" s="491"/>
      <c r="B41" s="492"/>
      <c r="C41" s="507"/>
      <c r="D41" s="507"/>
      <c r="E41" s="507"/>
      <c r="F41" s="652"/>
    </row>
    <row r="42" spans="1:6" ht="12" customHeight="1" thickBot="1">
      <c r="A42" s="493"/>
      <c r="B42" s="494"/>
      <c r="C42" s="508"/>
      <c r="D42" s="508"/>
      <c r="E42" s="508"/>
      <c r="F42" s="652"/>
    </row>
    <row r="43" spans="1:6" ht="12" customHeight="1" thickBot="1">
      <c r="A43" s="903" t="s">
        <v>45</v>
      </c>
      <c r="B43" s="904"/>
      <c r="C43" s="904"/>
      <c r="D43" s="904"/>
      <c r="E43" s="905"/>
      <c r="F43" s="535"/>
    </row>
    <row r="44" spans="1:6" ht="12" customHeight="1" thickBot="1">
      <c r="A44" s="546" t="s">
        <v>7</v>
      </c>
      <c r="B44" s="354" t="s">
        <v>587</v>
      </c>
      <c r="C44" s="414">
        <v>0</v>
      </c>
      <c r="D44" s="414">
        <v>0</v>
      </c>
      <c r="E44" s="553">
        <v>0</v>
      </c>
      <c r="F44" s="652" t="s">
        <v>735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2" t="s">
        <v>736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2" t="s">
        <v>737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2" t="s">
        <v>738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2" t="s">
        <v>739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2" t="s">
        <v>740</v>
      </c>
    </row>
    <row r="50" spans="1:6" ht="12" customHeight="1" thickBot="1">
      <c r="A50" s="546" t="s">
        <v>8</v>
      </c>
      <c r="B50" s="354" t="s">
        <v>588</v>
      </c>
      <c r="C50" s="414">
        <v>273941</v>
      </c>
      <c r="D50" s="414">
        <v>362165</v>
      </c>
      <c r="E50" s="553">
        <v>344232</v>
      </c>
      <c r="F50" s="652" t="s">
        <v>741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2" t="s">
        <v>742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2" t="s">
        <v>743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2" t="s">
        <v>744</v>
      </c>
    </row>
    <row r="54" spans="1:6" ht="16.5" thickBot="1">
      <c r="A54" s="559" t="s">
        <v>82</v>
      </c>
      <c r="B54" s="334" t="s">
        <v>700</v>
      </c>
      <c r="C54" s="408">
        <v>0</v>
      </c>
      <c r="D54" s="408">
        <v>0</v>
      </c>
      <c r="E54" s="564">
        <v>0</v>
      </c>
      <c r="F54" s="652" t="s">
        <v>745</v>
      </c>
    </row>
    <row r="55" spans="1:6" ht="15" customHeight="1" thickBot="1">
      <c r="A55" s="546" t="s">
        <v>9</v>
      </c>
      <c r="B55" s="550" t="s">
        <v>589</v>
      </c>
      <c r="C55" s="110">
        <v>0</v>
      </c>
      <c r="D55" s="110">
        <v>0</v>
      </c>
      <c r="E55" s="554">
        <v>0</v>
      </c>
      <c r="F55" s="652" t="s">
        <v>746</v>
      </c>
    </row>
    <row r="56" spans="1:6" ht="16.5" thickBot="1">
      <c r="C56" s="555"/>
      <c r="D56" s="555"/>
      <c r="E56" s="555"/>
      <c r="F56" s="652"/>
    </row>
    <row r="57" spans="1:6" ht="16.5" thickBot="1">
      <c r="A57" s="495" t="s">
        <v>688</v>
      </c>
      <c r="B57" s="496"/>
      <c r="C57" s="114"/>
      <c r="D57" s="114"/>
      <c r="E57" s="544"/>
      <c r="F57" s="652"/>
    </row>
    <row r="58" spans="1:6" ht="16.5" thickBot="1">
      <c r="A58" s="495" t="s">
        <v>151</v>
      </c>
      <c r="B58" s="496"/>
      <c r="C58" s="114"/>
      <c r="D58" s="114"/>
      <c r="E58" s="544"/>
      <c r="F58" s="652"/>
    </row>
    <row r="59" spans="1:6" ht="15.75">
      <c r="F59" s="652"/>
    </row>
    <row r="60" spans="1:6" ht="15.75">
      <c r="F60" s="652"/>
    </row>
    <row r="61" spans="1:6" ht="15.75">
      <c r="F61" s="652"/>
    </row>
    <row r="62" spans="1:6" ht="15.75">
      <c r="F62" s="652"/>
    </row>
    <row r="63" spans="1:6" ht="15.75">
      <c r="F63" s="652"/>
    </row>
    <row r="64" spans="1:6" ht="15.75">
      <c r="F64" s="652"/>
    </row>
    <row r="65" spans="6:6" ht="15.75">
      <c r="F65" s="652"/>
    </row>
    <row r="66" spans="6:6" ht="15.75">
      <c r="F66" s="652"/>
    </row>
    <row r="67" spans="6:6" ht="15.75">
      <c r="F67" s="652"/>
    </row>
    <row r="68" spans="6:6" ht="15.75">
      <c r="F68" s="652"/>
    </row>
    <row r="69" spans="6:6" ht="15.75">
      <c r="F69" s="652"/>
    </row>
    <row r="70" spans="6:6" ht="15.75">
      <c r="F70" s="652"/>
    </row>
    <row r="71" spans="6:6" ht="15.75">
      <c r="F71" s="652"/>
    </row>
    <row r="72" spans="6:6" ht="15.75">
      <c r="F72" s="652"/>
    </row>
    <row r="73" spans="6:6" ht="15.75">
      <c r="F73" s="652"/>
    </row>
    <row r="74" spans="6:6" ht="15.75">
      <c r="F74" s="652"/>
    </row>
    <row r="75" spans="6:6" ht="15.75">
      <c r="F75" s="652"/>
    </row>
    <row r="76" spans="6:6" ht="15.75">
      <c r="F76" s="652"/>
    </row>
    <row r="77" spans="6:6" ht="15.75">
      <c r="F77" s="652"/>
    </row>
    <row r="78" spans="6:6" ht="15.75">
      <c r="F78" s="652"/>
    </row>
    <row r="79" spans="6:6" ht="15.75">
      <c r="F79" s="652"/>
    </row>
    <row r="80" spans="6:6" ht="15.75">
      <c r="F80" s="652"/>
    </row>
    <row r="81" spans="6:6" ht="15.75">
      <c r="F81" s="652"/>
    </row>
    <row r="82" spans="6:6" ht="15.75">
      <c r="F82" s="652"/>
    </row>
    <row r="83" spans="6:6" ht="15.75">
      <c r="F83" s="652"/>
    </row>
    <row r="84" spans="6:6" ht="15.75">
      <c r="F84" s="652"/>
    </row>
    <row r="85" spans="6:6" ht="15.75">
      <c r="F85" s="652"/>
    </row>
    <row r="86" spans="6:6" ht="15.75">
      <c r="F86" s="652"/>
    </row>
    <row r="87" spans="6:6" ht="15.75">
      <c r="F87" s="652"/>
    </row>
    <row r="88" spans="6:6" ht="15">
      <c r="F88" s="653"/>
    </row>
    <row r="90" spans="6:6" ht="15.75">
      <c r="F90" s="652"/>
    </row>
    <row r="91" spans="6:6">
      <c r="F91" s="654"/>
    </row>
    <row r="92" spans="6:6">
      <c r="F92" s="654"/>
    </row>
    <row r="93" spans="6:6">
      <c r="F93" s="654"/>
    </row>
    <row r="94" spans="6:6">
      <c r="F94" s="654"/>
    </row>
    <row r="95" spans="6:6">
      <c r="F95" s="654"/>
    </row>
    <row r="96" spans="6:6">
      <c r="F96" s="654"/>
    </row>
    <row r="97" spans="6:6">
      <c r="F97" s="654"/>
    </row>
    <row r="98" spans="6:6">
      <c r="F98" s="654"/>
    </row>
    <row r="99" spans="6:6">
      <c r="F99" s="654"/>
    </row>
    <row r="100" spans="6:6">
      <c r="F100" s="654"/>
    </row>
    <row r="101" spans="6:6">
      <c r="F101" s="654"/>
    </row>
    <row r="102" spans="6:6">
      <c r="F102" s="654"/>
    </row>
    <row r="103" spans="6:6">
      <c r="F103" s="654"/>
    </row>
    <row r="104" spans="6:6">
      <c r="F104" s="654"/>
    </row>
    <row r="105" spans="6:6">
      <c r="F105" s="654"/>
    </row>
    <row r="106" spans="6:6">
      <c r="F106" s="654"/>
    </row>
    <row r="107" spans="6:6">
      <c r="F107" s="654"/>
    </row>
    <row r="108" spans="6:6">
      <c r="F108" s="654"/>
    </row>
    <row r="109" spans="6:6">
      <c r="F109" s="654"/>
    </row>
    <row r="110" spans="6:6">
      <c r="F110" s="654"/>
    </row>
    <row r="111" spans="6:6">
      <c r="F111" s="654"/>
    </row>
    <row r="112" spans="6:6">
      <c r="F112" s="654"/>
    </row>
    <row r="113" spans="6:6">
      <c r="F113" s="654"/>
    </row>
    <row r="114" spans="6:6">
      <c r="F114" s="654"/>
    </row>
    <row r="115" spans="6:6">
      <c r="F115" s="654"/>
    </row>
    <row r="116" spans="6:6">
      <c r="F116" s="654"/>
    </row>
    <row r="117" spans="6:6">
      <c r="F117" s="654"/>
    </row>
    <row r="118" spans="6:6">
      <c r="F118" s="654"/>
    </row>
    <row r="119" spans="6:6">
      <c r="F119" s="654"/>
    </row>
    <row r="120" spans="6:6">
      <c r="F120" s="654"/>
    </row>
    <row r="121" spans="6:6">
      <c r="F121" s="654"/>
    </row>
    <row r="122" spans="6:6">
      <c r="F122" s="654"/>
    </row>
    <row r="123" spans="6:6">
      <c r="F123" s="654"/>
    </row>
    <row r="124" spans="6:6">
      <c r="F124" s="654"/>
    </row>
    <row r="125" spans="6:6">
      <c r="F125" s="654"/>
    </row>
    <row r="126" spans="6:6">
      <c r="F126" s="654"/>
    </row>
    <row r="127" spans="6:6">
      <c r="F127" s="654"/>
    </row>
    <row r="128" spans="6:6">
      <c r="F128" s="654"/>
    </row>
    <row r="129" spans="6:6">
      <c r="F129" s="654"/>
    </row>
    <row r="130" spans="6:6">
      <c r="F130" s="654"/>
    </row>
    <row r="131" spans="6:6">
      <c r="F131" s="654"/>
    </row>
    <row r="132" spans="6:6">
      <c r="F132" s="654"/>
    </row>
    <row r="133" spans="6:6">
      <c r="F133" s="654"/>
    </row>
    <row r="134" spans="6:6">
      <c r="F134" s="654"/>
    </row>
    <row r="135" spans="6:6">
      <c r="F135" s="654"/>
    </row>
    <row r="136" spans="6:6">
      <c r="F136" s="654"/>
    </row>
    <row r="137" spans="6:6">
      <c r="F137" s="654"/>
    </row>
    <row r="138" spans="6:6">
      <c r="F138" s="654"/>
    </row>
    <row r="139" spans="6:6">
      <c r="F139" s="654"/>
    </row>
    <row r="140" spans="6:6">
      <c r="F140" s="654"/>
    </row>
    <row r="141" spans="6:6">
      <c r="F141" s="654"/>
    </row>
    <row r="142" spans="6:6">
      <c r="F142" s="654"/>
    </row>
    <row r="143" spans="6:6">
      <c r="F143" s="654"/>
    </row>
    <row r="144" spans="6:6">
      <c r="F144" s="654"/>
    </row>
    <row r="145" spans="6:6">
      <c r="F145" s="654"/>
    </row>
    <row r="146" spans="6:6">
      <c r="F146" s="65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activeCell="C113" sqref="C113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3" t="s">
        <v>4</v>
      </c>
      <c r="B1" s="863"/>
      <c r="C1" s="863"/>
      <c r="D1" s="863"/>
      <c r="E1" s="863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64" t="s">
        <v>61</v>
      </c>
      <c r="B3" s="866" t="s">
        <v>6</v>
      </c>
      <c r="C3" s="868" t="str">
        <f>+CONCATENATE(LEFT(ÖSSZEFÜGGÉSEK!A4,4),". évi")</f>
        <v>2014. évi</v>
      </c>
      <c r="D3" s="868"/>
      <c r="E3" s="869"/>
      <c r="F3" s="642"/>
    </row>
    <row r="4" spans="1:6" ht="38.1" customHeight="1" thickBot="1">
      <c r="A4" s="865"/>
      <c r="B4" s="867"/>
      <c r="C4" s="48" t="s">
        <v>184</v>
      </c>
      <c r="D4" s="48" t="s">
        <v>189</v>
      </c>
      <c r="E4" s="49" t="s">
        <v>190</v>
      </c>
      <c r="F4" s="642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3"/>
    </row>
    <row r="6" spans="1:6" s="388" customFormat="1" ht="12" customHeight="1" thickBot="1">
      <c r="A6" s="346" t="s">
        <v>7</v>
      </c>
      <c r="B6" s="347" t="s">
        <v>312</v>
      </c>
      <c r="C6" s="378">
        <f>SUM(C7:C12)</f>
        <v>87587</v>
      </c>
      <c r="D6" s="378">
        <f t="shared" ref="D6:E6" si="0">SUM(D7:D12)</f>
        <v>87819</v>
      </c>
      <c r="E6" s="378">
        <f t="shared" si="0"/>
        <v>87819</v>
      </c>
      <c r="F6" s="644" t="s">
        <v>735</v>
      </c>
    </row>
    <row r="7" spans="1:6" s="388" customFormat="1" ht="12" customHeight="1">
      <c r="A7" s="341" t="s">
        <v>73</v>
      </c>
      <c r="B7" s="389" t="s">
        <v>313</v>
      </c>
      <c r="C7" s="380">
        <v>74681</v>
      </c>
      <c r="D7" s="380">
        <v>74681</v>
      </c>
      <c r="E7" s="363">
        <v>74681</v>
      </c>
      <c r="F7" s="644" t="s">
        <v>736</v>
      </c>
    </row>
    <row r="8" spans="1:6" s="388" customFormat="1" ht="12" customHeight="1">
      <c r="A8" s="340" t="s">
        <v>74</v>
      </c>
      <c r="B8" s="390" t="s">
        <v>314</v>
      </c>
      <c r="C8" s="379">
        <v>0</v>
      </c>
      <c r="D8" s="379">
        <v>0</v>
      </c>
      <c r="E8" s="362">
        <v>0</v>
      </c>
      <c r="F8" s="644" t="s">
        <v>737</v>
      </c>
    </row>
    <row r="9" spans="1:6" s="388" customFormat="1" ht="12" customHeight="1">
      <c r="A9" s="340" t="s">
        <v>75</v>
      </c>
      <c r="B9" s="390" t="s">
        <v>315</v>
      </c>
      <c r="C9" s="379">
        <v>11373</v>
      </c>
      <c r="D9" s="379">
        <v>9904</v>
      </c>
      <c r="E9" s="362">
        <v>9904</v>
      </c>
      <c r="F9" s="644" t="s">
        <v>738</v>
      </c>
    </row>
    <row r="10" spans="1:6" s="388" customFormat="1" ht="12" customHeight="1">
      <c r="A10" s="340" t="s">
        <v>76</v>
      </c>
      <c r="B10" s="390" t="s">
        <v>316</v>
      </c>
      <c r="C10" s="379">
        <v>1479</v>
      </c>
      <c r="D10" s="379">
        <v>1479</v>
      </c>
      <c r="E10" s="362">
        <v>1479</v>
      </c>
      <c r="F10" s="644" t="s">
        <v>739</v>
      </c>
    </row>
    <row r="11" spans="1:6" s="388" customFormat="1" ht="12" customHeight="1">
      <c r="A11" s="340" t="s">
        <v>109</v>
      </c>
      <c r="B11" s="390" t="s">
        <v>317</v>
      </c>
      <c r="C11" s="379">
        <v>54</v>
      </c>
      <c r="D11" s="379">
        <v>358</v>
      </c>
      <c r="E11" s="362">
        <v>358</v>
      </c>
      <c r="F11" s="644" t="s">
        <v>740</v>
      </c>
    </row>
    <row r="12" spans="1:6" s="388" customFormat="1" ht="12" customHeight="1" thickBot="1">
      <c r="A12" s="342" t="s">
        <v>77</v>
      </c>
      <c r="B12" s="391" t="s">
        <v>318</v>
      </c>
      <c r="C12" s="381">
        <v>0</v>
      </c>
      <c r="D12" s="381">
        <v>1397</v>
      </c>
      <c r="E12" s="364">
        <v>1397</v>
      </c>
      <c r="F12" s="644" t="s">
        <v>741</v>
      </c>
    </row>
    <row r="13" spans="1:6" s="388" customFormat="1" ht="12" customHeight="1" thickBot="1">
      <c r="A13" s="346" t="s">
        <v>8</v>
      </c>
      <c r="B13" s="368" t="s">
        <v>319</v>
      </c>
      <c r="C13" s="378">
        <f>SUM(C14:C18)</f>
        <v>9886</v>
      </c>
      <c r="D13" s="378">
        <f t="shared" ref="D13:E13" si="1">SUM(D14:D18)</f>
        <v>25231</v>
      </c>
      <c r="E13" s="378">
        <f t="shared" si="1"/>
        <v>24641</v>
      </c>
      <c r="F13" s="644" t="s">
        <v>742</v>
      </c>
    </row>
    <row r="14" spans="1:6" s="388" customFormat="1" ht="12" customHeight="1">
      <c r="A14" s="341" t="s">
        <v>79</v>
      </c>
      <c r="B14" s="389" t="s">
        <v>320</v>
      </c>
      <c r="C14" s="380">
        <v>0</v>
      </c>
      <c r="D14" s="380">
        <v>0</v>
      </c>
      <c r="E14" s="363">
        <v>0</v>
      </c>
      <c r="F14" s="644" t="s">
        <v>743</v>
      </c>
    </row>
    <row r="15" spans="1:6" s="388" customFormat="1" ht="12" customHeight="1">
      <c r="A15" s="340" t="s">
        <v>80</v>
      </c>
      <c r="B15" s="390" t="s">
        <v>321</v>
      </c>
      <c r="C15" s="379">
        <v>0</v>
      </c>
      <c r="D15" s="379">
        <v>0</v>
      </c>
      <c r="E15" s="362">
        <v>0</v>
      </c>
      <c r="F15" s="644" t="s">
        <v>744</v>
      </c>
    </row>
    <row r="16" spans="1:6" s="388" customFormat="1" ht="12" customHeight="1">
      <c r="A16" s="340" t="s">
        <v>81</v>
      </c>
      <c r="B16" s="390" t="s">
        <v>322</v>
      </c>
      <c r="C16" s="379">
        <v>0</v>
      </c>
      <c r="D16" s="379">
        <v>0</v>
      </c>
      <c r="E16" s="362">
        <v>0</v>
      </c>
      <c r="F16" s="644" t="s">
        <v>745</v>
      </c>
    </row>
    <row r="17" spans="1:6" s="388" customFormat="1" ht="12" customHeight="1">
      <c r="A17" s="340" t="s">
        <v>82</v>
      </c>
      <c r="B17" s="390" t="s">
        <v>323</v>
      </c>
      <c r="C17" s="379">
        <v>0</v>
      </c>
      <c r="D17" s="379">
        <v>0</v>
      </c>
      <c r="E17" s="362">
        <v>0</v>
      </c>
      <c r="F17" s="644" t="s">
        <v>746</v>
      </c>
    </row>
    <row r="18" spans="1:6" s="388" customFormat="1" ht="12" customHeight="1">
      <c r="A18" s="340" t="s">
        <v>83</v>
      </c>
      <c r="B18" s="390" t="s">
        <v>324</v>
      </c>
      <c r="C18" s="379">
        <v>9886</v>
      </c>
      <c r="D18" s="379">
        <v>25231</v>
      </c>
      <c r="E18" s="362">
        <v>24641</v>
      </c>
      <c r="F18" s="644" t="s">
        <v>747</v>
      </c>
    </row>
    <row r="19" spans="1:6" s="388" customFormat="1" ht="12" customHeight="1" thickBot="1">
      <c r="A19" s="342" t="s">
        <v>90</v>
      </c>
      <c r="B19" s="391" t="s">
        <v>325</v>
      </c>
      <c r="C19" s="381">
        <v>0</v>
      </c>
      <c r="D19" s="381">
        <v>0</v>
      </c>
      <c r="E19" s="364">
        <v>0</v>
      </c>
      <c r="F19" s="644" t="s">
        <v>748</v>
      </c>
    </row>
    <row r="20" spans="1:6" s="388" customFormat="1" ht="12" customHeight="1" thickBot="1">
      <c r="A20" s="346" t="s">
        <v>9</v>
      </c>
      <c r="B20" s="347" t="s">
        <v>326</v>
      </c>
      <c r="C20" s="378">
        <f>SUM(C21:C25)</f>
        <v>0</v>
      </c>
      <c r="D20" s="378">
        <f t="shared" ref="D20:E20" si="2">SUM(D21:D25)</f>
        <v>10174</v>
      </c>
      <c r="E20" s="378">
        <f t="shared" si="2"/>
        <v>10173</v>
      </c>
      <c r="F20" s="644" t="s">
        <v>749</v>
      </c>
    </row>
    <row r="21" spans="1:6" s="388" customFormat="1" ht="12" customHeight="1">
      <c r="A21" s="341" t="s">
        <v>62</v>
      </c>
      <c r="B21" s="389" t="s">
        <v>327</v>
      </c>
      <c r="C21" s="380">
        <v>0</v>
      </c>
      <c r="D21" s="380">
        <v>0</v>
      </c>
      <c r="E21" s="363">
        <v>0</v>
      </c>
      <c r="F21" s="644" t="s">
        <v>750</v>
      </c>
    </row>
    <row r="22" spans="1:6" s="388" customFormat="1" ht="12" customHeight="1">
      <c r="A22" s="340" t="s">
        <v>63</v>
      </c>
      <c r="B22" s="390" t="s">
        <v>328</v>
      </c>
      <c r="C22" s="379">
        <v>0</v>
      </c>
      <c r="D22" s="379">
        <v>0</v>
      </c>
      <c r="E22" s="362">
        <v>0</v>
      </c>
      <c r="F22" s="644" t="s">
        <v>751</v>
      </c>
    </row>
    <row r="23" spans="1:6" s="388" customFormat="1" ht="12" customHeight="1">
      <c r="A23" s="340" t="s">
        <v>64</v>
      </c>
      <c r="B23" s="390" t="s">
        <v>329</v>
      </c>
      <c r="C23" s="379">
        <v>0</v>
      </c>
      <c r="D23" s="379">
        <v>0</v>
      </c>
      <c r="E23" s="362">
        <v>0</v>
      </c>
      <c r="F23" s="644" t="s">
        <v>752</v>
      </c>
    </row>
    <row r="24" spans="1:6" s="388" customFormat="1" ht="12" customHeight="1">
      <c r="A24" s="340" t="s">
        <v>65</v>
      </c>
      <c r="B24" s="390" t="s">
        <v>330</v>
      </c>
      <c r="C24" s="379">
        <v>0</v>
      </c>
      <c r="D24" s="379">
        <v>0</v>
      </c>
      <c r="E24" s="362">
        <v>0</v>
      </c>
      <c r="F24" s="644" t="s">
        <v>753</v>
      </c>
    </row>
    <row r="25" spans="1:6" s="388" customFormat="1" ht="12" customHeight="1">
      <c r="A25" s="340" t="s">
        <v>123</v>
      </c>
      <c r="B25" s="390" t="s">
        <v>331</v>
      </c>
      <c r="C25" s="379">
        <v>0</v>
      </c>
      <c r="D25" s="379">
        <v>10174</v>
      </c>
      <c r="E25" s="362">
        <v>10173</v>
      </c>
      <c r="F25" s="644" t="s">
        <v>754</v>
      </c>
    </row>
    <row r="26" spans="1:6" s="388" customFormat="1" ht="12" customHeight="1" thickBot="1">
      <c r="A26" s="342" t="s">
        <v>124</v>
      </c>
      <c r="B26" s="370" t="s">
        <v>332</v>
      </c>
      <c r="C26" s="381">
        <v>0</v>
      </c>
      <c r="D26" s="381">
        <v>0</v>
      </c>
      <c r="E26" s="364">
        <v>0</v>
      </c>
      <c r="F26" s="644" t="s">
        <v>755</v>
      </c>
    </row>
    <row r="27" spans="1:6" s="388" customFormat="1" ht="12" customHeight="1" thickBot="1">
      <c r="A27" s="346" t="s">
        <v>125</v>
      </c>
      <c r="B27" s="347" t="s">
        <v>333</v>
      </c>
      <c r="C27" s="384">
        <f>SUM(C28,C31,C32,C33)</f>
        <v>19180</v>
      </c>
      <c r="D27" s="384">
        <f t="shared" ref="D27:E27" si="3">SUM(D28,D31,D32,D33)</f>
        <v>17045</v>
      </c>
      <c r="E27" s="384">
        <f t="shared" si="3"/>
        <v>16731</v>
      </c>
      <c r="F27" s="644" t="s">
        <v>756</v>
      </c>
    </row>
    <row r="28" spans="1:6" s="388" customFormat="1" ht="12" customHeight="1">
      <c r="A28" s="341" t="s">
        <v>334</v>
      </c>
      <c r="B28" s="389" t="s">
        <v>335</v>
      </c>
      <c r="C28" s="398">
        <f>SUM(C29:C30)</f>
        <v>11500</v>
      </c>
      <c r="D28" s="398">
        <f t="shared" ref="D28:E28" si="4">SUM(D29:D30)</f>
        <v>9200</v>
      </c>
      <c r="E28" s="398">
        <f t="shared" si="4"/>
        <v>9188</v>
      </c>
      <c r="F28" s="644" t="s">
        <v>757</v>
      </c>
    </row>
    <row r="29" spans="1:6" s="388" customFormat="1" ht="12" customHeight="1">
      <c r="A29" s="340" t="s">
        <v>336</v>
      </c>
      <c r="B29" s="390" t="s">
        <v>337</v>
      </c>
      <c r="C29" s="379">
        <v>11500</v>
      </c>
      <c r="D29" s="379">
        <v>9200</v>
      </c>
      <c r="E29" s="362">
        <v>9188</v>
      </c>
      <c r="F29" s="644" t="s">
        <v>758</v>
      </c>
    </row>
    <row r="30" spans="1:6" s="388" customFormat="1" ht="12" customHeight="1">
      <c r="A30" s="340" t="s">
        <v>338</v>
      </c>
      <c r="B30" s="390" t="s">
        <v>339</v>
      </c>
      <c r="C30" s="379">
        <v>0</v>
      </c>
      <c r="D30" s="379">
        <v>0</v>
      </c>
      <c r="E30" s="362">
        <v>0</v>
      </c>
      <c r="F30" s="644" t="s">
        <v>759</v>
      </c>
    </row>
    <row r="31" spans="1:6" s="388" customFormat="1" ht="12" customHeight="1">
      <c r="A31" s="340" t="s">
        <v>340</v>
      </c>
      <c r="B31" s="390" t="s">
        <v>341</v>
      </c>
      <c r="C31" s="379">
        <v>6400</v>
      </c>
      <c r="D31" s="379">
        <v>6800</v>
      </c>
      <c r="E31" s="362">
        <v>6623</v>
      </c>
      <c r="F31" s="644" t="s">
        <v>760</v>
      </c>
    </row>
    <row r="32" spans="1:6" s="388" customFormat="1" ht="12" customHeight="1">
      <c r="A32" s="340" t="s">
        <v>342</v>
      </c>
      <c r="B32" s="390" t="s">
        <v>343</v>
      </c>
      <c r="C32" s="379">
        <v>650</v>
      </c>
      <c r="D32" s="379">
        <v>300</v>
      </c>
      <c r="E32" s="362">
        <v>276</v>
      </c>
      <c r="F32" s="644" t="s">
        <v>761</v>
      </c>
    </row>
    <row r="33" spans="1:6" s="388" customFormat="1" ht="12" customHeight="1" thickBot="1">
      <c r="A33" s="342" t="s">
        <v>344</v>
      </c>
      <c r="B33" s="370" t="s">
        <v>345</v>
      </c>
      <c r="C33" s="381">
        <v>630</v>
      </c>
      <c r="D33" s="381">
        <v>745</v>
      </c>
      <c r="E33" s="364">
        <v>644</v>
      </c>
      <c r="F33" s="644" t="s">
        <v>762</v>
      </c>
    </row>
    <row r="34" spans="1:6" s="388" customFormat="1" ht="12" customHeight="1" thickBot="1">
      <c r="A34" s="346" t="s">
        <v>11</v>
      </c>
      <c r="B34" s="347" t="s">
        <v>346</v>
      </c>
      <c r="C34" s="378">
        <f>SUM(C35:C44)</f>
        <v>11420</v>
      </c>
      <c r="D34" s="378">
        <f t="shared" ref="D34:E34" si="5">SUM(D35:D44)</f>
        <v>13779</v>
      </c>
      <c r="E34" s="378">
        <f t="shared" si="5"/>
        <v>13406</v>
      </c>
      <c r="F34" s="644" t="s">
        <v>763</v>
      </c>
    </row>
    <row r="35" spans="1:6" s="388" customFormat="1" ht="12" customHeight="1">
      <c r="A35" s="341" t="s">
        <v>66</v>
      </c>
      <c r="B35" s="389" t="s">
        <v>347</v>
      </c>
      <c r="C35" s="380">
        <v>0</v>
      </c>
      <c r="D35" s="380">
        <v>0</v>
      </c>
      <c r="E35" s="363">
        <v>0</v>
      </c>
      <c r="F35" s="644" t="s">
        <v>764</v>
      </c>
    </row>
    <row r="36" spans="1:6" s="388" customFormat="1" ht="12" customHeight="1">
      <c r="A36" s="340" t="s">
        <v>67</v>
      </c>
      <c r="B36" s="390" t="s">
        <v>348</v>
      </c>
      <c r="C36" s="379">
        <v>350</v>
      </c>
      <c r="D36" s="379">
        <v>642</v>
      </c>
      <c r="E36" s="362">
        <v>555</v>
      </c>
      <c r="F36" s="644" t="s">
        <v>765</v>
      </c>
    </row>
    <row r="37" spans="1:6" s="388" customFormat="1" ht="12" customHeight="1">
      <c r="A37" s="340" t="s">
        <v>68</v>
      </c>
      <c r="B37" s="390" t="s">
        <v>349</v>
      </c>
      <c r="C37" s="379">
        <v>2790</v>
      </c>
      <c r="D37" s="379">
        <v>1479</v>
      </c>
      <c r="E37" s="362">
        <v>1465</v>
      </c>
      <c r="F37" s="644" t="s">
        <v>766</v>
      </c>
    </row>
    <row r="38" spans="1:6" s="388" customFormat="1" ht="12" customHeight="1">
      <c r="A38" s="340" t="s">
        <v>127</v>
      </c>
      <c r="B38" s="390" t="s">
        <v>350</v>
      </c>
      <c r="C38" s="379">
        <v>2185</v>
      </c>
      <c r="D38" s="379">
        <v>1911</v>
      </c>
      <c r="E38" s="362">
        <v>1904</v>
      </c>
      <c r="F38" s="644" t="s">
        <v>767</v>
      </c>
    </row>
    <row r="39" spans="1:6" s="388" customFormat="1" ht="12" customHeight="1">
      <c r="A39" s="340" t="s">
        <v>128</v>
      </c>
      <c r="B39" s="390" t="s">
        <v>351</v>
      </c>
      <c r="C39" s="379">
        <v>4638</v>
      </c>
      <c r="D39" s="379">
        <v>5738</v>
      </c>
      <c r="E39" s="362">
        <v>5731</v>
      </c>
      <c r="F39" s="644" t="s">
        <v>768</v>
      </c>
    </row>
    <row r="40" spans="1:6" s="388" customFormat="1" ht="12" customHeight="1">
      <c r="A40" s="340" t="s">
        <v>129</v>
      </c>
      <c r="B40" s="390" t="s">
        <v>352</v>
      </c>
      <c r="C40" s="379">
        <v>1387</v>
      </c>
      <c r="D40" s="379">
        <v>2039</v>
      </c>
      <c r="E40" s="362">
        <v>1881</v>
      </c>
      <c r="F40" s="644" t="s">
        <v>769</v>
      </c>
    </row>
    <row r="41" spans="1:6" s="388" customFormat="1" ht="12" customHeight="1">
      <c r="A41" s="340" t="s">
        <v>130</v>
      </c>
      <c r="B41" s="390" t="s">
        <v>353</v>
      </c>
      <c r="C41" s="379">
        <v>0</v>
      </c>
      <c r="D41" s="379">
        <v>0</v>
      </c>
      <c r="E41" s="362">
        <v>0</v>
      </c>
      <c r="F41" s="644" t="s">
        <v>770</v>
      </c>
    </row>
    <row r="42" spans="1:6" s="388" customFormat="1" ht="12" customHeight="1">
      <c r="A42" s="340" t="s">
        <v>131</v>
      </c>
      <c r="B42" s="390" t="s">
        <v>354</v>
      </c>
      <c r="C42" s="379">
        <v>70</v>
      </c>
      <c r="D42" s="379">
        <v>127</v>
      </c>
      <c r="E42" s="362">
        <v>106</v>
      </c>
      <c r="F42" s="644" t="s">
        <v>771</v>
      </c>
    </row>
    <row r="43" spans="1:6" s="388" customFormat="1" ht="12" customHeight="1">
      <c r="A43" s="340" t="s">
        <v>355</v>
      </c>
      <c r="B43" s="390" t="s">
        <v>356</v>
      </c>
      <c r="C43" s="382">
        <v>0</v>
      </c>
      <c r="D43" s="382">
        <v>0</v>
      </c>
      <c r="E43" s="365">
        <v>0</v>
      </c>
      <c r="F43" s="644" t="s">
        <v>772</v>
      </c>
    </row>
    <row r="44" spans="1:6" s="388" customFormat="1" ht="12" customHeight="1" thickBot="1">
      <c r="A44" s="342" t="s">
        <v>357</v>
      </c>
      <c r="B44" s="391" t="s">
        <v>358</v>
      </c>
      <c r="C44" s="383">
        <v>0</v>
      </c>
      <c r="D44" s="383">
        <v>1843</v>
      </c>
      <c r="E44" s="366">
        <v>1764</v>
      </c>
      <c r="F44" s="644" t="s">
        <v>773</v>
      </c>
    </row>
    <row r="45" spans="1:6" s="388" customFormat="1" ht="12" customHeight="1" thickBot="1">
      <c r="A45" s="346" t="s">
        <v>12</v>
      </c>
      <c r="B45" s="347" t="s">
        <v>359</v>
      </c>
      <c r="C45" s="378">
        <f>SUM(C46:C50)</f>
        <v>0</v>
      </c>
      <c r="D45" s="378">
        <f t="shared" ref="D45:E45" si="6">SUM(D46:D50)</f>
        <v>0</v>
      </c>
      <c r="E45" s="378">
        <f t="shared" si="6"/>
        <v>0</v>
      </c>
      <c r="F45" s="644" t="s">
        <v>774</v>
      </c>
    </row>
    <row r="46" spans="1:6" s="388" customFormat="1" ht="12" customHeight="1">
      <c r="A46" s="341" t="s">
        <v>69</v>
      </c>
      <c r="B46" s="389" t="s">
        <v>360</v>
      </c>
      <c r="C46" s="400">
        <v>0</v>
      </c>
      <c r="D46" s="400">
        <v>0</v>
      </c>
      <c r="E46" s="367">
        <v>0</v>
      </c>
      <c r="F46" s="644" t="s">
        <v>775</v>
      </c>
    </row>
    <row r="47" spans="1:6" s="388" customFormat="1" ht="12" customHeight="1">
      <c r="A47" s="340" t="s">
        <v>70</v>
      </c>
      <c r="B47" s="390" t="s">
        <v>361</v>
      </c>
      <c r="C47" s="382">
        <v>0</v>
      </c>
      <c r="D47" s="382">
        <v>0</v>
      </c>
      <c r="E47" s="365">
        <v>0</v>
      </c>
      <c r="F47" s="644" t="s">
        <v>776</v>
      </c>
    </row>
    <row r="48" spans="1:6" s="388" customFormat="1" ht="12" customHeight="1">
      <c r="A48" s="340" t="s">
        <v>362</v>
      </c>
      <c r="B48" s="390" t="s">
        <v>363</v>
      </c>
      <c r="C48" s="382">
        <v>0</v>
      </c>
      <c r="D48" s="382">
        <v>0</v>
      </c>
      <c r="E48" s="365">
        <v>0</v>
      </c>
      <c r="F48" s="644" t="s">
        <v>777</v>
      </c>
    </row>
    <row r="49" spans="1:6" s="388" customFormat="1" ht="12" customHeight="1">
      <c r="A49" s="340" t="s">
        <v>364</v>
      </c>
      <c r="B49" s="390" t="s">
        <v>365</v>
      </c>
      <c r="C49" s="382">
        <v>0</v>
      </c>
      <c r="D49" s="382">
        <v>0</v>
      </c>
      <c r="E49" s="365">
        <v>0</v>
      </c>
      <c r="F49" s="644" t="s">
        <v>778</v>
      </c>
    </row>
    <row r="50" spans="1:6" s="388" customFormat="1" ht="12" customHeight="1" thickBot="1">
      <c r="A50" s="342" t="s">
        <v>366</v>
      </c>
      <c r="B50" s="391" t="s">
        <v>367</v>
      </c>
      <c r="C50" s="383">
        <v>0</v>
      </c>
      <c r="D50" s="383">
        <v>0</v>
      </c>
      <c r="E50" s="366">
        <v>0</v>
      </c>
      <c r="F50" s="644" t="s">
        <v>779</v>
      </c>
    </row>
    <row r="51" spans="1:6" s="388" customFormat="1" ht="17.25" customHeight="1" thickBot="1">
      <c r="A51" s="346" t="s">
        <v>132</v>
      </c>
      <c r="B51" s="347" t="s">
        <v>368</v>
      </c>
      <c r="C51" s="378">
        <f>SUM(C52:C55)</f>
        <v>6443</v>
      </c>
      <c r="D51" s="378">
        <f t="shared" ref="D51:E51" si="7">SUM(D52:D55)</f>
        <v>6593</v>
      </c>
      <c r="E51" s="378">
        <f t="shared" si="7"/>
        <v>91</v>
      </c>
      <c r="F51" s="644" t="s">
        <v>780</v>
      </c>
    </row>
    <row r="52" spans="1:6" s="388" customFormat="1" ht="12" customHeight="1">
      <c r="A52" s="341" t="s">
        <v>71</v>
      </c>
      <c r="B52" s="389" t="s">
        <v>369</v>
      </c>
      <c r="C52" s="380">
        <v>0</v>
      </c>
      <c r="D52" s="380">
        <v>0</v>
      </c>
      <c r="E52" s="363">
        <v>0</v>
      </c>
      <c r="F52" s="644" t="s">
        <v>781</v>
      </c>
    </row>
    <row r="53" spans="1:6" s="388" customFormat="1" ht="12" customHeight="1">
      <c r="A53" s="340" t="s">
        <v>72</v>
      </c>
      <c r="B53" s="390" t="s">
        <v>370</v>
      </c>
      <c r="C53" s="379">
        <v>0</v>
      </c>
      <c r="D53" s="379">
        <v>0</v>
      </c>
      <c r="E53" s="362">
        <v>0</v>
      </c>
      <c r="F53" s="644" t="s">
        <v>782</v>
      </c>
    </row>
    <row r="54" spans="1:6" s="388" customFormat="1" ht="12" customHeight="1">
      <c r="A54" s="340" t="s">
        <v>371</v>
      </c>
      <c r="B54" s="390" t="s">
        <v>372</v>
      </c>
      <c r="C54" s="379">
        <v>6443</v>
      </c>
      <c r="D54" s="379">
        <v>6593</v>
      </c>
      <c r="E54" s="362">
        <v>91</v>
      </c>
      <c r="F54" s="644" t="s">
        <v>783</v>
      </c>
    </row>
    <row r="55" spans="1:6" s="388" customFormat="1" ht="12" customHeight="1" thickBot="1">
      <c r="A55" s="342" t="s">
        <v>373</v>
      </c>
      <c r="B55" s="391" t="s">
        <v>374</v>
      </c>
      <c r="C55" s="381">
        <v>0</v>
      </c>
      <c r="D55" s="381">
        <v>0</v>
      </c>
      <c r="E55" s="364">
        <v>0</v>
      </c>
      <c r="F55" s="644" t="s">
        <v>784</v>
      </c>
    </row>
    <row r="56" spans="1:6" s="388" customFormat="1" ht="12" customHeight="1" thickBot="1">
      <c r="A56" s="346" t="s">
        <v>14</v>
      </c>
      <c r="B56" s="368" t="s">
        <v>375</v>
      </c>
      <c r="C56" s="378">
        <f>SUM(C57:C59)</f>
        <v>9218</v>
      </c>
      <c r="D56" s="378">
        <f t="shared" ref="D56:E56" si="8">SUM(D57:D59)</f>
        <v>4466</v>
      </c>
      <c r="E56" s="378">
        <f t="shared" si="8"/>
        <v>4461</v>
      </c>
      <c r="F56" s="644" t="s">
        <v>785</v>
      </c>
    </row>
    <row r="57" spans="1:6" s="388" customFormat="1" ht="12" customHeight="1">
      <c r="A57" s="341" t="s">
        <v>133</v>
      </c>
      <c r="B57" s="389" t="s">
        <v>376</v>
      </c>
      <c r="C57" s="382">
        <v>0</v>
      </c>
      <c r="D57" s="382">
        <v>0</v>
      </c>
      <c r="E57" s="365">
        <v>0</v>
      </c>
      <c r="F57" s="644" t="s">
        <v>786</v>
      </c>
    </row>
    <row r="58" spans="1:6" s="388" customFormat="1" ht="12" customHeight="1">
      <c r="A58" s="340" t="s">
        <v>134</v>
      </c>
      <c r="B58" s="390" t="s">
        <v>377</v>
      </c>
      <c r="C58" s="382">
        <v>164</v>
      </c>
      <c r="D58" s="382">
        <v>204</v>
      </c>
      <c r="E58" s="365">
        <v>201</v>
      </c>
      <c r="F58" s="644" t="s">
        <v>787</v>
      </c>
    </row>
    <row r="59" spans="1:6" s="388" customFormat="1" ht="12" customHeight="1">
      <c r="A59" s="340" t="s">
        <v>163</v>
      </c>
      <c r="B59" s="390" t="s">
        <v>378</v>
      </c>
      <c r="C59" s="382">
        <v>9054</v>
      </c>
      <c r="D59" s="382">
        <v>4262</v>
      </c>
      <c r="E59" s="365">
        <v>4260</v>
      </c>
      <c r="F59" s="644" t="s">
        <v>788</v>
      </c>
    </row>
    <row r="60" spans="1:6" s="388" customFormat="1" ht="12" customHeight="1" thickBot="1">
      <c r="A60" s="342" t="s">
        <v>379</v>
      </c>
      <c r="B60" s="391" t="s">
        <v>380</v>
      </c>
      <c r="C60" s="382">
        <v>0</v>
      </c>
      <c r="D60" s="382">
        <v>0</v>
      </c>
      <c r="E60" s="365">
        <v>0</v>
      </c>
      <c r="F60" s="644" t="s">
        <v>789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SUM(C56,C51,C45,C34,C27,C20,C13,C6)</f>
        <v>143734</v>
      </c>
      <c r="D61" s="384">
        <f t="shared" ref="D61:E61" si="9">SUM(D56,D51,D45,D34,D27,D20,D13,D6)</f>
        <v>165107</v>
      </c>
      <c r="E61" s="384">
        <f t="shared" si="9"/>
        <v>157322</v>
      </c>
      <c r="F61" s="644" t="s">
        <v>790</v>
      </c>
    </row>
    <row r="62" spans="1:6" s="388" customFormat="1" ht="12" customHeight="1" thickBot="1">
      <c r="A62" s="401" t="s">
        <v>382</v>
      </c>
      <c r="B62" s="368" t="s">
        <v>383</v>
      </c>
      <c r="C62" s="378">
        <f>SUM(C63:C65)</f>
        <v>0</v>
      </c>
      <c r="D62" s="378">
        <f t="shared" ref="D62:E62" si="10">SUM(D63:D65)</f>
        <v>25702</v>
      </c>
      <c r="E62" s="378">
        <f t="shared" si="10"/>
        <v>25702</v>
      </c>
      <c r="F62" s="644" t="s">
        <v>791</v>
      </c>
    </row>
    <row r="63" spans="1:6" s="388" customFormat="1" ht="12" customHeight="1">
      <c r="A63" s="341" t="s">
        <v>384</v>
      </c>
      <c r="B63" s="389" t="s">
        <v>385</v>
      </c>
      <c r="C63" s="382">
        <v>0</v>
      </c>
      <c r="D63" s="382">
        <v>0</v>
      </c>
      <c r="E63" s="365">
        <v>0</v>
      </c>
      <c r="F63" s="644" t="s">
        <v>792</v>
      </c>
    </row>
    <row r="64" spans="1:6" s="388" customFormat="1" ht="12" customHeight="1">
      <c r="A64" s="340" t="s">
        <v>386</v>
      </c>
      <c r="B64" s="390" t="s">
        <v>387</v>
      </c>
      <c r="C64" s="382">
        <v>0</v>
      </c>
      <c r="D64" s="382">
        <v>25702</v>
      </c>
      <c r="E64" s="365">
        <v>25702</v>
      </c>
      <c r="F64" s="644" t="s">
        <v>793</v>
      </c>
    </row>
    <row r="65" spans="1:6" s="388" customFormat="1" ht="12" customHeight="1" thickBot="1">
      <c r="A65" s="342" t="s">
        <v>388</v>
      </c>
      <c r="B65" s="326" t="s">
        <v>433</v>
      </c>
      <c r="C65" s="382">
        <v>0</v>
      </c>
      <c r="D65" s="382">
        <v>0</v>
      </c>
      <c r="E65" s="365">
        <v>0</v>
      </c>
      <c r="F65" s="644" t="s">
        <v>794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4" t="s">
        <v>795</v>
      </c>
    </row>
    <row r="67" spans="1:6" s="388" customFormat="1" ht="13.5" customHeight="1">
      <c r="A67" s="341" t="s">
        <v>110</v>
      </c>
      <c r="B67" s="389" t="s">
        <v>392</v>
      </c>
      <c r="C67" s="382">
        <v>0</v>
      </c>
      <c r="D67" s="382">
        <v>0</v>
      </c>
      <c r="E67" s="365">
        <v>0</v>
      </c>
      <c r="F67" s="644" t="s">
        <v>796</v>
      </c>
    </row>
    <row r="68" spans="1:6" s="388" customFormat="1" ht="12" customHeight="1">
      <c r="A68" s="340" t="s">
        <v>111</v>
      </c>
      <c r="B68" s="390" t="s">
        <v>393</v>
      </c>
      <c r="C68" s="382">
        <v>0</v>
      </c>
      <c r="D68" s="382">
        <v>0</v>
      </c>
      <c r="E68" s="365">
        <v>0</v>
      </c>
      <c r="F68" s="644" t="s">
        <v>797</v>
      </c>
    </row>
    <row r="69" spans="1:6" s="388" customFormat="1" ht="12" customHeight="1">
      <c r="A69" s="340" t="s">
        <v>394</v>
      </c>
      <c r="B69" s="390" t="s">
        <v>395</v>
      </c>
      <c r="C69" s="382">
        <v>0</v>
      </c>
      <c r="D69" s="382">
        <v>0</v>
      </c>
      <c r="E69" s="365">
        <v>0</v>
      </c>
      <c r="F69" s="644" t="s">
        <v>798</v>
      </c>
    </row>
    <row r="70" spans="1:6" s="388" customFormat="1" ht="12" customHeight="1" thickBot="1">
      <c r="A70" s="342" t="s">
        <v>396</v>
      </c>
      <c r="B70" s="391" t="s">
        <v>397</v>
      </c>
      <c r="C70" s="382">
        <v>0</v>
      </c>
      <c r="D70" s="382">
        <v>0</v>
      </c>
      <c r="E70" s="365">
        <v>0</v>
      </c>
      <c r="F70" s="644" t="s">
        <v>799</v>
      </c>
    </row>
    <row r="71" spans="1:6" s="388" customFormat="1" ht="12" customHeight="1" thickBot="1">
      <c r="A71" s="401" t="s">
        <v>398</v>
      </c>
      <c r="B71" s="368" t="s">
        <v>399</v>
      </c>
      <c r="C71" s="378">
        <f>SUM(C72:C73)</f>
        <v>0</v>
      </c>
      <c r="D71" s="378">
        <f t="shared" ref="D71:F71" si="11">SUM(D72:D73)</f>
        <v>6192</v>
      </c>
      <c r="E71" s="378">
        <f t="shared" si="11"/>
        <v>6192</v>
      </c>
      <c r="F71" s="378">
        <f t="shared" si="11"/>
        <v>0</v>
      </c>
    </row>
    <row r="72" spans="1:6" s="388" customFormat="1" ht="12" customHeight="1">
      <c r="A72" s="341" t="s">
        <v>400</v>
      </c>
      <c r="B72" s="389" t="s">
        <v>401</v>
      </c>
      <c r="C72" s="382">
        <v>0</v>
      </c>
      <c r="D72" s="382">
        <v>6192</v>
      </c>
      <c r="E72" s="365">
        <v>6192</v>
      </c>
      <c r="F72" s="644" t="s">
        <v>801</v>
      </c>
    </row>
    <row r="73" spans="1:6" s="388" customFormat="1" ht="12" customHeight="1" thickBot="1">
      <c r="A73" s="342" t="s">
        <v>402</v>
      </c>
      <c r="B73" s="391" t="s">
        <v>403</v>
      </c>
      <c r="C73" s="382">
        <v>0</v>
      </c>
      <c r="D73" s="382">
        <v>0</v>
      </c>
      <c r="E73" s="365">
        <v>0</v>
      </c>
      <c r="F73" s="644" t="s">
        <v>802</v>
      </c>
    </row>
    <row r="74" spans="1:6" s="388" customFormat="1" ht="12" customHeight="1" thickBot="1">
      <c r="A74" s="401" t="s">
        <v>404</v>
      </c>
      <c r="B74" s="368" t="s">
        <v>405</v>
      </c>
      <c r="C74" s="378">
        <f>SUM(C75:C77)</f>
        <v>0</v>
      </c>
      <c r="D74" s="378">
        <f t="shared" ref="D74:E74" si="12">SUM(D75:D77)</f>
        <v>3471</v>
      </c>
      <c r="E74" s="378">
        <f t="shared" si="12"/>
        <v>3471</v>
      </c>
      <c r="F74" s="644" t="s">
        <v>803</v>
      </c>
    </row>
    <row r="75" spans="1:6" s="388" customFormat="1" ht="12" customHeight="1">
      <c r="A75" s="341" t="s">
        <v>406</v>
      </c>
      <c r="B75" s="389" t="s">
        <v>407</v>
      </c>
      <c r="C75" s="382">
        <v>0</v>
      </c>
      <c r="D75" s="382">
        <v>3471</v>
      </c>
      <c r="E75" s="365">
        <v>3471</v>
      </c>
      <c r="F75" s="644" t="s">
        <v>804</v>
      </c>
    </row>
    <row r="76" spans="1:6" s="388" customFormat="1" ht="12" customHeight="1">
      <c r="A76" s="340" t="s">
        <v>408</v>
      </c>
      <c r="B76" s="390" t="s">
        <v>409</v>
      </c>
      <c r="C76" s="382">
        <v>0</v>
      </c>
      <c r="D76" s="382">
        <v>0</v>
      </c>
      <c r="E76" s="365">
        <v>0</v>
      </c>
      <c r="F76" s="644" t="s">
        <v>805</v>
      </c>
    </row>
    <row r="77" spans="1:6" s="388" customFormat="1" ht="12" customHeight="1" thickBot="1">
      <c r="A77" s="342" t="s">
        <v>410</v>
      </c>
      <c r="B77" s="370" t="s">
        <v>411</v>
      </c>
      <c r="C77" s="382">
        <v>0</v>
      </c>
      <c r="D77" s="382">
        <v>0</v>
      </c>
      <c r="E77" s="365">
        <v>0</v>
      </c>
      <c r="F77" s="644" t="s">
        <v>806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4" t="s">
        <v>807</v>
      </c>
    </row>
    <row r="79" spans="1:6" s="388" customFormat="1" ht="12" customHeight="1">
      <c r="A79" s="392" t="s">
        <v>414</v>
      </c>
      <c r="B79" s="389" t="s">
        <v>415</v>
      </c>
      <c r="C79" s="382">
        <v>0</v>
      </c>
      <c r="D79" s="382">
        <v>0</v>
      </c>
      <c r="E79" s="365">
        <v>0</v>
      </c>
      <c r="F79" s="644" t="s">
        <v>808</v>
      </c>
    </row>
    <row r="80" spans="1:6" s="388" customFormat="1" ht="12" customHeight="1">
      <c r="A80" s="393" t="s">
        <v>416</v>
      </c>
      <c r="B80" s="390" t="s">
        <v>417</v>
      </c>
      <c r="C80" s="382">
        <v>0</v>
      </c>
      <c r="D80" s="382">
        <v>0</v>
      </c>
      <c r="E80" s="365">
        <v>0</v>
      </c>
      <c r="F80" s="644" t="s">
        <v>809</v>
      </c>
    </row>
    <row r="81" spans="1:6" s="388" customFormat="1" ht="12" customHeight="1">
      <c r="A81" s="393" t="s">
        <v>418</v>
      </c>
      <c r="B81" s="390" t="s">
        <v>419</v>
      </c>
      <c r="C81" s="382">
        <v>0</v>
      </c>
      <c r="D81" s="382">
        <v>0</v>
      </c>
      <c r="E81" s="365">
        <v>0</v>
      </c>
      <c r="F81" s="644" t="s">
        <v>810</v>
      </c>
    </row>
    <row r="82" spans="1:6" s="388" customFormat="1" ht="12" customHeight="1" thickBot="1">
      <c r="A82" s="402" t="s">
        <v>420</v>
      </c>
      <c r="B82" s="370" t="s">
        <v>421</v>
      </c>
      <c r="C82" s="382">
        <v>0</v>
      </c>
      <c r="D82" s="382">
        <v>0</v>
      </c>
      <c r="E82" s="365">
        <v>0</v>
      </c>
      <c r="F82" s="644" t="s">
        <v>811</v>
      </c>
    </row>
    <row r="83" spans="1:6" s="388" customFormat="1" ht="12" customHeight="1" thickBot="1">
      <c r="A83" s="401" t="s">
        <v>422</v>
      </c>
      <c r="B83" s="368" t="s">
        <v>423</v>
      </c>
      <c r="C83" s="404">
        <v>0</v>
      </c>
      <c r="D83" s="404">
        <v>0</v>
      </c>
      <c r="E83" s="405">
        <v>0</v>
      </c>
      <c r="F83" s="644" t="s">
        <v>812</v>
      </c>
    </row>
    <row r="84" spans="1:6" s="388" customFormat="1" ht="12" customHeight="1" thickBot="1">
      <c r="A84" s="401" t="s">
        <v>424</v>
      </c>
      <c r="B84" s="324" t="s">
        <v>425</v>
      </c>
      <c r="C84" s="384">
        <f>SUM(C83,C78,C74,C71,C66,C62)</f>
        <v>0</v>
      </c>
      <c r="D84" s="384">
        <f t="shared" ref="D84:E84" si="13">SUM(D83,D78,D74,D71,D66,D62)</f>
        <v>35365</v>
      </c>
      <c r="E84" s="384">
        <f t="shared" si="13"/>
        <v>35365</v>
      </c>
      <c r="F84" s="644" t="s">
        <v>813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143734</v>
      </c>
      <c r="D85" s="384">
        <f>SUM(D84,D61)</f>
        <v>200472</v>
      </c>
      <c r="E85" s="384">
        <f t="shared" ref="E85" si="14">SUM(E84,E61)</f>
        <v>192687</v>
      </c>
      <c r="F85" s="644" t="s">
        <v>814</v>
      </c>
    </row>
    <row r="86" spans="1:6" s="388" customFormat="1" ht="12" customHeight="1">
      <c r="A86" s="322"/>
      <c r="B86" s="322"/>
      <c r="C86" s="323"/>
      <c r="D86" s="323"/>
      <c r="E86" s="323"/>
      <c r="F86" s="644"/>
    </row>
    <row r="87" spans="1:6" ht="16.5" customHeight="1">
      <c r="A87" s="863" t="s">
        <v>36</v>
      </c>
      <c r="B87" s="863"/>
      <c r="C87" s="863"/>
      <c r="D87" s="863"/>
      <c r="E87" s="863"/>
      <c r="F87" s="642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5"/>
    </row>
    <row r="89" spans="1:6" s="394" customFormat="1" ht="16.5" customHeight="1">
      <c r="A89" s="864" t="s">
        <v>61</v>
      </c>
      <c r="B89" s="866" t="s">
        <v>183</v>
      </c>
      <c r="C89" s="868" t="str">
        <f>+C3</f>
        <v>2014. évi</v>
      </c>
      <c r="D89" s="868"/>
      <c r="E89" s="869"/>
      <c r="F89" s="645"/>
    </row>
    <row r="90" spans="1:6" ht="38.1" customHeight="1" thickBot="1">
      <c r="A90" s="865"/>
      <c r="B90" s="867"/>
      <c r="C90" s="48" t="s">
        <v>184</v>
      </c>
      <c r="D90" s="48" t="s">
        <v>189</v>
      </c>
      <c r="E90" s="49" t="s">
        <v>190</v>
      </c>
      <c r="F90" s="642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3"/>
    </row>
    <row r="92" spans="1:6" ht="12" customHeight="1" thickBot="1">
      <c r="A92" s="348" t="s">
        <v>7</v>
      </c>
      <c r="B92" s="350" t="s">
        <v>434</v>
      </c>
      <c r="C92" s="377">
        <f>SUM(C93:C97)</f>
        <v>131428</v>
      </c>
      <c r="D92" s="377">
        <f t="shared" ref="D92:E92" si="15">SUM(D93:D97)</f>
        <v>154816</v>
      </c>
      <c r="E92" s="377">
        <f t="shared" si="15"/>
        <v>130138</v>
      </c>
      <c r="F92" s="642" t="s">
        <v>735</v>
      </c>
    </row>
    <row r="93" spans="1:6" ht="12" customHeight="1">
      <c r="A93" s="343" t="s">
        <v>73</v>
      </c>
      <c r="B93" s="336" t="s">
        <v>37</v>
      </c>
      <c r="C93" s="499">
        <v>49316</v>
      </c>
      <c r="D93" s="499">
        <v>60873</v>
      </c>
      <c r="E93" s="499">
        <v>55070</v>
      </c>
      <c r="F93" s="642" t="s">
        <v>736</v>
      </c>
    </row>
    <row r="94" spans="1:6" ht="12" customHeight="1">
      <c r="A94" s="340" t="s">
        <v>74</v>
      </c>
      <c r="B94" s="334" t="s">
        <v>135</v>
      </c>
      <c r="C94" s="500">
        <v>13027</v>
      </c>
      <c r="D94" s="500">
        <v>15209</v>
      </c>
      <c r="E94" s="500">
        <v>13038</v>
      </c>
      <c r="F94" s="642" t="s">
        <v>737</v>
      </c>
    </row>
    <row r="95" spans="1:6" ht="12" customHeight="1">
      <c r="A95" s="340" t="s">
        <v>75</v>
      </c>
      <c r="B95" s="334" t="s">
        <v>102</v>
      </c>
      <c r="C95" s="502">
        <v>48529</v>
      </c>
      <c r="D95" s="502">
        <v>51893</v>
      </c>
      <c r="E95" s="502">
        <v>41652</v>
      </c>
      <c r="F95" s="642" t="s">
        <v>738</v>
      </c>
    </row>
    <row r="96" spans="1:6" ht="12" customHeight="1">
      <c r="A96" s="340" t="s">
        <v>76</v>
      </c>
      <c r="B96" s="337" t="s">
        <v>136</v>
      </c>
      <c r="C96" s="502">
        <v>14638</v>
      </c>
      <c r="D96" s="502">
        <v>16501</v>
      </c>
      <c r="E96" s="502">
        <v>13320</v>
      </c>
      <c r="F96" s="642" t="s">
        <v>739</v>
      </c>
    </row>
    <row r="97" spans="1:6" ht="12" customHeight="1">
      <c r="A97" s="340" t="s">
        <v>85</v>
      </c>
      <c r="B97" s="345" t="s">
        <v>137</v>
      </c>
      <c r="C97" s="502">
        <f>SUM(C98:C107)</f>
        <v>5918</v>
      </c>
      <c r="D97" s="502">
        <f t="shared" ref="D97:E97" si="16">SUM(D98:D107)</f>
        <v>10340</v>
      </c>
      <c r="E97" s="502">
        <f t="shared" si="16"/>
        <v>7058</v>
      </c>
      <c r="F97" s="642" t="s">
        <v>740</v>
      </c>
    </row>
    <row r="98" spans="1:6" ht="12" customHeight="1">
      <c r="A98" s="340" t="s">
        <v>77</v>
      </c>
      <c r="B98" s="334" t="s">
        <v>435</v>
      </c>
      <c r="C98" s="381">
        <v>0</v>
      </c>
      <c r="D98" s="381">
        <v>0</v>
      </c>
      <c r="E98" s="364">
        <v>0</v>
      </c>
      <c r="F98" s="642" t="s">
        <v>741</v>
      </c>
    </row>
    <row r="99" spans="1:6" ht="12" customHeight="1">
      <c r="A99" s="340" t="s">
        <v>78</v>
      </c>
      <c r="B99" s="357" t="s">
        <v>436</v>
      </c>
      <c r="C99" s="381">
        <v>0</v>
      </c>
      <c r="D99" s="381">
        <v>0</v>
      </c>
      <c r="E99" s="364">
        <v>0</v>
      </c>
      <c r="F99" s="642" t="s">
        <v>742</v>
      </c>
    </row>
    <row r="100" spans="1:6" ht="12" customHeight="1">
      <c r="A100" s="340" t="s">
        <v>86</v>
      </c>
      <c r="B100" s="358" t="s">
        <v>437</v>
      </c>
      <c r="C100" s="381">
        <v>0</v>
      </c>
      <c r="D100" s="381">
        <v>0</v>
      </c>
      <c r="E100" s="364">
        <v>0</v>
      </c>
      <c r="F100" s="642" t="s">
        <v>743</v>
      </c>
    </row>
    <row r="101" spans="1:6" ht="12" customHeight="1">
      <c r="A101" s="340" t="s">
        <v>87</v>
      </c>
      <c r="B101" s="358" t="s">
        <v>438</v>
      </c>
      <c r="C101" s="381">
        <v>0</v>
      </c>
      <c r="D101" s="381">
        <v>0</v>
      </c>
      <c r="E101" s="364">
        <v>0</v>
      </c>
      <c r="F101" s="642" t="s">
        <v>744</v>
      </c>
    </row>
    <row r="102" spans="1:6" ht="12" customHeight="1">
      <c r="A102" s="340" t="s">
        <v>88</v>
      </c>
      <c r="B102" s="357" t="s">
        <v>439</v>
      </c>
      <c r="C102" s="381">
        <v>3710</v>
      </c>
      <c r="D102" s="381">
        <v>7852</v>
      </c>
      <c r="E102" s="364">
        <v>4921</v>
      </c>
      <c r="F102" s="642" t="s">
        <v>745</v>
      </c>
    </row>
    <row r="103" spans="1:6" ht="12" customHeight="1">
      <c r="A103" s="340" t="s">
        <v>89</v>
      </c>
      <c r="B103" s="357" t="s">
        <v>440</v>
      </c>
      <c r="C103" s="381">
        <v>0</v>
      </c>
      <c r="D103" s="381">
        <v>0</v>
      </c>
      <c r="E103" s="364">
        <v>0</v>
      </c>
      <c r="F103" s="642" t="s">
        <v>746</v>
      </c>
    </row>
    <row r="104" spans="1:6" ht="12" customHeight="1">
      <c r="A104" s="340" t="s">
        <v>91</v>
      </c>
      <c r="B104" s="358" t="s">
        <v>441</v>
      </c>
      <c r="C104" s="381">
        <v>0</v>
      </c>
      <c r="D104" s="381">
        <v>0</v>
      </c>
      <c r="E104" s="364">
        <v>0</v>
      </c>
      <c r="F104" s="642" t="s">
        <v>747</v>
      </c>
    </row>
    <row r="105" spans="1:6" ht="12" customHeight="1">
      <c r="A105" s="339" t="s">
        <v>138</v>
      </c>
      <c r="B105" s="359" t="s">
        <v>442</v>
      </c>
      <c r="C105" s="381">
        <v>0</v>
      </c>
      <c r="D105" s="381">
        <v>0</v>
      </c>
      <c r="E105" s="364">
        <v>0</v>
      </c>
      <c r="F105" s="642" t="s">
        <v>748</v>
      </c>
    </row>
    <row r="106" spans="1:6" ht="12" customHeight="1">
      <c r="A106" s="340" t="s">
        <v>443</v>
      </c>
      <c r="B106" s="359" t="s">
        <v>444</v>
      </c>
      <c r="C106" s="381">
        <v>0</v>
      </c>
      <c r="D106" s="381">
        <v>0</v>
      </c>
      <c r="E106" s="364">
        <v>0</v>
      </c>
      <c r="F106" s="642" t="s">
        <v>749</v>
      </c>
    </row>
    <row r="107" spans="1:6" ht="12" customHeight="1" thickBot="1">
      <c r="A107" s="344" t="s">
        <v>445</v>
      </c>
      <c r="B107" s="360" t="s">
        <v>446</v>
      </c>
      <c r="C107" s="100">
        <v>2208</v>
      </c>
      <c r="D107" s="100">
        <v>2488</v>
      </c>
      <c r="E107" s="325">
        <v>2137</v>
      </c>
      <c r="F107" s="642" t="s">
        <v>750</v>
      </c>
    </row>
    <row r="108" spans="1:6" ht="12" customHeight="1" thickBot="1">
      <c r="A108" s="346" t="s">
        <v>8</v>
      </c>
      <c r="B108" s="349" t="s">
        <v>447</v>
      </c>
      <c r="C108" s="378">
        <f>SUM(C109,C111,C113)</f>
        <v>9775</v>
      </c>
      <c r="D108" s="378">
        <f t="shared" ref="D108:E108" si="17">SUM(D109,D111,D113)</f>
        <v>17783</v>
      </c>
      <c r="E108" s="378">
        <f t="shared" si="17"/>
        <v>16801</v>
      </c>
      <c r="F108" s="642" t="s">
        <v>751</v>
      </c>
    </row>
    <row r="109" spans="1:6" ht="12" customHeight="1">
      <c r="A109" s="341" t="s">
        <v>79</v>
      </c>
      <c r="B109" s="334" t="s">
        <v>161</v>
      </c>
      <c r="C109" s="380">
        <v>3275</v>
      </c>
      <c r="D109" s="380">
        <v>15683</v>
      </c>
      <c r="E109" s="363">
        <v>15102</v>
      </c>
      <c r="F109" s="642" t="s">
        <v>752</v>
      </c>
    </row>
    <row r="110" spans="1:6" ht="12" customHeight="1">
      <c r="A110" s="341" t="s">
        <v>80</v>
      </c>
      <c r="B110" s="338" t="s">
        <v>448</v>
      </c>
      <c r="C110" s="380">
        <v>0</v>
      </c>
      <c r="D110" s="380">
        <v>0</v>
      </c>
      <c r="E110" s="363">
        <v>0</v>
      </c>
      <c r="F110" s="642" t="s">
        <v>753</v>
      </c>
    </row>
    <row r="111" spans="1:6">
      <c r="A111" s="341" t="s">
        <v>81</v>
      </c>
      <c r="B111" s="338" t="s">
        <v>139</v>
      </c>
      <c r="C111" s="379">
        <v>0</v>
      </c>
      <c r="D111" s="379">
        <v>0</v>
      </c>
      <c r="E111" s="362">
        <v>0</v>
      </c>
      <c r="F111" s="642" t="s">
        <v>754</v>
      </c>
    </row>
    <row r="112" spans="1:6" ht="12" customHeight="1">
      <c r="A112" s="341" t="s">
        <v>82</v>
      </c>
      <c r="B112" s="338" t="s">
        <v>449</v>
      </c>
      <c r="C112" s="379">
        <v>0</v>
      </c>
      <c r="D112" s="379">
        <v>0</v>
      </c>
      <c r="E112" s="362">
        <v>0</v>
      </c>
      <c r="F112" s="642" t="s">
        <v>755</v>
      </c>
    </row>
    <row r="113" spans="1:6" ht="12" customHeight="1">
      <c r="A113" s="341" t="s">
        <v>83</v>
      </c>
      <c r="B113" s="370" t="s">
        <v>164</v>
      </c>
      <c r="C113" s="379">
        <f>SUM(C120:C121)</f>
        <v>6500</v>
      </c>
      <c r="D113" s="379">
        <f t="shared" ref="D113:E113" si="18">SUM(D120:D121)</f>
        <v>2100</v>
      </c>
      <c r="E113" s="379">
        <f t="shared" si="18"/>
        <v>1699</v>
      </c>
      <c r="F113" s="642" t="s">
        <v>756</v>
      </c>
    </row>
    <row r="114" spans="1:6" ht="21.75" customHeight="1">
      <c r="A114" s="341" t="s">
        <v>90</v>
      </c>
      <c r="B114" s="369" t="s">
        <v>450</v>
      </c>
      <c r="C114" s="379">
        <v>0</v>
      </c>
      <c r="D114" s="379">
        <v>0</v>
      </c>
      <c r="E114" s="362">
        <v>0</v>
      </c>
      <c r="F114" s="642" t="s">
        <v>757</v>
      </c>
    </row>
    <row r="115" spans="1:6" ht="24" customHeight="1">
      <c r="A115" s="341" t="s">
        <v>92</v>
      </c>
      <c r="B115" s="385" t="s">
        <v>451</v>
      </c>
      <c r="C115" s="379">
        <v>0</v>
      </c>
      <c r="D115" s="379">
        <v>0</v>
      </c>
      <c r="E115" s="362">
        <v>0</v>
      </c>
      <c r="F115" s="642" t="s">
        <v>758</v>
      </c>
    </row>
    <row r="116" spans="1:6" ht="12" customHeight="1">
      <c r="A116" s="341" t="s">
        <v>140</v>
      </c>
      <c r="B116" s="358" t="s">
        <v>438</v>
      </c>
      <c r="C116" s="379">
        <v>0</v>
      </c>
      <c r="D116" s="379">
        <v>0</v>
      </c>
      <c r="E116" s="362">
        <v>0</v>
      </c>
      <c r="F116" s="642" t="s">
        <v>759</v>
      </c>
    </row>
    <row r="117" spans="1:6" ht="12" customHeight="1">
      <c r="A117" s="341" t="s">
        <v>141</v>
      </c>
      <c r="B117" s="358" t="s">
        <v>452</v>
      </c>
      <c r="C117" s="379">
        <v>0</v>
      </c>
      <c r="D117" s="379">
        <v>0</v>
      </c>
      <c r="E117" s="362">
        <v>0</v>
      </c>
      <c r="F117" s="642" t="s">
        <v>760</v>
      </c>
    </row>
    <row r="118" spans="1:6" ht="12" customHeight="1">
      <c r="A118" s="341" t="s">
        <v>142</v>
      </c>
      <c r="B118" s="358" t="s">
        <v>453</v>
      </c>
      <c r="C118" s="379">
        <v>0</v>
      </c>
      <c r="D118" s="379">
        <v>0</v>
      </c>
      <c r="E118" s="362">
        <v>0</v>
      </c>
      <c r="F118" s="642" t="s">
        <v>761</v>
      </c>
    </row>
    <row r="119" spans="1:6" s="406" customFormat="1" ht="12" customHeight="1">
      <c r="A119" s="341" t="s">
        <v>454</v>
      </c>
      <c r="B119" s="358" t="s">
        <v>441</v>
      </c>
      <c r="C119" s="379">
        <v>0</v>
      </c>
      <c r="D119" s="379">
        <v>0</v>
      </c>
      <c r="E119" s="362">
        <v>0</v>
      </c>
      <c r="F119" s="642" t="s">
        <v>762</v>
      </c>
    </row>
    <row r="120" spans="1:6" ht="12" customHeight="1">
      <c r="A120" s="341" t="s">
        <v>455</v>
      </c>
      <c r="B120" s="358" t="s">
        <v>456</v>
      </c>
      <c r="C120" s="379">
        <v>500</v>
      </c>
      <c r="D120" s="379">
        <v>500</v>
      </c>
      <c r="E120" s="362">
        <v>100</v>
      </c>
      <c r="F120" s="642" t="s">
        <v>763</v>
      </c>
    </row>
    <row r="121" spans="1:6" ht="12" customHeight="1" thickBot="1">
      <c r="A121" s="339" t="s">
        <v>457</v>
      </c>
      <c r="B121" s="358" t="s">
        <v>458</v>
      </c>
      <c r="C121" s="381">
        <v>6000</v>
      </c>
      <c r="D121" s="381">
        <v>1600</v>
      </c>
      <c r="E121" s="364">
        <v>1599</v>
      </c>
      <c r="F121" s="642" t="s">
        <v>764</v>
      </c>
    </row>
    <row r="122" spans="1:6" ht="12" customHeight="1" thickBot="1">
      <c r="A122" s="346" t="s">
        <v>9</v>
      </c>
      <c r="B122" s="354" t="s">
        <v>459</v>
      </c>
      <c r="C122" s="378">
        <f>SUM(C123:C124)</f>
        <v>2531</v>
      </c>
      <c r="D122" s="378">
        <f t="shared" ref="D122:E122" si="19">SUM(D123:D124)</f>
        <v>2171</v>
      </c>
      <c r="E122" s="378">
        <f t="shared" si="19"/>
        <v>0</v>
      </c>
      <c r="F122" s="642" t="s">
        <v>765</v>
      </c>
    </row>
    <row r="123" spans="1:6" ht="12" customHeight="1">
      <c r="A123" s="341" t="s">
        <v>62</v>
      </c>
      <c r="B123" s="335" t="s">
        <v>47</v>
      </c>
      <c r="C123" s="380">
        <v>2531</v>
      </c>
      <c r="D123" s="380">
        <v>2171</v>
      </c>
      <c r="E123" s="363">
        <v>0</v>
      </c>
      <c r="F123" s="642" t="s">
        <v>766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>
        <v>0</v>
      </c>
      <c r="F124" s="642" t="s">
        <v>767</v>
      </c>
    </row>
    <row r="125" spans="1:6" ht="12" customHeight="1" thickBot="1">
      <c r="A125" s="346" t="s">
        <v>10</v>
      </c>
      <c r="B125" s="354" t="s">
        <v>460</v>
      </c>
      <c r="C125" s="378">
        <f>SUM(C122,C108,C92)</f>
        <v>143734</v>
      </c>
      <c r="D125" s="378">
        <f>SUM(D122,D108,D92)</f>
        <v>174770</v>
      </c>
      <c r="E125" s="378">
        <f t="shared" ref="E125" si="20">SUM(E122,E108,E92)</f>
        <v>146939</v>
      </c>
      <c r="F125" s="642" t="s">
        <v>768</v>
      </c>
    </row>
    <row r="126" spans="1:6" ht="12" customHeight="1" thickBot="1">
      <c r="A126" s="346" t="s">
        <v>11</v>
      </c>
      <c r="B126" s="354" t="s">
        <v>461</v>
      </c>
      <c r="C126" s="378">
        <f>SUM(C127:C129)</f>
        <v>0</v>
      </c>
      <c r="D126" s="378">
        <f t="shared" ref="D126:E126" si="21">SUM(D127:D129)</f>
        <v>25702</v>
      </c>
      <c r="E126" s="378">
        <f t="shared" si="21"/>
        <v>25702</v>
      </c>
      <c r="F126" s="642" t="s">
        <v>769</v>
      </c>
    </row>
    <row r="127" spans="1:6" ht="12" customHeight="1">
      <c r="A127" s="341" t="s">
        <v>66</v>
      </c>
      <c r="B127" s="335" t="s">
        <v>462</v>
      </c>
      <c r="C127" s="379">
        <v>0</v>
      </c>
      <c r="D127" s="379">
        <v>0</v>
      </c>
      <c r="E127" s="362">
        <v>0</v>
      </c>
      <c r="F127" s="642" t="s">
        <v>770</v>
      </c>
    </row>
    <row r="128" spans="1:6" ht="12" customHeight="1">
      <c r="A128" s="341" t="s">
        <v>67</v>
      </c>
      <c r="B128" s="335" t="s">
        <v>463</v>
      </c>
      <c r="C128" s="379">
        <v>0</v>
      </c>
      <c r="D128" s="379">
        <v>25702</v>
      </c>
      <c r="E128" s="362">
        <v>25702</v>
      </c>
      <c r="F128" s="642" t="s">
        <v>771</v>
      </c>
    </row>
    <row r="129" spans="1:9" ht="12" customHeight="1" thickBot="1">
      <c r="A129" s="339" t="s">
        <v>68</v>
      </c>
      <c r="B129" s="333" t="s">
        <v>464</v>
      </c>
      <c r="C129" s="379">
        <v>0</v>
      </c>
      <c r="D129" s="379">
        <v>0</v>
      </c>
      <c r="E129" s="362">
        <v>0</v>
      </c>
      <c r="F129" s="642" t="s">
        <v>772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2" t="s">
        <v>773</v>
      </c>
    </row>
    <row r="131" spans="1:9" ht="12" customHeight="1">
      <c r="A131" s="341" t="s">
        <v>69</v>
      </c>
      <c r="B131" s="335" t="s">
        <v>466</v>
      </c>
      <c r="C131" s="379">
        <v>0</v>
      </c>
      <c r="D131" s="379">
        <v>0</v>
      </c>
      <c r="E131" s="362">
        <v>0</v>
      </c>
      <c r="F131" s="642" t="s">
        <v>774</v>
      </c>
    </row>
    <row r="132" spans="1:9" ht="12" customHeight="1">
      <c r="A132" s="341" t="s">
        <v>70</v>
      </c>
      <c r="B132" s="335" t="s">
        <v>467</v>
      </c>
      <c r="C132" s="379">
        <v>0</v>
      </c>
      <c r="D132" s="379">
        <v>0</v>
      </c>
      <c r="E132" s="362">
        <v>0</v>
      </c>
      <c r="F132" s="642" t="s">
        <v>775</v>
      </c>
    </row>
    <row r="133" spans="1:9" ht="12" customHeight="1">
      <c r="A133" s="341" t="s">
        <v>362</v>
      </c>
      <c r="B133" s="335" t="s">
        <v>468</v>
      </c>
      <c r="C133" s="379">
        <v>0</v>
      </c>
      <c r="D133" s="379">
        <v>0</v>
      </c>
      <c r="E133" s="362">
        <v>0</v>
      </c>
      <c r="F133" s="642" t="s">
        <v>776</v>
      </c>
    </row>
    <row r="134" spans="1:9" ht="12" customHeight="1" thickBot="1">
      <c r="A134" s="339" t="s">
        <v>364</v>
      </c>
      <c r="B134" s="333" t="s">
        <v>469</v>
      </c>
      <c r="C134" s="379">
        <v>0</v>
      </c>
      <c r="D134" s="379">
        <v>0</v>
      </c>
      <c r="E134" s="362">
        <v>0</v>
      </c>
      <c r="F134" s="642" t="s">
        <v>777</v>
      </c>
    </row>
    <row r="135" spans="1:9" ht="12" customHeight="1" thickBot="1">
      <c r="A135" s="346" t="s">
        <v>13</v>
      </c>
      <c r="B135" s="354" t="s">
        <v>470</v>
      </c>
      <c r="C135" s="384">
        <f>SUM(C138)</f>
        <v>0</v>
      </c>
      <c r="D135" s="384">
        <f t="shared" ref="D135:E135" si="22">SUM(D138)</f>
        <v>0</v>
      </c>
      <c r="E135" s="384">
        <f t="shared" si="22"/>
        <v>0</v>
      </c>
      <c r="F135" s="642" t="s">
        <v>778</v>
      </c>
    </row>
    <row r="136" spans="1:9" ht="12" customHeight="1">
      <c r="A136" s="341" t="s">
        <v>71</v>
      </c>
      <c r="B136" s="335" t="s">
        <v>471</v>
      </c>
      <c r="C136" s="379">
        <v>0</v>
      </c>
      <c r="D136" s="379">
        <v>0</v>
      </c>
      <c r="E136" s="362">
        <v>0</v>
      </c>
      <c r="F136" s="642" t="s">
        <v>779</v>
      </c>
    </row>
    <row r="137" spans="1:9" ht="12" customHeight="1">
      <c r="A137" s="341" t="s">
        <v>72</v>
      </c>
      <c r="B137" s="335" t="s">
        <v>472</v>
      </c>
      <c r="C137" s="379">
        <v>0</v>
      </c>
      <c r="D137" s="379"/>
      <c r="E137" s="362"/>
      <c r="F137" s="642" t="s">
        <v>780</v>
      </c>
    </row>
    <row r="138" spans="1:9" ht="12" customHeight="1">
      <c r="A138" s="341" t="s">
        <v>371</v>
      </c>
      <c r="B138" s="335" t="s">
        <v>1291</v>
      </c>
      <c r="C138" s="379"/>
      <c r="D138" s="379"/>
      <c r="E138" s="362"/>
      <c r="F138" s="642" t="s">
        <v>781</v>
      </c>
    </row>
    <row r="139" spans="1:9" ht="12" customHeight="1" thickBot="1">
      <c r="A139" s="339" t="s">
        <v>373</v>
      </c>
      <c r="B139" s="333" t="s">
        <v>474</v>
      </c>
      <c r="C139" s="379">
        <v>0</v>
      </c>
      <c r="D139" s="379">
        <v>0</v>
      </c>
      <c r="E139" s="362">
        <v>0</v>
      </c>
      <c r="F139" s="642" t="s">
        <v>782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2" t="s">
        <v>783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>
        <v>0</v>
      </c>
      <c r="D141" s="379">
        <v>0</v>
      </c>
      <c r="E141" s="362">
        <v>0</v>
      </c>
      <c r="F141" s="642" t="s">
        <v>784</v>
      </c>
    </row>
    <row r="142" spans="1:9" ht="12.75" customHeight="1">
      <c r="A142" s="341" t="s">
        <v>134</v>
      </c>
      <c r="B142" s="335" t="s">
        <v>477</v>
      </c>
      <c r="C142" s="379">
        <v>0</v>
      </c>
      <c r="D142" s="379">
        <v>0</v>
      </c>
      <c r="E142" s="362">
        <v>0</v>
      </c>
      <c r="F142" s="642" t="s">
        <v>785</v>
      </c>
    </row>
    <row r="143" spans="1:9" ht="12.75" customHeight="1">
      <c r="A143" s="341" t="s">
        <v>163</v>
      </c>
      <c r="B143" s="335" t="s">
        <v>478</v>
      </c>
      <c r="C143" s="379">
        <v>0</v>
      </c>
      <c r="D143" s="379">
        <v>0</v>
      </c>
      <c r="E143" s="362">
        <v>0</v>
      </c>
      <c r="F143" s="642" t="s">
        <v>786</v>
      </c>
    </row>
    <row r="144" spans="1:9" ht="12.75" customHeight="1" thickBot="1">
      <c r="A144" s="341" t="s">
        <v>379</v>
      </c>
      <c r="B144" s="335" t="s">
        <v>479</v>
      </c>
      <c r="C144" s="379">
        <v>0</v>
      </c>
      <c r="D144" s="379">
        <v>0</v>
      </c>
      <c r="E144" s="362">
        <v>0</v>
      </c>
      <c r="F144" s="642" t="s">
        <v>787</v>
      </c>
    </row>
    <row r="145" spans="1:6" ht="16.5" thickBot="1">
      <c r="A145" s="346" t="s">
        <v>15</v>
      </c>
      <c r="B145" s="354" t="s">
        <v>480</v>
      </c>
      <c r="C145" s="328">
        <f>SUM(C140,C135,C130,C126)</f>
        <v>0</v>
      </c>
      <c r="D145" s="328">
        <f t="shared" ref="D145:E145" si="23">SUM(D140,D135,D130,D126)</f>
        <v>25702</v>
      </c>
      <c r="E145" s="328">
        <f t="shared" si="23"/>
        <v>25702</v>
      </c>
      <c r="F145" s="642" t="s">
        <v>788</v>
      </c>
    </row>
    <row r="146" spans="1:6" ht="16.5" thickBot="1">
      <c r="A146" s="371" t="s">
        <v>16</v>
      </c>
      <c r="B146" s="374" t="s">
        <v>481</v>
      </c>
      <c r="C146" s="328">
        <f>SUM(C145,C125)</f>
        <v>143734</v>
      </c>
      <c r="D146" s="328">
        <f>SUM(D145,D125)</f>
        <v>200472</v>
      </c>
      <c r="E146" s="328">
        <f>SUM(E145,E125)</f>
        <v>172641</v>
      </c>
      <c r="F146" s="642" t="s">
        <v>789</v>
      </c>
    </row>
    <row r="148" spans="1:6" ht="18.75" customHeight="1">
      <c r="A148" s="862" t="s">
        <v>482</v>
      </c>
      <c r="B148" s="862"/>
      <c r="C148" s="862"/>
      <c r="D148" s="862"/>
      <c r="E148" s="862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0</v>
      </c>
      <c r="D150" s="372">
        <f>+D61-D125</f>
        <v>-9663</v>
      </c>
      <c r="E150" s="372">
        <f>+E61-E125</f>
        <v>10383</v>
      </c>
    </row>
    <row r="151" spans="1:6" ht="21.75" thickBot="1">
      <c r="A151" s="346" t="s">
        <v>8</v>
      </c>
      <c r="B151" s="349" t="s">
        <v>484</v>
      </c>
      <c r="C151" s="372">
        <f>+C84-C145</f>
        <v>0</v>
      </c>
      <c r="D151" s="372">
        <f>+D84-D145</f>
        <v>9663</v>
      </c>
      <c r="E151" s="372">
        <f>+E84-E145</f>
        <v>9663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:E1"/>
    <mergeCell ref="C3:E3"/>
    <mergeCell ref="B3:B4"/>
    <mergeCell ref="A148:E148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ZÁRSZÁMADÁSÁNAK  PÉNZÜGYI MÉRLEGE&amp;10
&amp;R&amp;"Times New Roman CE,Félkövér dőlt"&amp;11 1.1. melléklet a 7/2015. (IV.30.)  önkormányzati rendelethez</oddHeader>
  </headerFooter>
  <rowBreaks count="1" manualBreakCount="1">
    <brk id="8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E12" sqref="E12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6" width="0" style="646" hidden="1" customWidth="1"/>
    <col min="7" max="16384" width="9.33203125" style="33"/>
  </cols>
  <sheetData>
    <row r="1" spans="1:6" s="486" customFormat="1" ht="21" customHeight="1" thickBot="1">
      <c r="A1" s="485"/>
      <c r="B1" s="487"/>
      <c r="C1" s="532"/>
      <c r="D1" s="532"/>
      <c r="E1" s="631" t="str">
        <f>+CONCATENATE("8.3.1. melléklet a ……/",LEFT(ÖSSZEFÜGGÉSEK!A4,4)+1,". (……) önkormányzati rendelethez")</f>
        <v>8.3.1. melléklet a ……/2015. (……) önkormányzati rendelethez</v>
      </c>
      <c r="F1" s="649"/>
    </row>
    <row r="2" spans="1:6" s="533" customFormat="1" ht="25.5" customHeight="1">
      <c r="A2" s="513" t="s">
        <v>149</v>
      </c>
      <c r="B2" s="909" t="s">
        <v>590</v>
      </c>
      <c r="C2" s="910"/>
      <c r="D2" s="911"/>
      <c r="E2" s="556" t="s">
        <v>52</v>
      </c>
      <c r="F2" s="650"/>
    </row>
    <row r="3" spans="1:6" s="533" customFormat="1" ht="24.75" thickBot="1">
      <c r="A3" s="531" t="s">
        <v>148</v>
      </c>
      <c r="B3" s="906" t="s">
        <v>689</v>
      </c>
      <c r="C3" s="914"/>
      <c r="D3" s="915"/>
      <c r="E3" s="557" t="s">
        <v>49</v>
      </c>
      <c r="F3" s="650"/>
    </row>
    <row r="4" spans="1:6" s="534" customFormat="1" ht="15.95" customHeight="1" thickBot="1">
      <c r="A4" s="488"/>
      <c r="B4" s="488"/>
      <c r="C4" s="489"/>
      <c r="D4" s="489"/>
      <c r="E4" s="489" t="s">
        <v>42</v>
      </c>
      <c r="F4" s="651"/>
    </row>
    <row r="5" spans="1:6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6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  <c r="F6" s="652"/>
    </row>
    <row r="7" spans="1:6" s="535" customFormat="1" ht="15.95" customHeight="1" thickBot="1">
      <c r="A7" s="903" t="s">
        <v>44</v>
      </c>
      <c r="B7" s="904"/>
      <c r="C7" s="904"/>
      <c r="D7" s="904"/>
      <c r="E7" s="905"/>
      <c r="F7" s="652"/>
    </row>
    <row r="8" spans="1:6" s="509" customFormat="1" ht="12" customHeight="1" thickBot="1">
      <c r="A8" s="483" t="s">
        <v>7</v>
      </c>
      <c r="B8" s="547" t="s">
        <v>570</v>
      </c>
      <c r="C8" s="414">
        <v>0</v>
      </c>
      <c r="D8" s="576">
        <v>0</v>
      </c>
      <c r="E8" s="553">
        <v>0</v>
      </c>
      <c r="F8" s="652" t="s">
        <v>735</v>
      </c>
    </row>
    <row r="9" spans="1:6" s="509" customFormat="1" ht="12" customHeight="1">
      <c r="A9" s="558" t="s">
        <v>73</v>
      </c>
      <c r="B9" s="336" t="s">
        <v>347</v>
      </c>
      <c r="C9" s="107">
        <v>0</v>
      </c>
      <c r="D9" s="577">
        <v>0</v>
      </c>
      <c r="E9" s="542">
        <v>0</v>
      </c>
      <c r="F9" s="652" t="s">
        <v>736</v>
      </c>
    </row>
    <row r="10" spans="1:6" s="509" customFormat="1" ht="12" customHeight="1">
      <c r="A10" s="559" t="s">
        <v>74</v>
      </c>
      <c r="B10" s="334" t="s">
        <v>348</v>
      </c>
      <c r="C10" s="411">
        <v>50</v>
      </c>
      <c r="D10" s="578">
        <v>65</v>
      </c>
      <c r="E10" s="116">
        <v>39</v>
      </c>
      <c r="F10" s="652" t="s">
        <v>737</v>
      </c>
    </row>
    <row r="11" spans="1:6" s="509" customFormat="1" ht="12" customHeight="1">
      <c r="A11" s="559" t="s">
        <v>75</v>
      </c>
      <c r="B11" s="334" t="s">
        <v>349</v>
      </c>
      <c r="C11" s="411">
        <v>2790</v>
      </c>
      <c r="D11" s="578">
        <v>1479</v>
      </c>
      <c r="E11" s="116">
        <v>1465</v>
      </c>
      <c r="F11" s="652" t="s">
        <v>738</v>
      </c>
    </row>
    <row r="12" spans="1:6" s="509" customFormat="1" ht="12" customHeight="1">
      <c r="A12" s="559" t="s">
        <v>76</v>
      </c>
      <c r="B12" s="334" t="s">
        <v>350</v>
      </c>
      <c r="C12" s="411">
        <v>2185</v>
      </c>
      <c r="D12" s="578">
        <v>1911</v>
      </c>
      <c r="E12" s="116">
        <v>1904</v>
      </c>
      <c r="F12" s="652" t="s">
        <v>739</v>
      </c>
    </row>
    <row r="13" spans="1:6" s="509" customFormat="1" ht="12" customHeight="1">
      <c r="A13" s="559" t="s">
        <v>109</v>
      </c>
      <c r="B13" s="334" t="s">
        <v>351</v>
      </c>
      <c r="C13" s="411">
        <v>4638</v>
      </c>
      <c r="D13" s="578">
        <v>5738</v>
      </c>
      <c r="E13" s="116">
        <v>5731</v>
      </c>
      <c r="F13" s="652" t="s">
        <v>740</v>
      </c>
    </row>
    <row r="14" spans="1:6" s="509" customFormat="1" ht="12" customHeight="1">
      <c r="A14" s="559" t="s">
        <v>77</v>
      </c>
      <c r="B14" s="334" t="s">
        <v>571</v>
      </c>
      <c r="C14" s="411">
        <v>1387</v>
      </c>
      <c r="D14" s="578">
        <v>2024</v>
      </c>
      <c r="E14" s="116">
        <v>1882</v>
      </c>
      <c r="F14" s="652" t="s">
        <v>741</v>
      </c>
    </row>
    <row r="15" spans="1:6" s="536" customFormat="1" ht="12" customHeight="1">
      <c r="A15" s="559" t="s">
        <v>78</v>
      </c>
      <c r="B15" s="333" t="s">
        <v>572</v>
      </c>
      <c r="C15" s="411">
        <v>0</v>
      </c>
      <c r="D15" s="578">
        <v>0</v>
      </c>
      <c r="E15" s="116">
        <v>0</v>
      </c>
      <c r="F15" s="652" t="s">
        <v>742</v>
      </c>
    </row>
    <row r="16" spans="1:6" s="536" customFormat="1" ht="12" customHeight="1">
      <c r="A16" s="559" t="s">
        <v>86</v>
      </c>
      <c r="B16" s="334" t="s">
        <v>354</v>
      </c>
      <c r="C16" s="108">
        <v>50</v>
      </c>
      <c r="D16" s="579">
        <v>80</v>
      </c>
      <c r="E16" s="541">
        <v>61</v>
      </c>
      <c r="F16" s="652" t="s">
        <v>743</v>
      </c>
    </row>
    <row r="17" spans="1:6" s="509" customFormat="1" ht="12" customHeight="1">
      <c r="A17" s="559" t="s">
        <v>87</v>
      </c>
      <c r="B17" s="334" t="s">
        <v>356</v>
      </c>
      <c r="C17" s="411">
        <v>0</v>
      </c>
      <c r="D17" s="578">
        <v>0</v>
      </c>
      <c r="E17" s="116">
        <v>0</v>
      </c>
      <c r="F17" s="652" t="s">
        <v>744</v>
      </c>
    </row>
    <row r="18" spans="1:6" s="536" customFormat="1" ht="12" customHeight="1" thickBot="1">
      <c r="A18" s="559" t="s">
        <v>88</v>
      </c>
      <c r="B18" s="333" t="s">
        <v>358</v>
      </c>
      <c r="C18" s="413">
        <v>0</v>
      </c>
      <c r="D18" s="117">
        <v>231</v>
      </c>
      <c r="E18" s="537">
        <v>204</v>
      </c>
      <c r="F18" s="652" t="s">
        <v>745</v>
      </c>
    </row>
    <row r="19" spans="1:6" s="536" customFormat="1" ht="12" customHeight="1" thickBot="1">
      <c r="A19" s="483" t="s">
        <v>8</v>
      </c>
      <c r="B19" s="547" t="s">
        <v>573</v>
      </c>
      <c r="C19" s="414">
        <v>273941</v>
      </c>
      <c r="D19" s="576">
        <v>362165</v>
      </c>
      <c r="E19" s="553">
        <v>344232</v>
      </c>
      <c r="F19" s="652" t="s">
        <v>746</v>
      </c>
    </row>
    <row r="20" spans="1:6" s="536" customFormat="1" ht="12" customHeight="1">
      <c r="A20" s="559" t="s">
        <v>79</v>
      </c>
      <c r="B20" s="335" t="s">
        <v>320</v>
      </c>
      <c r="C20" s="411">
        <v>0</v>
      </c>
      <c r="D20" s="578">
        <v>0</v>
      </c>
      <c r="E20" s="116">
        <v>0</v>
      </c>
      <c r="F20" s="652" t="s">
        <v>747</v>
      </c>
    </row>
    <row r="21" spans="1:6" s="536" customFormat="1" ht="12" customHeight="1">
      <c r="A21" s="559" t="s">
        <v>80</v>
      </c>
      <c r="B21" s="334" t="s">
        <v>574</v>
      </c>
      <c r="C21" s="411">
        <v>0</v>
      </c>
      <c r="D21" s="578">
        <v>0</v>
      </c>
      <c r="E21" s="116">
        <v>0</v>
      </c>
      <c r="F21" s="652" t="s">
        <v>748</v>
      </c>
    </row>
    <row r="22" spans="1:6" s="536" customFormat="1" ht="12" customHeight="1">
      <c r="A22" s="559" t="s">
        <v>81</v>
      </c>
      <c r="B22" s="334" t="s">
        <v>575</v>
      </c>
      <c r="C22" s="411">
        <v>9886</v>
      </c>
      <c r="D22" s="578">
        <v>14095</v>
      </c>
      <c r="E22" s="116">
        <v>14006</v>
      </c>
      <c r="F22" s="652" t="s">
        <v>749</v>
      </c>
    </row>
    <row r="23" spans="1:6" s="509" customFormat="1" ht="12" customHeight="1" thickBot="1">
      <c r="A23" s="559" t="s">
        <v>82</v>
      </c>
      <c r="B23" s="334" t="s">
        <v>698</v>
      </c>
      <c r="C23" s="411">
        <v>0</v>
      </c>
      <c r="D23" s="578">
        <v>0</v>
      </c>
      <c r="E23" s="116">
        <v>0</v>
      </c>
      <c r="F23" s="652" t="s">
        <v>750</v>
      </c>
    </row>
    <row r="24" spans="1:6" s="509" customFormat="1" ht="12" customHeight="1" thickBot="1">
      <c r="A24" s="546" t="s">
        <v>9</v>
      </c>
      <c r="B24" s="354" t="s">
        <v>126</v>
      </c>
      <c r="C24" s="42">
        <v>19180</v>
      </c>
      <c r="D24" s="580">
        <v>17045</v>
      </c>
      <c r="E24" s="552">
        <v>16731</v>
      </c>
      <c r="F24" s="652" t="s">
        <v>751</v>
      </c>
    </row>
    <row r="25" spans="1:6" s="509" customFormat="1" ht="12" customHeight="1" thickBot="1">
      <c r="A25" s="546" t="s">
        <v>10</v>
      </c>
      <c r="B25" s="354" t="s">
        <v>576</v>
      </c>
      <c r="C25" s="414">
        <v>273941</v>
      </c>
      <c r="D25" s="576">
        <v>362165</v>
      </c>
      <c r="E25" s="553">
        <v>344232</v>
      </c>
      <c r="F25" s="652" t="s">
        <v>752</v>
      </c>
    </row>
    <row r="26" spans="1:6" s="509" customFormat="1" ht="12" customHeight="1">
      <c r="A26" s="560" t="s">
        <v>334</v>
      </c>
      <c r="B26" s="561" t="s">
        <v>574</v>
      </c>
      <c r="C26" s="104">
        <v>0</v>
      </c>
      <c r="D26" s="567">
        <v>0</v>
      </c>
      <c r="E26" s="540">
        <v>0</v>
      </c>
      <c r="F26" s="652" t="s">
        <v>753</v>
      </c>
    </row>
    <row r="27" spans="1:6" s="509" customFormat="1" ht="12" customHeight="1">
      <c r="A27" s="560" t="s">
        <v>340</v>
      </c>
      <c r="B27" s="562" t="s">
        <v>577</v>
      </c>
      <c r="C27" s="415">
        <v>0</v>
      </c>
      <c r="D27" s="581">
        <v>10174</v>
      </c>
      <c r="E27" s="539">
        <v>10173</v>
      </c>
      <c r="F27" s="652" t="s">
        <v>754</v>
      </c>
    </row>
    <row r="28" spans="1:6" s="509" customFormat="1" ht="12" customHeight="1" thickBot="1">
      <c r="A28" s="559" t="s">
        <v>342</v>
      </c>
      <c r="B28" s="563" t="s">
        <v>699</v>
      </c>
      <c r="C28" s="543">
        <v>0</v>
      </c>
      <c r="D28" s="582">
        <v>0</v>
      </c>
      <c r="E28" s="538">
        <v>0</v>
      </c>
      <c r="F28" s="652" t="s">
        <v>755</v>
      </c>
    </row>
    <row r="29" spans="1:6" s="509" customFormat="1" ht="12" customHeight="1" thickBot="1">
      <c r="A29" s="546" t="s">
        <v>11</v>
      </c>
      <c r="B29" s="354" t="s">
        <v>578</v>
      </c>
      <c r="C29" s="414">
        <v>273941</v>
      </c>
      <c r="D29" s="576">
        <v>362165</v>
      </c>
      <c r="E29" s="553">
        <v>344232</v>
      </c>
      <c r="F29" s="652" t="s">
        <v>756</v>
      </c>
    </row>
    <row r="30" spans="1:6" s="509" customFormat="1" ht="12" customHeight="1">
      <c r="A30" s="560" t="s">
        <v>66</v>
      </c>
      <c r="B30" s="561" t="s">
        <v>360</v>
      </c>
      <c r="C30" s="104">
        <v>0</v>
      </c>
      <c r="D30" s="567">
        <v>0</v>
      </c>
      <c r="E30" s="540">
        <v>0</v>
      </c>
      <c r="F30" s="652" t="s">
        <v>757</v>
      </c>
    </row>
    <row r="31" spans="1:6" s="509" customFormat="1" ht="12" customHeight="1">
      <c r="A31" s="560" t="s">
        <v>67</v>
      </c>
      <c r="B31" s="562" t="s">
        <v>361</v>
      </c>
      <c r="C31" s="415">
        <v>0</v>
      </c>
      <c r="D31" s="581">
        <v>0</v>
      </c>
      <c r="E31" s="539">
        <v>0</v>
      </c>
      <c r="F31" s="652" t="s">
        <v>758</v>
      </c>
    </row>
    <row r="32" spans="1:6" s="509" customFormat="1" ht="12" customHeight="1" thickBot="1">
      <c r="A32" s="559" t="s">
        <v>68</v>
      </c>
      <c r="B32" s="545" t="s">
        <v>363</v>
      </c>
      <c r="C32" s="543">
        <v>0</v>
      </c>
      <c r="D32" s="582">
        <v>0</v>
      </c>
      <c r="E32" s="538">
        <v>0</v>
      </c>
      <c r="F32" s="652" t="s">
        <v>759</v>
      </c>
    </row>
    <row r="33" spans="1:6" s="509" customFormat="1" ht="12" customHeight="1" thickBot="1">
      <c r="A33" s="546" t="s">
        <v>12</v>
      </c>
      <c r="B33" s="354" t="s">
        <v>488</v>
      </c>
      <c r="C33" s="42">
        <v>0</v>
      </c>
      <c r="D33" s="580">
        <v>150</v>
      </c>
      <c r="E33" s="552">
        <v>91</v>
      </c>
      <c r="F33" s="652" t="s">
        <v>760</v>
      </c>
    </row>
    <row r="34" spans="1:6" s="509" customFormat="1" ht="12" customHeight="1" thickBot="1">
      <c r="A34" s="546" t="s">
        <v>13</v>
      </c>
      <c r="B34" s="354" t="s">
        <v>579</v>
      </c>
      <c r="C34" s="42">
        <v>9218</v>
      </c>
      <c r="D34" s="580">
        <v>5356</v>
      </c>
      <c r="E34" s="552">
        <v>4461</v>
      </c>
      <c r="F34" s="652" t="s">
        <v>761</v>
      </c>
    </row>
    <row r="35" spans="1:6" s="509" customFormat="1" ht="12" customHeight="1" thickBot="1">
      <c r="A35" s="483" t="s">
        <v>14</v>
      </c>
      <c r="B35" s="354" t="s">
        <v>580</v>
      </c>
      <c r="C35" s="414">
        <v>273941</v>
      </c>
      <c r="D35" s="576">
        <v>362165</v>
      </c>
      <c r="E35" s="553">
        <v>344232</v>
      </c>
      <c r="F35" s="652" t="s">
        <v>762</v>
      </c>
    </row>
    <row r="36" spans="1:6" s="536" customFormat="1" ht="12" customHeight="1" thickBot="1">
      <c r="A36" s="548" t="s">
        <v>15</v>
      </c>
      <c r="B36" s="354" t="s">
        <v>581</v>
      </c>
      <c r="C36" s="414">
        <v>273941</v>
      </c>
      <c r="D36" s="576">
        <v>362165</v>
      </c>
      <c r="E36" s="553">
        <v>344232</v>
      </c>
      <c r="F36" s="652" t="s">
        <v>763</v>
      </c>
    </row>
    <row r="37" spans="1:6" s="536" customFormat="1" ht="15" customHeight="1">
      <c r="A37" s="560" t="s">
        <v>582</v>
      </c>
      <c r="B37" s="561" t="s">
        <v>171</v>
      </c>
      <c r="C37" s="104">
        <v>0</v>
      </c>
      <c r="D37" s="567">
        <v>6189</v>
      </c>
      <c r="E37" s="540">
        <v>6189</v>
      </c>
      <c r="F37" s="652" t="s">
        <v>764</v>
      </c>
    </row>
    <row r="38" spans="1:6" s="536" customFormat="1" ht="15" customHeight="1">
      <c r="A38" s="560" t="s">
        <v>583</v>
      </c>
      <c r="B38" s="562" t="s">
        <v>3</v>
      </c>
      <c r="C38" s="415">
        <v>0</v>
      </c>
      <c r="D38" s="581">
        <v>0</v>
      </c>
      <c r="E38" s="539">
        <v>0</v>
      </c>
      <c r="F38" s="652" t="s">
        <v>765</v>
      </c>
    </row>
    <row r="39" spans="1:6" ht="16.5" thickBot="1">
      <c r="A39" s="559" t="s">
        <v>584</v>
      </c>
      <c r="B39" s="545" t="s">
        <v>585</v>
      </c>
      <c r="C39" s="543">
        <v>0</v>
      </c>
      <c r="D39" s="582">
        <v>0</v>
      </c>
      <c r="E39" s="538">
        <v>0</v>
      </c>
      <c r="F39" s="652" t="s">
        <v>766</v>
      </c>
    </row>
    <row r="40" spans="1:6" s="535" customFormat="1" ht="16.5" customHeight="1" thickBot="1">
      <c r="A40" s="548" t="s">
        <v>16</v>
      </c>
      <c r="B40" s="549" t="s">
        <v>586</v>
      </c>
      <c r="C40" s="110">
        <v>273941</v>
      </c>
      <c r="D40" s="583">
        <v>362165</v>
      </c>
      <c r="E40" s="554">
        <v>344232</v>
      </c>
      <c r="F40" s="652" t="s">
        <v>767</v>
      </c>
    </row>
    <row r="41" spans="1:6" s="309" customFormat="1" ht="12" customHeight="1">
      <c r="A41" s="491"/>
      <c r="B41" s="492"/>
      <c r="C41" s="507"/>
      <c r="D41" s="507"/>
      <c r="E41" s="507"/>
      <c r="F41" s="652"/>
    </row>
    <row r="42" spans="1:6" ht="12" customHeight="1" thickBot="1">
      <c r="A42" s="493"/>
      <c r="B42" s="494"/>
      <c r="C42" s="508"/>
      <c r="D42" s="508"/>
      <c r="E42" s="508"/>
      <c r="F42" s="652"/>
    </row>
    <row r="43" spans="1:6" ht="12" customHeight="1" thickBot="1">
      <c r="A43" s="903" t="s">
        <v>45</v>
      </c>
      <c r="B43" s="904"/>
      <c r="C43" s="904"/>
      <c r="D43" s="904"/>
      <c r="E43" s="905"/>
      <c r="F43" s="535"/>
    </row>
    <row r="44" spans="1:6" ht="12" customHeight="1" thickBot="1">
      <c r="A44" s="546" t="s">
        <v>7</v>
      </c>
      <c r="B44" s="354" t="s">
        <v>587</v>
      </c>
      <c r="C44" s="414">
        <v>0</v>
      </c>
      <c r="D44" s="414">
        <v>0</v>
      </c>
      <c r="E44" s="553">
        <v>0</v>
      </c>
      <c r="F44" s="652" t="s">
        <v>735</v>
      </c>
    </row>
    <row r="45" spans="1:6" ht="12" customHeight="1">
      <c r="A45" s="559" t="s">
        <v>73</v>
      </c>
      <c r="B45" s="335" t="s">
        <v>37</v>
      </c>
      <c r="C45" s="104">
        <v>15923</v>
      </c>
      <c r="D45" s="104">
        <v>21752</v>
      </c>
      <c r="E45" s="540">
        <v>19649</v>
      </c>
      <c r="F45" s="652" t="s">
        <v>736</v>
      </c>
    </row>
    <row r="46" spans="1:6" ht="12" customHeight="1">
      <c r="A46" s="559" t="s">
        <v>74</v>
      </c>
      <c r="B46" s="334" t="s">
        <v>135</v>
      </c>
      <c r="C46" s="408">
        <v>4339</v>
      </c>
      <c r="D46" s="408">
        <v>4688</v>
      </c>
      <c r="E46" s="564">
        <v>3729</v>
      </c>
      <c r="F46" s="652" t="s">
        <v>737</v>
      </c>
    </row>
    <row r="47" spans="1:6" ht="12" customHeight="1">
      <c r="A47" s="559" t="s">
        <v>75</v>
      </c>
      <c r="B47" s="334" t="s">
        <v>102</v>
      </c>
      <c r="C47" s="408">
        <v>35139</v>
      </c>
      <c r="D47" s="408">
        <v>39567</v>
      </c>
      <c r="E47" s="564">
        <v>32954</v>
      </c>
      <c r="F47" s="652" t="s">
        <v>738</v>
      </c>
    </row>
    <row r="48" spans="1:6" s="309" customFormat="1" ht="12" customHeight="1">
      <c r="A48" s="559" t="s">
        <v>76</v>
      </c>
      <c r="B48" s="334" t="s">
        <v>136</v>
      </c>
      <c r="C48" s="408">
        <v>2219</v>
      </c>
      <c r="D48" s="408">
        <v>4072</v>
      </c>
      <c r="E48" s="564">
        <v>3591</v>
      </c>
      <c r="F48" s="652" t="s">
        <v>739</v>
      </c>
    </row>
    <row r="49" spans="1:6" ht="12" customHeight="1" thickBot="1">
      <c r="A49" s="559" t="s">
        <v>109</v>
      </c>
      <c r="B49" s="334" t="s">
        <v>137</v>
      </c>
      <c r="C49" s="408">
        <v>8224</v>
      </c>
      <c r="D49" s="408">
        <v>12286</v>
      </c>
      <c r="E49" s="564">
        <v>7057</v>
      </c>
      <c r="F49" s="652" t="s">
        <v>740</v>
      </c>
    </row>
    <row r="50" spans="1:6" ht="12" customHeight="1" thickBot="1">
      <c r="A50" s="546" t="s">
        <v>8</v>
      </c>
      <c r="B50" s="354" t="s">
        <v>588</v>
      </c>
      <c r="C50" s="414">
        <v>273941</v>
      </c>
      <c r="D50" s="414">
        <v>362165</v>
      </c>
      <c r="E50" s="553">
        <v>344232</v>
      </c>
      <c r="F50" s="652" t="s">
        <v>741</v>
      </c>
    </row>
    <row r="51" spans="1:6" ht="12" customHeight="1">
      <c r="A51" s="559" t="s">
        <v>79</v>
      </c>
      <c r="B51" s="335" t="s">
        <v>161</v>
      </c>
      <c r="C51" s="104">
        <v>2775</v>
      </c>
      <c r="D51" s="104">
        <v>15433</v>
      </c>
      <c r="E51" s="540">
        <v>14885</v>
      </c>
      <c r="F51" s="652" t="s">
        <v>742</v>
      </c>
    </row>
    <row r="52" spans="1:6" ht="12" customHeight="1">
      <c r="A52" s="559" t="s">
        <v>80</v>
      </c>
      <c r="B52" s="334" t="s">
        <v>139</v>
      </c>
      <c r="C52" s="408">
        <v>0</v>
      </c>
      <c r="D52" s="408">
        <v>0</v>
      </c>
      <c r="E52" s="564">
        <v>0</v>
      </c>
      <c r="F52" s="652" t="s">
        <v>743</v>
      </c>
    </row>
    <row r="53" spans="1:6" ht="15" customHeight="1">
      <c r="A53" s="559" t="s">
        <v>81</v>
      </c>
      <c r="B53" s="334" t="s">
        <v>46</v>
      </c>
      <c r="C53" s="408">
        <v>6500</v>
      </c>
      <c r="D53" s="408">
        <v>2100</v>
      </c>
      <c r="E53" s="564">
        <v>1699</v>
      </c>
      <c r="F53" s="652" t="s">
        <v>744</v>
      </c>
    </row>
    <row r="54" spans="1:6" ht="16.5" thickBot="1">
      <c r="A54" s="559" t="s">
        <v>82</v>
      </c>
      <c r="B54" s="334" t="s">
        <v>700</v>
      </c>
      <c r="C54" s="408">
        <v>0</v>
      </c>
      <c r="D54" s="408">
        <v>0</v>
      </c>
      <c r="E54" s="564">
        <v>0</v>
      </c>
      <c r="F54" s="652" t="s">
        <v>745</v>
      </c>
    </row>
    <row r="55" spans="1:6" ht="15" customHeight="1" thickBot="1">
      <c r="A55" s="546" t="s">
        <v>9</v>
      </c>
      <c r="B55" s="550" t="s">
        <v>589</v>
      </c>
      <c r="C55" s="110">
        <v>0</v>
      </c>
      <c r="D55" s="110">
        <v>0</v>
      </c>
      <c r="E55" s="554">
        <v>0</v>
      </c>
      <c r="F55" s="652" t="s">
        <v>746</v>
      </c>
    </row>
    <row r="56" spans="1:6" ht="16.5" thickBot="1">
      <c r="C56" s="555"/>
      <c r="D56" s="555"/>
      <c r="E56" s="555"/>
      <c r="F56" s="652"/>
    </row>
    <row r="57" spans="1:6" ht="16.5" thickBot="1">
      <c r="A57" s="495" t="s">
        <v>688</v>
      </c>
      <c r="B57" s="496"/>
      <c r="C57" s="114"/>
      <c r="D57" s="114"/>
      <c r="E57" s="544"/>
      <c r="F57" s="652"/>
    </row>
    <row r="58" spans="1:6" ht="16.5" thickBot="1">
      <c r="A58" s="495" t="s">
        <v>151</v>
      </c>
      <c r="B58" s="496"/>
      <c r="C58" s="114"/>
      <c r="D58" s="114"/>
      <c r="E58" s="544"/>
      <c r="F58" s="652"/>
    </row>
    <row r="59" spans="1:6" ht="15.75">
      <c r="F59" s="652"/>
    </row>
    <row r="60" spans="1:6" ht="15.75">
      <c r="F60" s="652"/>
    </row>
    <row r="61" spans="1:6" ht="15.75">
      <c r="F61" s="652"/>
    </row>
    <row r="62" spans="1:6" ht="15.75">
      <c r="F62" s="652"/>
    </row>
    <row r="63" spans="1:6" ht="15.75">
      <c r="F63" s="652"/>
    </row>
    <row r="64" spans="1:6" ht="15.75">
      <c r="F64" s="652"/>
    </row>
    <row r="65" spans="6:6" ht="15.75">
      <c r="F65" s="652"/>
    </row>
    <row r="66" spans="6:6" ht="15.75">
      <c r="F66" s="652"/>
    </row>
    <row r="67" spans="6:6" ht="15.75">
      <c r="F67" s="652"/>
    </row>
    <row r="68" spans="6:6" ht="15.75">
      <c r="F68" s="652"/>
    </row>
    <row r="69" spans="6:6" ht="15.75">
      <c r="F69" s="652"/>
    </row>
    <row r="70" spans="6:6" ht="15.75">
      <c r="F70" s="652"/>
    </row>
    <row r="71" spans="6:6" ht="15.75">
      <c r="F71" s="652"/>
    </row>
    <row r="72" spans="6:6" ht="15.75">
      <c r="F72" s="652"/>
    </row>
    <row r="73" spans="6:6" ht="15.75">
      <c r="F73" s="652"/>
    </row>
    <row r="74" spans="6:6" ht="15.75">
      <c r="F74" s="652"/>
    </row>
    <row r="75" spans="6:6" ht="15.75">
      <c r="F75" s="652"/>
    </row>
    <row r="76" spans="6:6" ht="15.75">
      <c r="F76" s="652"/>
    </row>
    <row r="77" spans="6:6" ht="15.75">
      <c r="F77" s="652"/>
    </row>
    <row r="78" spans="6:6" ht="15.75">
      <c r="F78" s="652"/>
    </row>
    <row r="79" spans="6:6" ht="15.75">
      <c r="F79" s="652"/>
    </row>
    <row r="80" spans="6:6" ht="15.75">
      <c r="F80" s="652"/>
    </row>
    <row r="81" spans="6:6" ht="15.75">
      <c r="F81" s="652"/>
    </row>
    <row r="82" spans="6:6" ht="15.75">
      <c r="F82" s="652"/>
    </row>
    <row r="83" spans="6:6" ht="15.75">
      <c r="F83" s="652"/>
    </row>
    <row r="84" spans="6:6" ht="15.75">
      <c r="F84" s="652"/>
    </row>
    <row r="85" spans="6:6" ht="15.75">
      <c r="F85" s="652"/>
    </row>
    <row r="86" spans="6:6" ht="15.75">
      <c r="F86" s="652"/>
    </row>
    <row r="87" spans="6:6" ht="15.75">
      <c r="F87" s="652"/>
    </row>
    <row r="88" spans="6:6" ht="15">
      <c r="F88" s="653"/>
    </row>
    <row r="90" spans="6:6" ht="15.75">
      <c r="F90" s="652"/>
    </row>
    <row r="91" spans="6:6">
      <c r="F91" s="654"/>
    </row>
    <row r="92" spans="6:6">
      <c r="F92" s="654"/>
    </row>
    <row r="93" spans="6:6">
      <c r="F93" s="654"/>
    </row>
    <row r="94" spans="6:6">
      <c r="F94" s="654"/>
    </row>
    <row r="95" spans="6:6">
      <c r="F95" s="654"/>
    </row>
    <row r="96" spans="6:6">
      <c r="F96" s="654"/>
    </row>
    <row r="97" spans="6:6">
      <c r="F97" s="654"/>
    </row>
    <row r="98" spans="6:6">
      <c r="F98" s="654"/>
    </row>
    <row r="99" spans="6:6">
      <c r="F99" s="654"/>
    </row>
    <row r="100" spans="6:6">
      <c r="F100" s="654"/>
    </row>
    <row r="101" spans="6:6">
      <c r="F101" s="654"/>
    </row>
    <row r="102" spans="6:6">
      <c r="F102" s="654"/>
    </row>
    <row r="103" spans="6:6">
      <c r="F103" s="654"/>
    </row>
    <row r="104" spans="6:6">
      <c r="F104" s="654"/>
    </row>
    <row r="105" spans="6:6">
      <c r="F105" s="654"/>
    </row>
    <row r="106" spans="6:6">
      <c r="F106" s="654"/>
    </row>
    <row r="107" spans="6:6">
      <c r="F107" s="654"/>
    </row>
    <row r="108" spans="6:6">
      <c r="F108" s="654"/>
    </row>
    <row r="109" spans="6:6">
      <c r="F109" s="654"/>
    </row>
    <row r="110" spans="6:6">
      <c r="F110" s="654"/>
    </row>
    <row r="111" spans="6:6">
      <c r="F111" s="654"/>
    </row>
    <row r="112" spans="6:6">
      <c r="F112" s="654"/>
    </row>
    <row r="113" spans="6:6">
      <c r="F113" s="654"/>
    </row>
    <row r="114" spans="6:6">
      <c r="F114" s="654"/>
    </row>
    <row r="115" spans="6:6">
      <c r="F115" s="654"/>
    </row>
    <row r="116" spans="6:6">
      <c r="F116" s="654"/>
    </row>
    <row r="117" spans="6:6">
      <c r="F117" s="654"/>
    </row>
    <row r="118" spans="6:6">
      <c r="F118" s="654"/>
    </row>
    <row r="119" spans="6:6">
      <c r="F119" s="654"/>
    </row>
    <row r="120" spans="6:6">
      <c r="F120" s="654"/>
    </row>
    <row r="121" spans="6:6">
      <c r="F121" s="654"/>
    </row>
    <row r="122" spans="6:6">
      <c r="F122" s="654"/>
    </row>
    <row r="123" spans="6:6">
      <c r="F123" s="654"/>
    </row>
    <row r="124" spans="6:6">
      <c r="F124" s="654"/>
    </row>
    <row r="125" spans="6:6">
      <c r="F125" s="654"/>
    </row>
    <row r="126" spans="6:6">
      <c r="F126" s="654"/>
    </row>
    <row r="127" spans="6:6">
      <c r="F127" s="654"/>
    </row>
    <row r="128" spans="6:6">
      <c r="F128" s="654"/>
    </row>
    <row r="129" spans="6:6">
      <c r="F129" s="654"/>
    </row>
    <row r="130" spans="6:6">
      <c r="F130" s="654"/>
    </row>
    <row r="131" spans="6:6">
      <c r="F131" s="654"/>
    </row>
    <row r="132" spans="6:6">
      <c r="F132" s="654"/>
    </row>
    <row r="133" spans="6:6">
      <c r="F133" s="654"/>
    </row>
    <row r="134" spans="6:6">
      <c r="F134" s="654"/>
    </row>
    <row r="135" spans="6:6">
      <c r="F135" s="654"/>
    </row>
    <row r="136" spans="6:6">
      <c r="F136" s="654"/>
    </row>
    <row r="137" spans="6:6">
      <c r="F137" s="654"/>
    </row>
    <row r="138" spans="6:6">
      <c r="F138" s="654"/>
    </row>
    <row r="139" spans="6:6">
      <c r="F139" s="654"/>
    </row>
    <row r="140" spans="6:6">
      <c r="F140" s="654"/>
    </row>
    <row r="141" spans="6:6">
      <c r="F141" s="654"/>
    </row>
    <row r="142" spans="6:6">
      <c r="F142" s="654"/>
    </row>
    <row r="143" spans="6:6">
      <c r="F143" s="654"/>
    </row>
    <row r="144" spans="6:6">
      <c r="F144" s="654"/>
    </row>
    <row r="145" spans="6:6">
      <c r="F145" s="654"/>
    </row>
    <row r="146" spans="6:6">
      <c r="F146" s="654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31" t="str">
        <f>+CONCATENATE("8.3.2. melléklet a ……/",LEFT(ÖSSZEFÜGGÉSEK!A4,4)+1,". (……) önkormányzati rendelethez")</f>
        <v>8.3.2. melléklet a ……/2015. (……) önkormányzati rendelethez</v>
      </c>
    </row>
    <row r="2" spans="1:5" s="533" customFormat="1" ht="25.5" customHeight="1">
      <c r="A2" s="513" t="s">
        <v>149</v>
      </c>
      <c r="B2" s="909" t="s">
        <v>590</v>
      </c>
      <c r="C2" s="910"/>
      <c r="D2" s="911"/>
      <c r="E2" s="556" t="s">
        <v>52</v>
      </c>
    </row>
    <row r="3" spans="1:5" s="533" customFormat="1" ht="24.75" thickBot="1">
      <c r="A3" s="531" t="s">
        <v>148</v>
      </c>
      <c r="B3" s="906" t="s">
        <v>691</v>
      </c>
      <c r="C3" s="914"/>
      <c r="D3" s="915"/>
      <c r="E3" s="557" t="s">
        <v>50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09" customFormat="1" ht="12" customHeight="1" thickBot="1">
      <c r="A8" s="483" t="s">
        <v>7</v>
      </c>
      <c r="B8" s="547" t="s">
        <v>570</v>
      </c>
      <c r="C8" s="414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8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8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8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8"/>
      <c r="E13" s="116"/>
    </row>
    <row r="14" spans="1:5" s="509" customFormat="1" ht="12" customHeight="1">
      <c r="A14" s="559" t="s">
        <v>77</v>
      </c>
      <c r="B14" s="334" t="s">
        <v>571</v>
      </c>
      <c r="C14" s="411"/>
      <c r="D14" s="578"/>
      <c r="E14" s="116"/>
    </row>
    <row r="15" spans="1:5" s="536" customFormat="1" ht="12" customHeight="1">
      <c r="A15" s="559" t="s">
        <v>78</v>
      </c>
      <c r="B15" s="333" t="s">
        <v>572</v>
      </c>
      <c r="C15" s="411"/>
      <c r="D15" s="578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9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8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573</v>
      </c>
      <c r="C19" s="414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8"/>
      <c r="E20" s="116"/>
    </row>
    <row r="21" spans="1:5" s="536" customFormat="1" ht="12" customHeight="1">
      <c r="A21" s="559" t="s">
        <v>80</v>
      </c>
      <c r="B21" s="334" t="s">
        <v>574</v>
      </c>
      <c r="C21" s="411"/>
      <c r="D21" s="578"/>
      <c r="E21" s="116"/>
    </row>
    <row r="22" spans="1:5" s="536" customFormat="1" ht="12" customHeight="1">
      <c r="A22" s="559" t="s">
        <v>81</v>
      </c>
      <c r="B22" s="334" t="s">
        <v>575</v>
      </c>
      <c r="C22" s="411"/>
      <c r="D22" s="578"/>
      <c r="E22" s="116"/>
    </row>
    <row r="23" spans="1:5" s="509" customFormat="1" ht="12" customHeight="1" thickBot="1">
      <c r="A23" s="559" t="s">
        <v>82</v>
      </c>
      <c r="B23" s="334" t="s">
        <v>698</v>
      </c>
      <c r="C23" s="411"/>
      <c r="D23" s="578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4" t="s">
        <v>576</v>
      </c>
      <c r="C25" s="414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574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577</v>
      </c>
      <c r="C27" s="415"/>
      <c r="D27" s="581"/>
      <c r="E27" s="539"/>
    </row>
    <row r="28" spans="1:5" s="509" customFormat="1" ht="12" customHeight="1" thickBot="1">
      <c r="A28" s="559" t="s">
        <v>342</v>
      </c>
      <c r="B28" s="563" t="s">
        <v>699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4" t="s">
        <v>578</v>
      </c>
      <c r="C29" s="414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81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4" t="s">
        <v>579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4" t="s">
        <v>580</v>
      </c>
      <c r="C35" s="414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581</v>
      </c>
      <c r="C36" s="414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582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583</v>
      </c>
      <c r="B38" s="562" t="s">
        <v>3</v>
      </c>
      <c r="C38" s="415"/>
      <c r="D38" s="581"/>
      <c r="E38" s="539"/>
    </row>
    <row r="39" spans="1:5" ht="13.5" thickBot="1">
      <c r="A39" s="559" t="s">
        <v>584</v>
      </c>
      <c r="B39" s="545" t="s">
        <v>585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586</v>
      </c>
      <c r="C40" s="110">
        <f>+C35+C36</f>
        <v>0</v>
      </c>
      <c r="D40" s="583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3" t="s">
        <v>45</v>
      </c>
      <c r="B43" s="904"/>
      <c r="C43" s="904"/>
      <c r="D43" s="904"/>
      <c r="E43" s="905"/>
    </row>
    <row r="44" spans="1:5" ht="12" customHeight="1" thickBot="1">
      <c r="A44" s="546" t="s">
        <v>7</v>
      </c>
      <c r="B44" s="354" t="s">
        <v>587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588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700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589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688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3" sqref="B3:D3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31" t="str">
        <f>+CONCATENATE("8.3.3. melléklet a ……/",LEFT(ÖSSZEFÜGGÉSEK!A4,4)+1,". (……) önkormányzati rendelethez")</f>
        <v>8.3.3. melléklet a ……/2015. (……) önkormányzati rendelethez</v>
      </c>
    </row>
    <row r="2" spans="1:5" s="533" customFormat="1" ht="25.5" customHeight="1">
      <c r="A2" s="513" t="s">
        <v>149</v>
      </c>
      <c r="B2" s="909" t="s">
        <v>590</v>
      </c>
      <c r="C2" s="910"/>
      <c r="D2" s="911"/>
      <c r="E2" s="556" t="s">
        <v>52</v>
      </c>
    </row>
    <row r="3" spans="1:5" s="533" customFormat="1" ht="24.75" thickBot="1">
      <c r="A3" s="531" t="s">
        <v>148</v>
      </c>
      <c r="B3" s="906" t="s">
        <v>706</v>
      </c>
      <c r="C3" s="914"/>
      <c r="D3" s="915"/>
      <c r="E3" s="557" t="s">
        <v>51</v>
      </c>
    </row>
    <row r="4" spans="1:5" s="534" customFormat="1" ht="15.95" customHeight="1" thickBot="1">
      <c r="A4" s="488"/>
      <c r="B4" s="488"/>
      <c r="C4" s="489"/>
      <c r="D4" s="489"/>
      <c r="E4" s="489" t="s">
        <v>42</v>
      </c>
    </row>
    <row r="5" spans="1:5" ht="24.75" thickBot="1">
      <c r="A5" s="319" t="s">
        <v>150</v>
      </c>
      <c r="B5" s="320" t="s">
        <v>43</v>
      </c>
      <c r="C5" s="98" t="s">
        <v>184</v>
      </c>
      <c r="D5" s="98" t="s">
        <v>189</v>
      </c>
      <c r="E5" s="490" t="s">
        <v>190</v>
      </c>
    </row>
    <row r="6" spans="1:5" s="535" customFormat="1" ht="12.95" customHeight="1" thickBot="1">
      <c r="A6" s="483" t="s">
        <v>428</v>
      </c>
      <c r="B6" s="484" t="s">
        <v>429</v>
      </c>
      <c r="C6" s="484" t="s">
        <v>430</v>
      </c>
      <c r="D6" s="113" t="s">
        <v>431</v>
      </c>
      <c r="E6" s="111" t="s">
        <v>432</v>
      </c>
    </row>
    <row r="7" spans="1:5" s="535" customFormat="1" ht="15.95" customHeight="1" thickBot="1">
      <c r="A7" s="903" t="s">
        <v>44</v>
      </c>
      <c r="B7" s="904"/>
      <c r="C7" s="904"/>
      <c r="D7" s="904"/>
      <c r="E7" s="905"/>
    </row>
    <row r="8" spans="1:5" s="509" customFormat="1" ht="12" customHeight="1" thickBot="1">
      <c r="A8" s="483" t="s">
        <v>7</v>
      </c>
      <c r="B8" s="547" t="s">
        <v>570</v>
      </c>
      <c r="C8" s="414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73</v>
      </c>
      <c r="B9" s="336" t="s">
        <v>347</v>
      </c>
      <c r="C9" s="107"/>
      <c r="D9" s="577"/>
      <c r="E9" s="542"/>
    </row>
    <row r="10" spans="1:5" s="509" customFormat="1" ht="12" customHeight="1">
      <c r="A10" s="559" t="s">
        <v>74</v>
      </c>
      <c r="B10" s="334" t="s">
        <v>348</v>
      </c>
      <c r="C10" s="411"/>
      <c r="D10" s="578"/>
      <c r="E10" s="116"/>
    </row>
    <row r="11" spans="1:5" s="509" customFormat="1" ht="12" customHeight="1">
      <c r="A11" s="559" t="s">
        <v>75</v>
      </c>
      <c r="B11" s="334" t="s">
        <v>349</v>
      </c>
      <c r="C11" s="411"/>
      <c r="D11" s="578"/>
      <c r="E11" s="116"/>
    </row>
    <row r="12" spans="1:5" s="509" customFormat="1" ht="12" customHeight="1">
      <c r="A12" s="559" t="s">
        <v>76</v>
      </c>
      <c r="B12" s="334" t="s">
        <v>350</v>
      </c>
      <c r="C12" s="411"/>
      <c r="D12" s="578"/>
      <c r="E12" s="116"/>
    </row>
    <row r="13" spans="1:5" s="509" customFormat="1" ht="12" customHeight="1">
      <c r="A13" s="559" t="s">
        <v>109</v>
      </c>
      <c r="B13" s="334" t="s">
        <v>351</v>
      </c>
      <c r="C13" s="411"/>
      <c r="D13" s="578"/>
      <c r="E13" s="116"/>
    </row>
    <row r="14" spans="1:5" s="509" customFormat="1" ht="12" customHeight="1">
      <c r="A14" s="559" t="s">
        <v>77</v>
      </c>
      <c r="B14" s="334" t="s">
        <v>571</v>
      </c>
      <c r="C14" s="411"/>
      <c r="D14" s="578"/>
      <c r="E14" s="116"/>
    </row>
    <row r="15" spans="1:5" s="536" customFormat="1" ht="12" customHeight="1">
      <c r="A15" s="559" t="s">
        <v>78</v>
      </c>
      <c r="B15" s="333" t="s">
        <v>572</v>
      </c>
      <c r="C15" s="411"/>
      <c r="D15" s="578"/>
      <c r="E15" s="116"/>
    </row>
    <row r="16" spans="1:5" s="536" customFormat="1" ht="12" customHeight="1">
      <c r="A16" s="559" t="s">
        <v>86</v>
      </c>
      <c r="B16" s="334" t="s">
        <v>354</v>
      </c>
      <c r="C16" s="108"/>
      <c r="D16" s="579"/>
      <c r="E16" s="541"/>
    </row>
    <row r="17" spans="1:5" s="509" customFormat="1" ht="12" customHeight="1">
      <c r="A17" s="559" t="s">
        <v>87</v>
      </c>
      <c r="B17" s="334" t="s">
        <v>356</v>
      </c>
      <c r="C17" s="411"/>
      <c r="D17" s="578"/>
      <c r="E17" s="116"/>
    </row>
    <row r="18" spans="1:5" s="536" customFormat="1" ht="12" customHeight="1" thickBot="1">
      <c r="A18" s="559" t="s">
        <v>88</v>
      </c>
      <c r="B18" s="333" t="s">
        <v>358</v>
      </c>
      <c r="C18" s="413"/>
      <c r="D18" s="117"/>
      <c r="E18" s="537"/>
    </row>
    <row r="19" spans="1:5" s="536" customFormat="1" ht="12" customHeight="1" thickBot="1">
      <c r="A19" s="483" t="s">
        <v>8</v>
      </c>
      <c r="B19" s="547" t="s">
        <v>573</v>
      </c>
      <c r="C19" s="414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79</v>
      </c>
      <c r="B20" s="335" t="s">
        <v>320</v>
      </c>
      <c r="C20" s="411"/>
      <c r="D20" s="578"/>
      <c r="E20" s="116"/>
    </row>
    <row r="21" spans="1:5" s="536" customFormat="1" ht="12" customHeight="1">
      <c r="A21" s="559" t="s">
        <v>80</v>
      </c>
      <c r="B21" s="334" t="s">
        <v>574</v>
      </c>
      <c r="C21" s="411"/>
      <c r="D21" s="578"/>
      <c r="E21" s="116"/>
    </row>
    <row r="22" spans="1:5" s="536" customFormat="1" ht="12" customHeight="1">
      <c r="A22" s="559" t="s">
        <v>81</v>
      </c>
      <c r="B22" s="334" t="s">
        <v>575</v>
      </c>
      <c r="C22" s="411"/>
      <c r="D22" s="578"/>
      <c r="E22" s="116"/>
    </row>
    <row r="23" spans="1:5" s="509" customFormat="1" ht="12" customHeight="1" thickBot="1">
      <c r="A23" s="559" t="s">
        <v>82</v>
      </c>
      <c r="B23" s="334" t="s">
        <v>698</v>
      </c>
      <c r="C23" s="411"/>
      <c r="D23" s="578"/>
      <c r="E23" s="116"/>
    </row>
    <row r="24" spans="1:5" s="509" customFormat="1" ht="12" customHeight="1" thickBot="1">
      <c r="A24" s="546" t="s">
        <v>9</v>
      </c>
      <c r="B24" s="354" t="s">
        <v>126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4" t="s">
        <v>576</v>
      </c>
      <c r="C25" s="414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334</v>
      </c>
      <c r="B26" s="561" t="s">
        <v>574</v>
      </c>
      <c r="C26" s="104"/>
      <c r="D26" s="567"/>
      <c r="E26" s="540"/>
    </row>
    <row r="27" spans="1:5" s="509" customFormat="1" ht="12" customHeight="1">
      <c r="A27" s="560" t="s">
        <v>340</v>
      </c>
      <c r="B27" s="562" t="s">
        <v>577</v>
      </c>
      <c r="C27" s="415"/>
      <c r="D27" s="581"/>
      <c r="E27" s="539"/>
    </row>
    <row r="28" spans="1:5" s="509" customFormat="1" ht="12" customHeight="1" thickBot="1">
      <c r="A28" s="559" t="s">
        <v>342</v>
      </c>
      <c r="B28" s="563" t="s">
        <v>699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4" t="s">
        <v>578</v>
      </c>
      <c r="C29" s="414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66</v>
      </c>
      <c r="B30" s="561" t="s">
        <v>360</v>
      </c>
      <c r="C30" s="104"/>
      <c r="D30" s="567"/>
      <c r="E30" s="540"/>
    </row>
    <row r="31" spans="1:5" s="509" customFormat="1" ht="12" customHeight="1">
      <c r="A31" s="560" t="s">
        <v>67</v>
      </c>
      <c r="B31" s="562" t="s">
        <v>361</v>
      </c>
      <c r="C31" s="415"/>
      <c r="D31" s="581"/>
      <c r="E31" s="539"/>
    </row>
    <row r="32" spans="1:5" s="509" customFormat="1" ht="12" customHeight="1" thickBot="1">
      <c r="A32" s="559" t="s">
        <v>68</v>
      </c>
      <c r="B32" s="545" t="s">
        <v>363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4" t="s">
        <v>488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4" t="s">
        <v>579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4" t="s">
        <v>580</v>
      </c>
      <c r="C35" s="414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4" t="s">
        <v>581</v>
      </c>
      <c r="C36" s="414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582</v>
      </c>
      <c r="B37" s="561" t="s">
        <v>171</v>
      </c>
      <c r="C37" s="104"/>
      <c r="D37" s="567"/>
      <c r="E37" s="540"/>
    </row>
    <row r="38" spans="1:5" s="536" customFormat="1" ht="15" customHeight="1">
      <c r="A38" s="560" t="s">
        <v>583</v>
      </c>
      <c r="B38" s="562" t="s">
        <v>3</v>
      </c>
      <c r="C38" s="415"/>
      <c r="D38" s="581"/>
      <c r="E38" s="539"/>
    </row>
    <row r="39" spans="1:5" ht="13.5" thickBot="1">
      <c r="A39" s="559" t="s">
        <v>584</v>
      </c>
      <c r="B39" s="545" t="s">
        <v>585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586</v>
      </c>
      <c r="C40" s="110">
        <f>+C35+C36</f>
        <v>0</v>
      </c>
      <c r="D40" s="583">
        <f>+D35+D36</f>
        <v>0</v>
      </c>
      <c r="E40" s="554">
        <f>+E35+E36</f>
        <v>0</v>
      </c>
    </row>
    <row r="41" spans="1:5" s="309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903" t="s">
        <v>45</v>
      </c>
      <c r="B43" s="904"/>
      <c r="C43" s="904"/>
      <c r="D43" s="904"/>
      <c r="E43" s="905"/>
    </row>
    <row r="44" spans="1:5" ht="12" customHeight="1" thickBot="1">
      <c r="A44" s="546" t="s">
        <v>7</v>
      </c>
      <c r="B44" s="354" t="s">
        <v>587</v>
      </c>
      <c r="C44" s="414">
        <f>SUM(C45:C49)</f>
        <v>0</v>
      </c>
      <c r="D44" s="414">
        <f>SUM(D45:D49)</f>
        <v>0</v>
      </c>
      <c r="E44" s="553">
        <f>SUM(E45:E49)</f>
        <v>0</v>
      </c>
    </row>
    <row r="45" spans="1:5" ht="12" customHeight="1">
      <c r="A45" s="559" t="s">
        <v>73</v>
      </c>
      <c r="B45" s="335" t="s">
        <v>37</v>
      </c>
      <c r="C45" s="104"/>
      <c r="D45" s="104"/>
      <c r="E45" s="540"/>
    </row>
    <row r="46" spans="1:5" ht="12" customHeight="1">
      <c r="A46" s="559" t="s">
        <v>74</v>
      </c>
      <c r="B46" s="334" t="s">
        <v>135</v>
      </c>
      <c r="C46" s="408"/>
      <c r="D46" s="408"/>
      <c r="E46" s="564"/>
    </row>
    <row r="47" spans="1:5" ht="12" customHeight="1">
      <c r="A47" s="559" t="s">
        <v>75</v>
      </c>
      <c r="B47" s="334" t="s">
        <v>102</v>
      </c>
      <c r="C47" s="408"/>
      <c r="D47" s="408"/>
      <c r="E47" s="564"/>
    </row>
    <row r="48" spans="1:5" s="309" customFormat="1" ht="12" customHeight="1">
      <c r="A48" s="559" t="s">
        <v>76</v>
      </c>
      <c r="B48" s="334" t="s">
        <v>136</v>
      </c>
      <c r="C48" s="408"/>
      <c r="D48" s="408"/>
      <c r="E48" s="564"/>
    </row>
    <row r="49" spans="1:5" ht="12" customHeight="1" thickBot="1">
      <c r="A49" s="559" t="s">
        <v>109</v>
      </c>
      <c r="B49" s="334" t="s">
        <v>137</v>
      </c>
      <c r="C49" s="408"/>
      <c r="D49" s="408"/>
      <c r="E49" s="564"/>
    </row>
    <row r="50" spans="1:5" ht="12" customHeight="1" thickBot="1">
      <c r="A50" s="546" t="s">
        <v>8</v>
      </c>
      <c r="B50" s="354" t="s">
        <v>588</v>
      </c>
      <c r="C50" s="414">
        <f>SUM(C51:C53)</f>
        <v>0</v>
      </c>
      <c r="D50" s="414">
        <f>SUM(D51:D53)</f>
        <v>0</v>
      </c>
      <c r="E50" s="553">
        <f>SUM(E51:E53)</f>
        <v>0</v>
      </c>
    </row>
    <row r="51" spans="1:5" ht="12" customHeight="1">
      <c r="A51" s="559" t="s">
        <v>79</v>
      </c>
      <c r="B51" s="335" t="s">
        <v>161</v>
      </c>
      <c r="C51" s="104"/>
      <c r="D51" s="104"/>
      <c r="E51" s="540"/>
    </row>
    <row r="52" spans="1:5" ht="12" customHeight="1">
      <c r="A52" s="559" t="s">
        <v>80</v>
      </c>
      <c r="B52" s="334" t="s">
        <v>139</v>
      </c>
      <c r="C52" s="408"/>
      <c r="D52" s="408"/>
      <c r="E52" s="564"/>
    </row>
    <row r="53" spans="1:5" ht="15" customHeight="1">
      <c r="A53" s="559" t="s">
        <v>81</v>
      </c>
      <c r="B53" s="334" t="s">
        <v>46</v>
      </c>
      <c r="C53" s="408"/>
      <c r="D53" s="408"/>
      <c r="E53" s="564"/>
    </row>
    <row r="54" spans="1:5" ht="13.5" thickBot="1">
      <c r="A54" s="559" t="s">
        <v>82</v>
      </c>
      <c r="B54" s="334" t="s">
        <v>700</v>
      </c>
      <c r="C54" s="408"/>
      <c r="D54" s="408"/>
      <c r="E54" s="564"/>
    </row>
    <row r="55" spans="1:5" ht="15" customHeight="1" thickBot="1">
      <c r="A55" s="546" t="s">
        <v>9</v>
      </c>
      <c r="B55" s="550" t="s">
        <v>589</v>
      </c>
      <c r="C55" s="110">
        <f>+C44+C50</f>
        <v>0</v>
      </c>
      <c r="D55" s="110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495" t="s">
        <v>688</v>
      </c>
      <c r="B57" s="496"/>
      <c r="C57" s="114"/>
      <c r="D57" s="114"/>
      <c r="E57" s="544"/>
    </row>
    <row r="58" spans="1:5" ht="13.5" thickBot="1">
      <c r="A58" s="495" t="s">
        <v>151</v>
      </c>
      <c r="B58" s="496"/>
      <c r="C58" s="114"/>
      <c r="D58" s="114"/>
      <c r="E58" s="544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0" scale="0" horizontalDpi="0" verticalDpi="0" copies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36"/>
  <sheetViews>
    <sheetView view="pageLayout" topLeftCell="A16" workbookViewId="0">
      <selection activeCell="G9" sqref="G9"/>
    </sheetView>
  </sheetViews>
  <sheetFormatPr defaultRowHeight="12.75"/>
  <cols>
    <col min="1" max="1" width="7" style="307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">
        <v>53</v>
      </c>
    </row>
    <row r="2" spans="1:7" ht="17.25" customHeight="1" thickBot="1">
      <c r="A2" s="916" t="s">
        <v>5</v>
      </c>
      <c r="B2" s="917" t="s">
        <v>311</v>
      </c>
      <c r="C2" s="917" t="s">
        <v>701</v>
      </c>
      <c r="D2" s="917" t="s">
        <v>733</v>
      </c>
      <c r="E2" s="921" t="s">
        <v>702</v>
      </c>
      <c r="F2" s="921"/>
      <c r="G2" s="922"/>
    </row>
    <row r="3" spans="1:7" s="308" customFormat="1" ht="57.75" customHeight="1" thickBot="1">
      <c r="A3" s="924"/>
      <c r="B3" s="923"/>
      <c r="C3" s="923"/>
      <c r="D3" s="923"/>
      <c r="E3" s="31" t="s">
        <v>703</v>
      </c>
      <c r="F3" s="31" t="s">
        <v>704</v>
      </c>
      <c r="G3" s="641" t="s">
        <v>705</v>
      </c>
    </row>
    <row r="4" spans="1:7" s="309" customFormat="1" ht="15" customHeight="1" thickBot="1">
      <c r="A4" s="483" t="s">
        <v>428</v>
      </c>
      <c r="B4" s="484" t="s">
        <v>429</v>
      </c>
      <c r="C4" s="484" t="s">
        <v>430</v>
      </c>
      <c r="D4" s="484" t="s">
        <v>431</v>
      </c>
      <c r="E4" s="484" t="s">
        <v>734</v>
      </c>
      <c r="F4" s="484" t="s">
        <v>509</v>
      </c>
      <c r="G4" s="568" t="s">
        <v>510</v>
      </c>
    </row>
    <row r="5" spans="1:7" ht="15" customHeight="1">
      <c r="A5" s="310" t="s">
        <v>7</v>
      </c>
      <c r="B5" s="311" t="s">
        <v>815</v>
      </c>
      <c r="C5" s="312">
        <v>16878</v>
      </c>
      <c r="D5" s="312">
        <v>300</v>
      </c>
      <c r="E5" s="313">
        <f t="shared" ref="E5:E29" si="0">C5+D5</f>
        <v>17178</v>
      </c>
      <c r="F5" s="312">
        <v>17178</v>
      </c>
      <c r="G5" s="314">
        <v>0</v>
      </c>
    </row>
    <row r="6" spans="1:7" ht="15" customHeight="1">
      <c r="A6" s="315" t="s">
        <v>8</v>
      </c>
      <c r="B6" s="316" t="s">
        <v>816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7" ht="15" customHeight="1">
      <c r="A7" s="315" t="s">
        <v>9</v>
      </c>
      <c r="B7" s="316"/>
      <c r="C7" s="2"/>
      <c r="D7" s="2"/>
      <c r="E7" s="313">
        <f t="shared" si="0"/>
        <v>0</v>
      </c>
      <c r="F7" s="2"/>
      <c r="G7" s="182"/>
    </row>
    <row r="8" spans="1:7" ht="15" customHeight="1">
      <c r="A8" s="315" t="s">
        <v>10</v>
      </c>
      <c r="B8" s="316"/>
      <c r="C8" s="2"/>
      <c r="D8" s="2"/>
      <c r="E8" s="313">
        <f t="shared" si="0"/>
        <v>0</v>
      </c>
      <c r="F8" s="2"/>
      <c r="G8" s="182"/>
    </row>
    <row r="9" spans="1:7" ht="15" customHeight="1">
      <c r="A9" s="315" t="s">
        <v>11</v>
      </c>
      <c r="B9" s="316"/>
      <c r="C9" s="2"/>
      <c r="D9" s="2"/>
      <c r="E9" s="313">
        <f t="shared" si="0"/>
        <v>0</v>
      </c>
      <c r="F9" s="2"/>
      <c r="G9" s="182"/>
    </row>
    <row r="10" spans="1:7" ht="15" customHeight="1">
      <c r="A10" s="315" t="s">
        <v>12</v>
      </c>
      <c r="B10" s="316"/>
      <c r="C10" s="2"/>
      <c r="D10" s="2"/>
      <c r="E10" s="313">
        <f t="shared" si="0"/>
        <v>0</v>
      </c>
      <c r="F10" s="2"/>
      <c r="G10" s="182"/>
    </row>
    <row r="11" spans="1:7" ht="15" customHeight="1">
      <c r="A11" s="315" t="s">
        <v>13</v>
      </c>
      <c r="B11" s="316"/>
      <c r="C11" s="2"/>
      <c r="D11" s="2"/>
      <c r="E11" s="313">
        <f t="shared" si="0"/>
        <v>0</v>
      </c>
      <c r="F11" s="2"/>
      <c r="G11" s="182"/>
    </row>
    <row r="12" spans="1:7" ht="15" customHeight="1">
      <c r="A12" s="315" t="s">
        <v>14</v>
      </c>
      <c r="B12" s="316"/>
      <c r="C12" s="2"/>
      <c r="D12" s="2"/>
      <c r="E12" s="313">
        <f t="shared" si="0"/>
        <v>0</v>
      </c>
      <c r="F12" s="2"/>
      <c r="G12" s="182"/>
    </row>
    <row r="13" spans="1:7" ht="15" customHeight="1">
      <c r="A13" s="315" t="s">
        <v>15</v>
      </c>
      <c r="B13" s="316"/>
      <c r="C13" s="2"/>
      <c r="D13" s="2"/>
      <c r="E13" s="313">
        <f t="shared" si="0"/>
        <v>0</v>
      </c>
      <c r="F13" s="2"/>
      <c r="G13" s="182"/>
    </row>
    <row r="14" spans="1:7" ht="15" customHeight="1">
      <c r="A14" s="315" t="s">
        <v>16</v>
      </c>
      <c r="B14" s="316"/>
      <c r="C14" s="2"/>
      <c r="D14" s="2"/>
      <c r="E14" s="313">
        <f t="shared" si="0"/>
        <v>0</v>
      </c>
      <c r="F14" s="2"/>
      <c r="G14" s="182"/>
    </row>
    <row r="15" spans="1:7" ht="15" customHeight="1">
      <c r="A15" s="315" t="s">
        <v>17</v>
      </c>
      <c r="B15" s="316"/>
      <c r="C15" s="2"/>
      <c r="D15" s="2"/>
      <c r="E15" s="313">
        <f t="shared" si="0"/>
        <v>0</v>
      </c>
      <c r="F15" s="2"/>
      <c r="G15" s="182"/>
    </row>
    <row r="16" spans="1:7" ht="15" customHeight="1">
      <c r="A16" s="315" t="s">
        <v>18</v>
      </c>
      <c r="B16" s="316"/>
      <c r="C16" s="2"/>
      <c r="D16" s="2"/>
      <c r="E16" s="313">
        <f t="shared" si="0"/>
        <v>0</v>
      </c>
      <c r="F16" s="2"/>
      <c r="G16" s="182"/>
    </row>
    <row r="17" spans="1:7" ht="15" customHeight="1">
      <c r="A17" s="315" t="s">
        <v>19</v>
      </c>
      <c r="B17" s="316"/>
      <c r="C17" s="2"/>
      <c r="D17" s="2"/>
      <c r="E17" s="313">
        <f t="shared" si="0"/>
        <v>0</v>
      </c>
      <c r="F17" s="2"/>
      <c r="G17" s="182"/>
    </row>
    <row r="18" spans="1:7" ht="15" customHeight="1">
      <c r="A18" s="315" t="s">
        <v>20</v>
      </c>
      <c r="B18" s="316"/>
      <c r="C18" s="2"/>
      <c r="D18" s="2"/>
      <c r="E18" s="313">
        <f t="shared" si="0"/>
        <v>0</v>
      </c>
      <c r="F18" s="2"/>
      <c r="G18" s="182"/>
    </row>
    <row r="19" spans="1:7" ht="15" customHeight="1">
      <c r="A19" s="315" t="s">
        <v>21</v>
      </c>
      <c r="B19" s="316"/>
      <c r="C19" s="2"/>
      <c r="D19" s="2"/>
      <c r="E19" s="313">
        <f t="shared" si="0"/>
        <v>0</v>
      </c>
      <c r="F19" s="2"/>
      <c r="G19" s="182"/>
    </row>
    <row r="20" spans="1:7" ht="15" customHeight="1">
      <c r="A20" s="315" t="s">
        <v>22</v>
      </c>
      <c r="B20" s="316"/>
      <c r="C20" s="2"/>
      <c r="D20" s="2"/>
      <c r="E20" s="313">
        <f t="shared" si="0"/>
        <v>0</v>
      </c>
      <c r="F20" s="2"/>
      <c r="G20" s="182"/>
    </row>
    <row r="21" spans="1:7" ht="15" customHeight="1">
      <c r="A21" s="315" t="s">
        <v>23</v>
      </c>
      <c r="B21" s="316"/>
      <c r="C21" s="2"/>
      <c r="D21" s="2"/>
      <c r="E21" s="313">
        <f t="shared" si="0"/>
        <v>0</v>
      </c>
      <c r="F21" s="2"/>
      <c r="G21" s="182"/>
    </row>
    <row r="22" spans="1:7" ht="15" customHeight="1">
      <c r="A22" s="315" t="s">
        <v>24</v>
      </c>
      <c r="B22" s="316"/>
      <c r="C22" s="2"/>
      <c r="D22" s="2"/>
      <c r="E22" s="313">
        <f t="shared" si="0"/>
        <v>0</v>
      </c>
      <c r="F22" s="2"/>
      <c r="G22" s="182"/>
    </row>
    <row r="23" spans="1:7" ht="15" customHeight="1">
      <c r="A23" s="315" t="s">
        <v>25</v>
      </c>
      <c r="B23" s="316"/>
      <c r="C23" s="2"/>
      <c r="D23" s="2"/>
      <c r="E23" s="313">
        <f t="shared" si="0"/>
        <v>0</v>
      </c>
      <c r="F23" s="2"/>
      <c r="G23" s="182"/>
    </row>
    <row r="24" spans="1:7" ht="15" customHeight="1">
      <c r="A24" s="315" t="s">
        <v>26</v>
      </c>
      <c r="B24" s="316"/>
      <c r="C24" s="2"/>
      <c r="D24" s="2"/>
      <c r="E24" s="313">
        <f t="shared" si="0"/>
        <v>0</v>
      </c>
      <c r="F24" s="2"/>
      <c r="G24" s="182"/>
    </row>
    <row r="25" spans="1:7" ht="15" customHeight="1">
      <c r="A25" s="315" t="s">
        <v>27</v>
      </c>
      <c r="B25" s="316"/>
      <c r="C25" s="2"/>
      <c r="D25" s="2"/>
      <c r="E25" s="313">
        <f t="shared" si="0"/>
        <v>0</v>
      </c>
      <c r="F25" s="2"/>
      <c r="G25" s="182"/>
    </row>
    <row r="26" spans="1:7" ht="15" customHeight="1">
      <c r="A26" s="315" t="s">
        <v>28</v>
      </c>
      <c r="B26" s="316"/>
      <c r="C26" s="2"/>
      <c r="D26" s="2"/>
      <c r="E26" s="313">
        <f t="shared" si="0"/>
        <v>0</v>
      </c>
      <c r="F26" s="2"/>
      <c r="G26" s="182"/>
    </row>
    <row r="27" spans="1:7" ht="15" customHeight="1">
      <c r="A27" s="315" t="s">
        <v>29</v>
      </c>
      <c r="B27" s="316"/>
      <c r="C27" s="2"/>
      <c r="D27" s="2"/>
      <c r="E27" s="313">
        <f t="shared" si="0"/>
        <v>0</v>
      </c>
      <c r="F27" s="2"/>
      <c r="G27" s="182"/>
    </row>
    <row r="28" spans="1:7" ht="15" customHeight="1">
      <c r="A28" s="315" t="s">
        <v>30</v>
      </c>
      <c r="B28" s="316"/>
      <c r="C28" s="2"/>
      <c r="D28" s="2"/>
      <c r="E28" s="313">
        <f t="shared" si="0"/>
        <v>0</v>
      </c>
      <c r="F28" s="2"/>
      <c r="G28" s="182"/>
    </row>
    <row r="29" spans="1:7" ht="15" customHeight="1">
      <c r="A29" s="315" t="s">
        <v>31</v>
      </c>
      <c r="B29" s="316"/>
      <c r="C29" s="2"/>
      <c r="D29" s="2"/>
      <c r="E29" s="313">
        <f t="shared" si="0"/>
        <v>0</v>
      </c>
      <c r="F29" s="2"/>
      <c r="G29" s="182"/>
    </row>
    <row r="30" spans="1:7" ht="15" customHeight="1">
      <c r="A30" s="315" t="s">
        <v>32</v>
      </c>
      <c r="B30" s="316"/>
      <c r="C30" s="2"/>
      <c r="D30" s="2"/>
      <c r="E30" s="313"/>
      <c r="F30" s="2"/>
      <c r="G30" s="182"/>
    </row>
    <row r="31" spans="1:7" ht="15" customHeight="1">
      <c r="A31" s="315" t="s">
        <v>33</v>
      </c>
      <c r="B31" s="316"/>
      <c r="C31" s="2"/>
      <c r="D31" s="2"/>
      <c r="E31" s="313">
        <f>C31+D31</f>
        <v>0</v>
      </c>
      <c r="F31" s="2"/>
      <c r="G31" s="182"/>
    </row>
    <row r="32" spans="1:7" ht="15" customHeight="1">
      <c r="A32" s="315" t="s">
        <v>34</v>
      </c>
      <c r="B32" s="316"/>
      <c r="C32" s="2"/>
      <c r="D32" s="2"/>
      <c r="E32" s="313">
        <f>C32+D32</f>
        <v>0</v>
      </c>
      <c r="F32" s="2"/>
      <c r="G32" s="182"/>
    </row>
    <row r="33" spans="1:7" ht="15" customHeight="1">
      <c r="A33" s="315" t="s">
        <v>35</v>
      </c>
      <c r="B33" s="316"/>
      <c r="C33" s="2"/>
      <c r="D33" s="2"/>
      <c r="E33" s="313">
        <f>C33+D33</f>
        <v>0</v>
      </c>
      <c r="F33" s="2"/>
      <c r="G33" s="182"/>
    </row>
    <row r="34" spans="1:7" ht="15" customHeight="1">
      <c r="A34" s="315" t="s">
        <v>93</v>
      </c>
      <c r="B34" s="316"/>
      <c r="C34" s="2"/>
      <c r="D34" s="2"/>
      <c r="E34" s="313">
        <f>C34+D34</f>
        <v>0</v>
      </c>
      <c r="F34" s="2"/>
      <c r="G34" s="182"/>
    </row>
    <row r="35" spans="1:7" ht="15" customHeight="1" thickBot="1">
      <c r="A35" s="315" t="s">
        <v>193</v>
      </c>
      <c r="B35" s="317"/>
      <c r="C35" s="3"/>
      <c r="D35" s="3"/>
      <c r="E35" s="313">
        <f>C35+D35</f>
        <v>0</v>
      </c>
      <c r="F35" s="3"/>
      <c r="G35" s="318"/>
    </row>
    <row r="36" spans="1:7" ht="15" customHeight="1" thickBot="1">
      <c r="A36" s="919" t="s">
        <v>40</v>
      </c>
      <c r="B36" s="920"/>
      <c r="C36" s="15">
        <f>SUM(C5:C35)</f>
        <v>16878</v>
      </c>
      <c r="D36" s="15">
        <f>SUM(D5:D35)</f>
        <v>300</v>
      </c>
      <c r="E36" s="15">
        <f>SUM(E5:E35)</f>
        <v>17178</v>
      </c>
      <c r="F36" s="15">
        <f>SUM(F5:F35)</f>
        <v>17178</v>
      </c>
      <c r="G36" s="16">
        <f>SUM(G5:G35)</f>
        <v>0</v>
      </c>
    </row>
  </sheetData>
  <mergeCells count="6">
    <mergeCell ref="A36:B36"/>
    <mergeCell ref="E2:G2"/>
    <mergeCell ref="D2:D3"/>
    <mergeCell ref="C2:C3"/>
    <mergeCell ref="B2:B3"/>
    <mergeCell ref="A2:A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8" orientation="portrait" r:id="rId1"/>
  <headerFooter alignWithMargins="0">
    <oddHeader xml:space="preserve">&amp;C&amp;"Times New Roman CE,Félkövér"&amp;12
KÖLTSÉGVETÉSI SZERVEK PÉNZMARADVÁNYÁNAK ALAKULÁSA&amp;R&amp;"Times New Roman CE,Félkövér dőlt"&amp;12 6. melléklet a ……/2015. (……) önkormányzati rendelethez&amp;"Times New Roman CE,Dőlt"
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57"/>
  <sheetViews>
    <sheetView view="pageLayout" zoomScaleNormal="120" zoomScaleSheetLayoutView="100" workbookViewId="0">
      <selection activeCell="C3" sqref="C3:C4"/>
    </sheetView>
  </sheetViews>
  <sheetFormatPr defaultRowHeight="15.75"/>
  <cols>
    <col min="1" max="1" width="9" style="375" customWidth="1"/>
    <col min="2" max="2" width="64.83203125" style="375" customWidth="1"/>
    <col min="3" max="3" width="17.33203125" style="375" customWidth="1"/>
    <col min="4" max="5" width="17.33203125" style="376" customWidth="1"/>
    <col min="6" max="6" width="0" style="642" hidden="1" customWidth="1"/>
    <col min="7" max="16384" width="9.33203125" style="386"/>
  </cols>
  <sheetData>
    <row r="1" spans="1:6" ht="15.95" customHeight="1">
      <c r="A1" s="863" t="s">
        <v>4</v>
      </c>
      <c r="B1" s="863"/>
      <c r="C1" s="863"/>
      <c r="D1" s="863"/>
      <c r="E1" s="863"/>
    </row>
    <row r="2" spans="1:6" ht="15.95" customHeight="1" thickBot="1">
      <c r="A2" s="46" t="s">
        <v>113</v>
      </c>
      <c r="B2" s="46"/>
      <c r="C2" s="46"/>
      <c r="D2" s="373"/>
      <c r="E2" s="373" t="s">
        <v>162</v>
      </c>
    </row>
    <row r="3" spans="1:6" ht="15.95" customHeight="1">
      <c r="A3" s="864" t="s">
        <v>61</v>
      </c>
      <c r="B3" s="866" t="s">
        <v>6</v>
      </c>
      <c r="C3" s="925" t="str">
        <f>+CONCATENATE(LEFT(ÖSSZEFÜGGÉSEK!A4,4)-1,". évi tény")</f>
        <v>2013. évi tény</v>
      </c>
      <c r="D3" s="868" t="str">
        <f>+CONCATENATE(LEFT(ÖSSZEFÜGGÉSEK!A4,4),". évi")</f>
        <v>2014. évi</v>
      </c>
      <c r="E3" s="869"/>
    </row>
    <row r="4" spans="1:6" ht="38.1" customHeight="1" thickBot="1">
      <c r="A4" s="865"/>
      <c r="B4" s="867"/>
      <c r="C4" s="926"/>
      <c r="D4" s="48" t="s">
        <v>189</v>
      </c>
      <c r="E4" s="49" t="s">
        <v>190</v>
      </c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432</v>
      </c>
      <c r="E5" s="353" t="s">
        <v>509</v>
      </c>
      <c r="F5" s="643"/>
    </row>
    <row r="6" spans="1:6" s="388" customFormat="1" ht="12" customHeight="1" thickBot="1">
      <c r="A6" s="346" t="s">
        <v>7</v>
      </c>
      <c r="B6" s="584" t="s">
        <v>312</v>
      </c>
      <c r="C6" s="378">
        <f>+C7+C8+C9+C10+C11+C12</f>
        <v>57742</v>
      </c>
      <c r="D6" s="378">
        <f t="shared" ref="D6:E6" si="0">SUM(D7:D12)</f>
        <v>87819</v>
      </c>
      <c r="E6" s="378">
        <f t="shared" si="0"/>
        <v>87819</v>
      </c>
      <c r="F6" s="644" t="s">
        <v>735</v>
      </c>
    </row>
    <row r="7" spans="1:6" s="388" customFormat="1" ht="12" customHeight="1">
      <c r="A7" s="341" t="s">
        <v>73</v>
      </c>
      <c r="B7" s="585" t="s">
        <v>313</v>
      </c>
      <c r="C7" s="380">
        <v>57576</v>
      </c>
      <c r="D7" s="380">
        <v>74681</v>
      </c>
      <c r="E7" s="363">
        <v>74681</v>
      </c>
      <c r="F7" s="644" t="s">
        <v>736</v>
      </c>
    </row>
    <row r="8" spans="1:6" s="388" customFormat="1" ht="12" customHeight="1">
      <c r="A8" s="340" t="s">
        <v>74</v>
      </c>
      <c r="B8" s="586" t="s">
        <v>314</v>
      </c>
      <c r="C8" s="379"/>
      <c r="D8" s="379">
        <v>0</v>
      </c>
      <c r="E8" s="362">
        <v>0</v>
      </c>
      <c r="F8" s="644" t="s">
        <v>737</v>
      </c>
    </row>
    <row r="9" spans="1:6" s="388" customFormat="1" ht="12" customHeight="1">
      <c r="A9" s="340" t="s">
        <v>75</v>
      </c>
      <c r="B9" s="586" t="s">
        <v>315</v>
      </c>
      <c r="C9" s="379"/>
      <c r="D9" s="379">
        <v>9904</v>
      </c>
      <c r="E9" s="362">
        <v>9904</v>
      </c>
      <c r="F9" s="644" t="s">
        <v>738</v>
      </c>
    </row>
    <row r="10" spans="1:6" s="388" customFormat="1" ht="12" customHeight="1">
      <c r="A10" s="340" t="s">
        <v>76</v>
      </c>
      <c r="B10" s="586" t="s">
        <v>316</v>
      </c>
      <c r="C10" s="379"/>
      <c r="D10" s="379">
        <v>1479</v>
      </c>
      <c r="E10" s="362">
        <v>1479</v>
      </c>
      <c r="F10" s="644" t="s">
        <v>739</v>
      </c>
    </row>
    <row r="11" spans="1:6" s="388" customFormat="1" ht="12" customHeight="1">
      <c r="A11" s="340" t="s">
        <v>109</v>
      </c>
      <c r="B11" s="586" t="s">
        <v>317</v>
      </c>
      <c r="C11" s="574"/>
      <c r="D11" s="379">
        <v>358</v>
      </c>
      <c r="E11" s="362">
        <v>358</v>
      </c>
      <c r="F11" s="644" t="s">
        <v>740</v>
      </c>
    </row>
    <row r="12" spans="1:6" s="388" customFormat="1" ht="12" customHeight="1" thickBot="1">
      <c r="A12" s="342" t="s">
        <v>77</v>
      </c>
      <c r="B12" s="587" t="s">
        <v>318</v>
      </c>
      <c r="C12" s="575">
        <v>166</v>
      </c>
      <c r="D12" s="381">
        <v>1397</v>
      </c>
      <c r="E12" s="364">
        <v>1397</v>
      </c>
      <c r="F12" s="644" t="s">
        <v>741</v>
      </c>
    </row>
    <row r="13" spans="1:6" s="388" customFormat="1" ht="12" customHeight="1" thickBot="1">
      <c r="A13" s="346" t="s">
        <v>8</v>
      </c>
      <c r="B13" s="588" t="s">
        <v>319</v>
      </c>
      <c r="C13" s="378">
        <f>+C14+C15+C16+C17+C18</f>
        <v>55264</v>
      </c>
      <c r="D13" s="378">
        <f t="shared" ref="D13:E13" si="1">SUM(D14:D18)</f>
        <v>25231</v>
      </c>
      <c r="E13" s="378">
        <f t="shared" si="1"/>
        <v>24641</v>
      </c>
      <c r="F13" s="644" t="s">
        <v>742</v>
      </c>
    </row>
    <row r="14" spans="1:6" s="388" customFormat="1" ht="12" customHeight="1">
      <c r="A14" s="341" t="s">
        <v>79</v>
      </c>
      <c r="B14" s="585" t="s">
        <v>320</v>
      </c>
      <c r="C14" s="380"/>
      <c r="D14" s="380">
        <v>0</v>
      </c>
      <c r="E14" s="363">
        <v>0</v>
      </c>
      <c r="F14" s="644" t="s">
        <v>743</v>
      </c>
    </row>
    <row r="15" spans="1:6" s="388" customFormat="1" ht="12" customHeight="1">
      <c r="A15" s="340" t="s">
        <v>80</v>
      </c>
      <c r="B15" s="586" t="s">
        <v>321</v>
      </c>
      <c r="C15" s="379"/>
      <c r="D15" s="379">
        <v>0</v>
      </c>
      <c r="E15" s="362">
        <v>0</v>
      </c>
      <c r="F15" s="644" t="s">
        <v>744</v>
      </c>
    </row>
    <row r="16" spans="1:6" s="388" customFormat="1" ht="12" customHeight="1">
      <c r="A16" s="340" t="s">
        <v>81</v>
      </c>
      <c r="B16" s="586" t="s">
        <v>322</v>
      </c>
      <c r="C16" s="379"/>
      <c r="D16" s="379">
        <v>0</v>
      </c>
      <c r="E16" s="362">
        <v>0</v>
      </c>
      <c r="F16" s="644" t="s">
        <v>745</v>
      </c>
    </row>
    <row r="17" spans="1:6" s="388" customFormat="1" ht="12" customHeight="1">
      <c r="A17" s="340" t="s">
        <v>82</v>
      </c>
      <c r="B17" s="586" t="s">
        <v>323</v>
      </c>
      <c r="C17" s="379"/>
      <c r="D17" s="379">
        <v>0</v>
      </c>
      <c r="E17" s="362">
        <v>0</v>
      </c>
      <c r="F17" s="644" t="s">
        <v>746</v>
      </c>
    </row>
    <row r="18" spans="1:6" s="388" customFormat="1" ht="12" customHeight="1">
      <c r="A18" s="340" t="s">
        <v>83</v>
      </c>
      <c r="B18" s="586" t="s">
        <v>324</v>
      </c>
      <c r="C18" s="379">
        <v>55264</v>
      </c>
      <c r="D18" s="379">
        <v>25231</v>
      </c>
      <c r="E18" s="362">
        <v>24641</v>
      </c>
      <c r="F18" s="644" t="s">
        <v>747</v>
      </c>
    </row>
    <row r="19" spans="1:6" s="388" customFormat="1" ht="12" customHeight="1" thickBot="1">
      <c r="A19" s="342" t="s">
        <v>90</v>
      </c>
      <c r="B19" s="587" t="s">
        <v>325</v>
      </c>
      <c r="C19" s="381"/>
      <c r="D19" s="381">
        <v>0</v>
      </c>
      <c r="E19" s="364">
        <v>0</v>
      </c>
      <c r="F19" s="644" t="s">
        <v>748</v>
      </c>
    </row>
    <row r="20" spans="1:6" s="388" customFormat="1" ht="12" customHeight="1" thickBot="1">
      <c r="A20" s="346" t="s">
        <v>9</v>
      </c>
      <c r="B20" s="584" t="s">
        <v>326</v>
      </c>
      <c r="C20" s="378">
        <f>+C21+C22+C23+C24+C25</f>
        <v>14651</v>
      </c>
      <c r="D20" s="378">
        <f t="shared" ref="D20:E20" si="2">SUM(D21:D25)</f>
        <v>10174</v>
      </c>
      <c r="E20" s="378">
        <f t="shared" si="2"/>
        <v>10173</v>
      </c>
      <c r="F20" s="644" t="s">
        <v>749</v>
      </c>
    </row>
    <row r="21" spans="1:6" s="388" customFormat="1" ht="12" customHeight="1">
      <c r="A21" s="341" t="s">
        <v>62</v>
      </c>
      <c r="B21" s="585" t="s">
        <v>327</v>
      </c>
      <c r="C21" s="380"/>
      <c r="D21" s="380">
        <v>0</v>
      </c>
      <c r="E21" s="363">
        <v>0</v>
      </c>
      <c r="F21" s="644" t="s">
        <v>750</v>
      </c>
    </row>
    <row r="22" spans="1:6" s="388" customFormat="1" ht="12" customHeight="1">
      <c r="A22" s="340" t="s">
        <v>63</v>
      </c>
      <c r="B22" s="586" t="s">
        <v>328</v>
      </c>
      <c r="C22" s="379"/>
      <c r="D22" s="379">
        <v>0</v>
      </c>
      <c r="E22" s="362">
        <v>0</v>
      </c>
      <c r="F22" s="644" t="s">
        <v>751</v>
      </c>
    </row>
    <row r="23" spans="1:6" s="388" customFormat="1" ht="12" customHeight="1">
      <c r="A23" s="340" t="s">
        <v>64</v>
      </c>
      <c r="B23" s="586" t="s">
        <v>329</v>
      </c>
      <c r="C23" s="379"/>
      <c r="D23" s="379">
        <v>0</v>
      </c>
      <c r="E23" s="362">
        <v>0</v>
      </c>
      <c r="F23" s="644" t="s">
        <v>752</v>
      </c>
    </row>
    <row r="24" spans="1:6" s="388" customFormat="1" ht="12" customHeight="1">
      <c r="A24" s="340" t="s">
        <v>65</v>
      </c>
      <c r="B24" s="586" t="s">
        <v>330</v>
      </c>
      <c r="C24" s="379"/>
      <c r="D24" s="379">
        <v>0</v>
      </c>
      <c r="E24" s="362">
        <v>0</v>
      </c>
      <c r="F24" s="644" t="s">
        <v>753</v>
      </c>
    </row>
    <row r="25" spans="1:6" s="388" customFormat="1" ht="12" customHeight="1">
      <c r="A25" s="340" t="s">
        <v>123</v>
      </c>
      <c r="B25" s="586" t="s">
        <v>331</v>
      </c>
      <c r="C25" s="379">
        <v>14651</v>
      </c>
      <c r="D25" s="379">
        <v>10174</v>
      </c>
      <c r="E25" s="362">
        <v>10173</v>
      </c>
      <c r="F25" s="644" t="s">
        <v>754</v>
      </c>
    </row>
    <row r="26" spans="1:6" s="388" customFormat="1" ht="12" customHeight="1" thickBot="1">
      <c r="A26" s="342" t="s">
        <v>124</v>
      </c>
      <c r="B26" s="587" t="s">
        <v>332</v>
      </c>
      <c r="C26" s="381"/>
      <c r="D26" s="381">
        <v>0</v>
      </c>
      <c r="E26" s="364">
        <v>0</v>
      </c>
      <c r="F26" s="644" t="s">
        <v>755</v>
      </c>
    </row>
    <row r="27" spans="1:6" s="388" customFormat="1" ht="12" customHeight="1" thickBot="1">
      <c r="A27" s="346" t="s">
        <v>125</v>
      </c>
      <c r="B27" s="584" t="s">
        <v>333</v>
      </c>
      <c r="C27" s="384">
        <v>18592</v>
      </c>
      <c r="D27" s="384">
        <f t="shared" ref="D27:E27" si="3">SUM(D28,D31,D32,D33)</f>
        <v>17045</v>
      </c>
      <c r="E27" s="384">
        <f t="shared" si="3"/>
        <v>16731</v>
      </c>
      <c r="F27" s="644" t="s">
        <v>756</v>
      </c>
    </row>
    <row r="28" spans="1:6" s="388" customFormat="1" ht="12" customHeight="1">
      <c r="A28" s="341" t="s">
        <v>334</v>
      </c>
      <c r="B28" s="585" t="s">
        <v>335</v>
      </c>
      <c r="C28" s="398">
        <f>+C29+C30</f>
        <v>0</v>
      </c>
      <c r="D28" s="398">
        <f t="shared" ref="D28:E28" si="4">SUM(D29:D30)</f>
        <v>9200</v>
      </c>
      <c r="E28" s="398">
        <f t="shared" si="4"/>
        <v>9188</v>
      </c>
      <c r="F28" s="644" t="s">
        <v>757</v>
      </c>
    </row>
    <row r="29" spans="1:6" s="388" customFormat="1" ht="12" customHeight="1">
      <c r="A29" s="340" t="s">
        <v>336</v>
      </c>
      <c r="B29" s="586" t="s">
        <v>337</v>
      </c>
      <c r="C29" s="379"/>
      <c r="D29" s="379"/>
      <c r="E29" s="362"/>
      <c r="F29" s="644" t="s">
        <v>758</v>
      </c>
    </row>
    <row r="30" spans="1:6" s="388" customFormat="1" ht="12" customHeight="1">
      <c r="A30" s="340" t="s">
        <v>338</v>
      </c>
      <c r="B30" s="586" t="s">
        <v>339</v>
      </c>
      <c r="C30" s="379"/>
      <c r="D30" s="379">
        <v>9200</v>
      </c>
      <c r="E30" s="362">
        <v>9188</v>
      </c>
      <c r="F30" s="644" t="s">
        <v>759</v>
      </c>
    </row>
    <row r="31" spans="1:6" s="388" customFormat="1" ht="12" customHeight="1">
      <c r="A31" s="340" t="s">
        <v>340</v>
      </c>
      <c r="B31" s="586" t="s">
        <v>341</v>
      </c>
      <c r="C31" s="379"/>
      <c r="D31" s="379">
        <v>6800</v>
      </c>
      <c r="E31" s="362">
        <v>6623</v>
      </c>
      <c r="F31" s="644" t="s">
        <v>760</v>
      </c>
    </row>
    <row r="32" spans="1:6" s="388" customFormat="1" ht="12" customHeight="1">
      <c r="A32" s="340" t="s">
        <v>342</v>
      </c>
      <c r="B32" s="586" t="s">
        <v>343</v>
      </c>
      <c r="C32" s="379"/>
      <c r="D32" s="379">
        <v>300</v>
      </c>
      <c r="E32" s="362">
        <v>276</v>
      </c>
      <c r="F32" s="644" t="s">
        <v>761</v>
      </c>
    </row>
    <row r="33" spans="1:6" s="388" customFormat="1" ht="12" customHeight="1" thickBot="1">
      <c r="A33" s="342" t="s">
        <v>344</v>
      </c>
      <c r="B33" s="587" t="s">
        <v>345</v>
      </c>
      <c r="C33" s="381"/>
      <c r="D33" s="381">
        <v>745</v>
      </c>
      <c r="E33" s="364">
        <v>644</v>
      </c>
      <c r="F33" s="644" t="s">
        <v>762</v>
      </c>
    </row>
    <row r="34" spans="1:6" s="388" customFormat="1" ht="12" customHeight="1" thickBot="1">
      <c r="A34" s="346" t="s">
        <v>11</v>
      </c>
      <c r="B34" s="584" t="s">
        <v>346</v>
      </c>
      <c r="C34" s="378">
        <v>13829</v>
      </c>
      <c r="D34" s="378">
        <f t="shared" ref="D34:E34" si="5">SUM(D35:D44)</f>
        <v>13779</v>
      </c>
      <c r="E34" s="378">
        <f t="shared" si="5"/>
        <v>13406</v>
      </c>
      <c r="F34" s="644" t="s">
        <v>763</v>
      </c>
    </row>
    <row r="35" spans="1:6" s="388" customFormat="1" ht="12" customHeight="1">
      <c r="A35" s="341" t="s">
        <v>66</v>
      </c>
      <c r="B35" s="585" t="s">
        <v>347</v>
      </c>
      <c r="C35" s="380"/>
      <c r="D35" s="380">
        <v>0</v>
      </c>
      <c r="E35" s="363">
        <v>0</v>
      </c>
      <c r="F35" s="644" t="s">
        <v>764</v>
      </c>
    </row>
    <row r="36" spans="1:6" s="388" customFormat="1" ht="12" customHeight="1">
      <c r="A36" s="340" t="s">
        <v>67</v>
      </c>
      <c r="B36" s="586" t="s">
        <v>348</v>
      </c>
      <c r="C36" s="379"/>
      <c r="D36" s="379">
        <v>642</v>
      </c>
      <c r="E36" s="362">
        <v>555</v>
      </c>
      <c r="F36" s="644" t="s">
        <v>765</v>
      </c>
    </row>
    <row r="37" spans="1:6" s="388" customFormat="1" ht="12" customHeight="1">
      <c r="A37" s="340" t="s">
        <v>68</v>
      </c>
      <c r="B37" s="586" t="s">
        <v>349</v>
      </c>
      <c r="C37" s="379"/>
      <c r="D37" s="379">
        <v>1479</v>
      </c>
      <c r="E37" s="362">
        <v>1465</v>
      </c>
      <c r="F37" s="644" t="s">
        <v>766</v>
      </c>
    </row>
    <row r="38" spans="1:6" s="388" customFormat="1" ht="12" customHeight="1">
      <c r="A38" s="340" t="s">
        <v>127</v>
      </c>
      <c r="B38" s="586" t="s">
        <v>350</v>
      </c>
      <c r="C38" s="379"/>
      <c r="D38" s="379">
        <v>1911</v>
      </c>
      <c r="E38" s="362">
        <v>1904</v>
      </c>
      <c r="F38" s="644" t="s">
        <v>767</v>
      </c>
    </row>
    <row r="39" spans="1:6" s="388" customFormat="1" ht="12" customHeight="1">
      <c r="A39" s="340" t="s">
        <v>128</v>
      </c>
      <c r="B39" s="586" t="s">
        <v>351</v>
      </c>
      <c r="C39" s="379"/>
      <c r="D39" s="379">
        <v>5738</v>
      </c>
      <c r="E39" s="362">
        <v>5731</v>
      </c>
      <c r="F39" s="644" t="s">
        <v>768</v>
      </c>
    </row>
    <row r="40" spans="1:6" s="388" customFormat="1" ht="12" customHeight="1">
      <c r="A40" s="340" t="s">
        <v>129</v>
      </c>
      <c r="B40" s="586" t="s">
        <v>352</v>
      </c>
      <c r="C40" s="379"/>
      <c r="D40" s="379">
        <v>2039</v>
      </c>
      <c r="E40" s="362">
        <v>1881</v>
      </c>
      <c r="F40" s="644" t="s">
        <v>769</v>
      </c>
    </row>
    <row r="41" spans="1:6" s="388" customFormat="1" ht="12" customHeight="1">
      <c r="A41" s="340" t="s">
        <v>130</v>
      </c>
      <c r="B41" s="586" t="s">
        <v>353</v>
      </c>
      <c r="C41" s="379"/>
      <c r="D41" s="379">
        <v>0</v>
      </c>
      <c r="E41" s="362">
        <v>0</v>
      </c>
      <c r="F41" s="644" t="s">
        <v>770</v>
      </c>
    </row>
    <row r="42" spans="1:6" s="388" customFormat="1" ht="12" customHeight="1">
      <c r="A42" s="340" t="s">
        <v>131</v>
      </c>
      <c r="B42" s="586" t="s">
        <v>354</v>
      </c>
      <c r="C42" s="379">
        <v>60</v>
      </c>
      <c r="D42" s="379">
        <v>127</v>
      </c>
      <c r="E42" s="362">
        <v>106</v>
      </c>
      <c r="F42" s="644" t="s">
        <v>771</v>
      </c>
    </row>
    <row r="43" spans="1:6" s="388" customFormat="1" ht="12" customHeight="1">
      <c r="A43" s="340" t="s">
        <v>355</v>
      </c>
      <c r="B43" s="586" t="s">
        <v>356</v>
      </c>
      <c r="C43" s="382"/>
      <c r="D43" s="382">
        <v>0</v>
      </c>
      <c r="E43" s="365">
        <v>0</v>
      </c>
      <c r="F43" s="644" t="s">
        <v>772</v>
      </c>
    </row>
    <row r="44" spans="1:6" s="388" customFormat="1" ht="12" customHeight="1" thickBot="1">
      <c r="A44" s="342" t="s">
        <v>357</v>
      </c>
      <c r="B44" s="587" t="s">
        <v>358</v>
      </c>
      <c r="C44" s="383"/>
      <c r="D44" s="383">
        <v>1843</v>
      </c>
      <c r="E44" s="366">
        <v>1764</v>
      </c>
      <c r="F44" s="644" t="s">
        <v>773</v>
      </c>
    </row>
    <row r="45" spans="1:6" s="388" customFormat="1" ht="12" customHeight="1" thickBot="1">
      <c r="A45" s="346" t="s">
        <v>12</v>
      </c>
      <c r="B45" s="584" t="s">
        <v>359</v>
      </c>
      <c r="C45" s="378">
        <v>48</v>
      </c>
      <c r="D45" s="378">
        <f t="shared" ref="D45:E45" si="6">SUM(D46:D50)</f>
        <v>0</v>
      </c>
      <c r="E45" s="378">
        <f t="shared" si="6"/>
        <v>0</v>
      </c>
      <c r="F45" s="644" t="s">
        <v>774</v>
      </c>
    </row>
    <row r="46" spans="1:6" s="388" customFormat="1" ht="12" customHeight="1">
      <c r="A46" s="341" t="s">
        <v>69</v>
      </c>
      <c r="B46" s="585" t="s">
        <v>360</v>
      </c>
      <c r="C46" s="400"/>
      <c r="D46" s="400">
        <v>0</v>
      </c>
      <c r="E46" s="367">
        <v>0</v>
      </c>
      <c r="F46" s="644" t="s">
        <v>775</v>
      </c>
    </row>
    <row r="47" spans="1:6" s="388" customFormat="1" ht="12" customHeight="1">
      <c r="A47" s="340" t="s">
        <v>70</v>
      </c>
      <c r="B47" s="586" t="s">
        <v>361</v>
      </c>
      <c r="C47" s="382"/>
      <c r="D47" s="382">
        <v>0</v>
      </c>
      <c r="E47" s="365">
        <v>0</v>
      </c>
      <c r="F47" s="644" t="s">
        <v>776</v>
      </c>
    </row>
    <row r="48" spans="1:6" s="388" customFormat="1" ht="12" customHeight="1">
      <c r="A48" s="340" t="s">
        <v>362</v>
      </c>
      <c r="B48" s="586" t="s">
        <v>363</v>
      </c>
      <c r="C48" s="382"/>
      <c r="D48" s="382">
        <v>0</v>
      </c>
      <c r="E48" s="365">
        <v>0</v>
      </c>
      <c r="F48" s="644" t="s">
        <v>777</v>
      </c>
    </row>
    <row r="49" spans="1:6" s="388" customFormat="1" ht="12" customHeight="1">
      <c r="A49" s="340" t="s">
        <v>364</v>
      </c>
      <c r="B49" s="586" t="s">
        <v>365</v>
      </c>
      <c r="C49" s="382"/>
      <c r="D49" s="382">
        <v>0</v>
      </c>
      <c r="E49" s="365">
        <v>0</v>
      </c>
      <c r="F49" s="644" t="s">
        <v>778</v>
      </c>
    </row>
    <row r="50" spans="1:6" s="388" customFormat="1" ht="12" customHeight="1" thickBot="1">
      <c r="A50" s="342" t="s">
        <v>366</v>
      </c>
      <c r="B50" s="587" t="s">
        <v>367</v>
      </c>
      <c r="C50" s="383"/>
      <c r="D50" s="383">
        <v>0</v>
      </c>
      <c r="E50" s="366">
        <v>0</v>
      </c>
      <c r="F50" s="644" t="s">
        <v>779</v>
      </c>
    </row>
    <row r="51" spans="1:6" s="388" customFormat="1" ht="13.5" thickBot="1">
      <c r="A51" s="346" t="s">
        <v>132</v>
      </c>
      <c r="B51" s="584" t="s">
        <v>368</v>
      </c>
      <c r="C51" s="378">
        <f>SUM(C52:C54)</f>
        <v>0</v>
      </c>
      <c r="D51" s="378">
        <f t="shared" ref="D51:E51" si="7">SUM(D52:D55)</f>
        <v>6593</v>
      </c>
      <c r="E51" s="378">
        <f t="shared" si="7"/>
        <v>91</v>
      </c>
      <c r="F51" s="644" t="s">
        <v>780</v>
      </c>
    </row>
    <row r="52" spans="1:6" s="388" customFormat="1" ht="12.75">
      <c r="A52" s="341" t="s">
        <v>71</v>
      </c>
      <c r="B52" s="585" t="s">
        <v>369</v>
      </c>
      <c r="C52" s="380"/>
      <c r="D52" s="380">
        <v>0</v>
      </c>
      <c r="E52" s="363">
        <v>0</v>
      </c>
      <c r="F52" s="644" t="s">
        <v>781</v>
      </c>
    </row>
    <row r="53" spans="1:6" s="388" customFormat="1" ht="14.25" customHeight="1">
      <c r="A53" s="340" t="s">
        <v>72</v>
      </c>
      <c r="B53" s="586" t="s">
        <v>591</v>
      </c>
      <c r="C53" s="379"/>
      <c r="D53" s="379">
        <v>0</v>
      </c>
      <c r="E53" s="362">
        <v>0</v>
      </c>
      <c r="F53" s="644" t="s">
        <v>782</v>
      </c>
    </row>
    <row r="54" spans="1:6" s="388" customFormat="1" ht="12.75">
      <c r="A54" s="340" t="s">
        <v>371</v>
      </c>
      <c r="B54" s="586" t="s">
        <v>372</v>
      </c>
      <c r="C54" s="379"/>
      <c r="D54" s="379">
        <v>6593</v>
      </c>
      <c r="E54" s="362">
        <v>91</v>
      </c>
      <c r="F54" s="644" t="s">
        <v>783</v>
      </c>
    </row>
    <row r="55" spans="1:6" s="388" customFormat="1" ht="13.5" thickBot="1">
      <c r="A55" s="342" t="s">
        <v>373</v>
      </c>
      <c r="B55" s="587" t="s">
        <v>374</v>
      </c>
      <c r="C55" s="381"/>
      <c r="D55" s="381">
        <v>0</v>
      </c>
      <c r="E55" s="364">
        <v>0</v>
      </c>
      <c r="F55" s="644" t="s">
        <v>784</v>
      </c>
    </row>
    <row r="56" spans="1:6" s="388" customFormat="1" ht="13.5" thickBot="1">
      <c r="A56" s="346" t="s">
        <v>14</v>
      </c>
      <c r="B56" s="588" t="s">
        <v>375</v>
      </c>
      <c r="C56" s="378">
        <f>SUM(C57:C59)</f>
        <v>1279</v>
      </c>
      <c r="D56" s="378">
        <f t="shared" ref="D56:E56" si="8">SUM(D57:D59)</f>
        <v>4466</v>
      </c>
      <c r="E56" s="378">
        <f t="shared" si="8"/>
        <v>4461</v>
      </c>
      <c r="F56" s="644" t="s">
        <v>785</v>
      </c>
    </row>
    <row r="57" spans="1:6" s="388" customFormat="1" ht="12.75">
      <c r="A57" s="340" t="s">
        <v>133</v>
      </c>
      <c r="B57" s="585" t="s">
        <v>376</v>
      </c>
      <c r="C57" s="382"/>
      <c r="D57" s="382">
        <v>0</v>
      </c>
      <c r="E57" s="365">
        <v>0</v>
      </c>
      <c r="F57" s="644" t="s">
        <v>786</v>
      </c>
    </row>
    <row r="58" spans="1:6" s="388" customFormat="1" ht="12.75" customHeight="1">
      <c r="A58" s="340" t="s">
        <v>134</v>
      </c>
      <c r="B58" s="586" t="s">
        <v>592</v>
      </c>
      <c r="C58" s="382"/>
      <c r="D58" s="382">
        <v>204</v>
      </c>
      <c r="E58" s="365">
        <v>201</v>
      </c>
      <c r="F58" s="644" t="s">
        <v>787</v>
      </c>
    </row>
    <row r="59" spans="1:6" s="388" customFormat="1" ht="12.75">
      <c r="A59" s="340" t="s">
        <v>163</v>
      </c>
      <c r="B59" s="586" t="s">
        <v>378</v>
      </c>
      <c r="C59" s="382">
        <v>1279</v>
      </c>
      <c r="D59" s="382">
        <v>4262</v>
      </c>
      <c r="E59" s="365">
        <v>4260</v>
      </c>
      <c r="F59" s="644" t="s">
        <v>788</v>
      </c>
    </row>
    <row r="60" spans="1:6" s="388" customFormat="1" ht="13.5" thickBot="1">
      <c r="A60" s="340" t="s">
        <v>379</v>
      </c>
      <c r="B60" s="587" t="s">
        <v>380</v>
      </c>
      <c r="C60" s="382"/>
      <c r="D60" s="382">
        <v>0</v>
      </c>
      <c r="E60" s="365">
        <v>0</v>
      </c>
      <c r="F60" s="644" t="s">
        <v>789</v>
      </c>
    </row>
    <row r="61" spans="1:6" s="388" customFormat="1" ht="13.5" thickBot="1">
      <c r="A61" s="346" t="s">
        <v>15</v>
      </c>
      <c r="B61" s="584" t="s">
        <v>381</v>
      </c>
      <c r="C61" s="384">
        <f>+C6+C13+C20+C27+C34+C45+C51+C56</f>
        <v>161405</v>
      </c>
      <c r="D61" s="384">
        <f t="shared" ref="D61:E61" si="9">SUM(D56,D51,D45,D34,D27,D20,D13,D6)</f>
        <v>165107</v>
      </c>
      <c r="E61" s="384">
        <f t="shared" si="9"/>
        <v>157322</v>
      </c>
      <c r="F61" s="644" t="s">
        <v>790</v>
      </c>
    </row>
    <row r="62" spans="1:6" s="388" customFormat="1" ht="13.5" thickBot="1">
      <c r="A62" s="401" t="s">
        <v>382</v>
      </c>
      <c r="B62" s="588" t="s">
        <v>709</v>
      </c>
      <c r="C62" s="378">
        <f>SUM(C63:C65)</f>
        <v>0</v>
      </c>
      <c r="D62" s="378">
        <f t="shared" ref="D62:E62" si="10">SUM(D63:D65)</f>
        <v>25702</v>
      </c>
      <c r="E62" s="378">
        <f t="shared" si="10"/>
        <v>25702</v>
      </c>
      <c r="F62" s="644" t="s">
        <v>791</v>
      </c>
    </row>
    <row r="63" spans="1:6" s="388" customFormat="1" ht="12.75">
      <c r="A63" s="340" t="s">
        <v>384</v>
      </c>
      <c r="B63" s="585" t="s">
        <v>385</v>
      </c>
      <c r="C63" s="382"/>
      <c r="D63" s="382">
        <v>0</v>
      </c>
      <c r="E63" s="365">
        <v>0</v>
      </c>
      <c r="F63" s="644" t="s">
        <v>792</v>
      </c>
    </row>
    <row r="64" spans="1:6" s="388" customFormat="1" ht="12.75">
      <c r="A64" s="340" t="s">
        <v>386</v>
      </c>
      <c r="B64" s="586" t="s">
        <v>387</v>
      </c>
      <c r="C64" s="382"/>
      <c r="D64" s="382">
        <v>25702</v>
      </c>
      <c r="E64" s="365">
        <v>25702</v>
      </c>
      <c r="F64" s="644" t="s">
        <v>793</v>
      </c>
    </row>
    <row r="65" spans="1:6" s="388" customFormat="1" ht="13.5" thickBot="1">
      <c r="A65" s="340" t="s">
        <v>388</v>
      </c>
      <c r="B65" s="326" t="s">
        <v>433</v>
      </c>
      <c r="C65" s="382"/>
      <c r="D65" s="382">
        <v>0</v>
      </c>
      <c r="E65" s="365">
        <v>0</v>
      </c>
      <c r="F65" s="644" t="s">
        <v>794</v>
      </c>
    </row>
    <row r="66" spans="1:6" s="388" customFormat="1" ht="13.5" thickBot="1">
      <c r="A66" s="401" t="s">
        <v>390</v>
      </c>
      <c r="B66" s="588" t="s">
        <v>391</v>
      </c>
      <c r="C66" s="378">
        <f>SUM(C67:C70)</f>
        <v>0</v>
      </c>
      <c r="D66" s="378"/>
      <c r="E66" s="361"/>
      <c r="F66" s="644" t="s">
        <v>795</v>
      </c>
    </row>
    <row r="67" spans="1:6" s="388" customFormat="1" ht="12.75">
      <c r="A67" s="340" t="s">
        <v>110</v>
      </c>
      <c r="B67" s="585" t="s">
        <v>392</v>
      </c>
      <c r="C67" s="382"/>
      <c r="D67" s="382">
        <v>0</v>
      </c>
      <c r="E67" s="365">
        <v>0</v>
      </c>
      <c r="F67" s="644" t="s">
        <v>796</v>
      </c>
    </row>
    <row r="68" spans="1:6" s="388" customFormat="1" ht="12.75">
      <c r="A68" s="340" t="s">
        <v>111</v>
      </c>
      <c r="B68" s="586" t="s">
        <v>393</v>
      </c>
      <c r="C68" s="382"/>
      <c r="D68" s="382">
        <v>0</v>
      </c>
      <c r="E68" s="365">
        <v>0</v>
      </c>
      <c r="F68" s="644" t="s">
        <v>797</v>
      </c>
    </row>
    <row r="69" spans="1:6" s="388" customFormat="1" ht="12" customHeight="1">
      <c r="A69" s="340" t="s">
        <v>394</v>
      </c>
      <c r="B69" s="586" t="s">
        <v>395</v>
      </c>
      <c r="C69" s="382"/>
      <c r="D69" s="382">
        <v>0</v>
      </c>
      <c r="E69" s="365">
        <v>0</v>
      </c>
      <c r="F69" s="644" t="s">
        <v>798</v>
      </c>
    </row>
    <row r="70" spans="1:6" s="388" customFormat="1" ht="12" customHeight="1" thickBot="1">
      <c r="A70" s="340" t="s">
        <v>396</v>
      </c>
      <c r="B70" s="587" t="s">
        <v>397</v>
      </c>
      <c r="C70" s="382"/>
      <c r="D70" s="382">
        <v>0</v>
      </c>
      <c r="E70" s="365">
        <v>0</v>
      </c>
      <c r="F70" s="644" t="s">
        <v>799</v>
      </c>
    </row>
    <row r="71" spans="1:6" s="388" customFormat="1" ht="12" customHeight="1" thickBot="1">
      <c r="A71" s="401" t="s">
        <v>398</v>
      </c>
      <c r="B71" s="588" t="s">
        <v>399</v>
      </c>
      <c r="C71" s="378">
        <f>SUM(C72:C73)</f>
        <v>0</v>
      </c>
      <c r="D71" s="378">
        <f t="shared" ref="D71:E71" si="11">SUM(D72:D73)</f>
        <v>6192</v>
      </c>
      <c r="E71" s="378">
        <f t="shared" si="11"/>
        <v>6192</v>
      </c>
      <c r="F71" s="644" t="s">
        <v>800</v>
      </c>
    </row>
    <row r="72" spans="1:6" s="388" customFormat="1" ht="12" customHeight="1">
      <c r="A72" s="340" t="s">
        <v>400</v>
      </c>
      <c r="B72" s="585" t="s">
        <v>401</v>
      </c>
      <c r="C72" s="382"/>
      <c r="D72" s="382">
        <v>6192</v>
      </c>
      <c r="E72" s="365">
        <v>6192</v>
      </c>
      <c r="F72" s="644" t="s">
        <v>801</v>
      </c>
    </row>
    <row r="73" spans="1:6" s="388" customFormat="1" ht="12" customHeight="1" thickBot="1">
      <c r="A73" s="340" t="s">
        <v>402</v>
      </c>
      <c r="B73" s="587" t="s">
        <v>403</v>
      </c>
      <c r="C73" s="382"/>
      <c r="D73" s="382">
        <v>0</v>
      </c>
      <c r="E73" s="365">
        <v>0</v>
      </c>
      <c r="F73" s="644" t="s">
        <v>802</v>
      </c>
    </row>
    <row r="74" spans="1:6" s="388" customFormat="1" ht="12" customHeight="1" thickBot="1">
      <c r="A74" s="401" t="s">
        <v>404</v>
      </c>
      <c r="B74" s="588" t="s">
        <v>405</v>
      </c>
      <c r="C74" s="378">
        <f>SUM(C75:C77)</f>
        <v>0</v>
      </c>
      <c r="D74" s="378">
        <f t="shared" ref="D74:E74" si="12">SUM(D75:D77)</f>
        <v>3471</v>
      </c>
      <c r="E74" s="378">
        <f t="shared" si="12"/>
        <v>3471</v>
      </c>
      <c r="F74" s="644" t="s">
        <v>803</v>
      </c>
    </row>
    <row r="75" spans="1:6" s="388" customFormat="1" ht="12" customHeight="1">
      <c r="A75" s="340" t="s">
        <v>406</v>
      </c>
      <c r="B75" s="585" t="s">
        <v>407</v>
      </c>
      <c r="C75" s="382"/>
      <c r="D75" s="382">
        <v>3471</v>
      </c>
      <c r="E75" s="365">
        <v>3471</v>
      </c>
      <c r="F75" s="644" t="s">
        <v>804</v>
      </c>
    </row>
    <row r="76" spans="1:6" s="388" customFormat="1" ht="12" customHeight="1">
      <c r="A76" s="340" t="s">
        <v>408</v>
      </c>
      <c r="B76" s="586" t="s">
        <v>409</v>
      </c>
      <c r="C76" s="382"/>
      <c r="D76" s="382">
        <v>0</v>
      </c>
      <c r="E76" s="365">
        <v>0</v>
      </c>
      <c r="F76" s="644" t="s">
        <v>805</v>
      </c>
    </row>
    <row r="77" spans="1:6" s="388" customFormat="1" ht="12" customHeight="1" thickBot="1">
      <c r="A77" s="340" t="s">
        <v>410</v>
      </c>
      <c r="B77" s="587" t="s">
        <v>411</v>
      </c>
      <c r="C77" s="382"/>
      <c r="D77" s="382">
        <v>0</v>
      </c>
      <c r="E77" s="365">
        <v>0</v>
      </c>
      <c r="F77" s="644" t="s">
        <v>806</v>
      </c>
    </row>
    <row r="78" spans="1:6" s="388" customFormat="1" ht="12" customHeight="1" thickBot="1">
      <c r="A78" s="401" t="s">
        <v>412</v>
      </c>
      <c r="B78" s="588" t="s">
        <v>413</v>
      </c>
      <c r="C78" s="378">
        <f>SUM(C79:C82)</f>
        <v>0</v>
      </c>
      <c r="D78" s="378"/>
      <c r="E78" s="361"/>
      <c r="F78" s="644" t="s">
        <v>807</v>
      </c>
    </row>
    <row r="79" spans="1:6" s="388" customFormat="1" ht="12" customHeight="1">
      <c r="A79" s="572" t="s">
        <v>414</v>
      </c>
      <c r="B79" s="585" t="s">
        <v>415</v>
      </c>
      <c r="C79" s="382"/>
      <c r="D79" s="382">
        <v>0</v>
      </c>
      <c r="E79" s="365">
        <v>0</v>
      </c>
      <c r="F79" s="644" t="s">
        <v>808</v>
      </c>
    </row>
    <row r="80" spans="1:6" s="388" customFormat="1" ht="12" customHeight="1">
      <c r="A80" s="573" t="s">
        <v>416</v>
      </c>
      <c r="B80" s="586" t="s">
        <v>417</v>
      </c>
      <c r="C80" s="382"/>
      <c r="D80" s="382">
        <v>0</v>
      </c>
      <c r="E80" s="365">
        <v>0</v>
      </c>
      <c r="F80" s="644" t="s">
        <v>809</v>
      </c>
    </row>
    <row r="81" spans="1:6" s="388" customFormat="1" ht="12" customHeight="1">
      <c r="A81" s="573" t="s">
        <v>418</v>
      </c>
      <c r="B81" s="586" t="s">
        <v>419</v>
      </c>
      <c r="C81" s="382"/>
      <c r="D81" s="382">
        <v>0</v>
      </c>
      <c r="E81" s="365">
        <v>0</v>
      </c>
      <c r="F81" s="644" t="s">
        <v>810</v>
      </c>
    </row>
    <row r="82" spans="1:6" s="388" customFormat="1" ht="12" customHeight="1" thickBot="1">
      <c r="A82" s="402" t="s">
        <v>420</v>
      </c>
      <c r="B82" s="587" t="s">
        <v>421</v>
      </c>
      <c r="C82" s="382"/>
      <c r="D82" s="382">
        <v>0</v>
      </c>
      <c r="E82" s="365">
        <v>0</v>
      </c>
      <c r="F82" s="644" t="s">
        <v>811</v>
      </c>
    </row>
    <row r="83" spans="1:6" s="388" customFormat="1" ht="12" customHeight="1" thickBot="1">
      <c r="A83" s="401" t="s">
        <v>422</v>
      </c>
      <c r="B83" s="588" t="s">
        <v>423</v>
      </c>
      <c r="C83" s="404"/>
      <c r="D83" s="404">
        <v>0</v>
      </c>
      <c r="E83" s="405">
        <v>0</v>
      </c>
      <c r="F83" s="644" t="s">
        <v>812</v>
      </c>
    </row>
    <row r="84" spans="1:6" s="388" customFormat="1" ht="13.5" customHeight="1" thickBot="1">
      <c r="A84" s="401" t="s">
        <v>424</v>
      </c>
      <c r="B84" s="324" t="s">
        <v>425</v>
      </c>
      <c r="C84" s="384">
        <v>72</v>
      </c>
      <c r="D84" s="384">
        <f t="shared" ref="D84:E84" si="13">SUM(D83,D78,D74,D71,D66,D62)</f>
        <v>35365</v>
      </c>
      <c r="E84" s="384">
        <f t="shared" si="13"/>
        <v>35365</v>
      </c>
      <c r="F84" s="644" t="s">
        <v>813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+C61+C84</f>
        <v>161477</v>
      </c>
      <c r="D85" s="384">
        <f>SUM(D84,D61)</f>
        <v>200472</v>
      </c>
      <c r="E85" s="384">
        <f t="shared" ref="E85" si="14">SUM(E84,E61)</f>
        <v>192687</v>
      </c>
      <c r="F85" s="644" t="s">
        <v>814</v>
      </c>
    </row>
    <row r="86" spans="1:6" ht="16.5" customHeight="1">
      <c r="A86" s="863" t="s">
        <v>36</v>
      </c>
      <c r="B86" s="863"/>
      <c r="C86" s="863"/>
      <c r="D86" s="863"/>
      <c r="E86" s="863"/>
    </row>
    <row r="87" spans="1:6" s="394" customFormat="1" ht="16.5" customHeight="1" thickBot="1">
      <c r="A87" s="47" t="s">
        <v>114</v>
      </c>
      <c r="B87" s="47"/>
      <c r="C87" s="47"/>
      <c r="D87" s="355"/>
      <c r="E87" s="355" t="s">
        <v>162</v>
      </c>
      <c r="F87" s="645"/>
    </row>
    <row r="88" spans="1:6" s="394" customFormat="1" ht="16.5" customHeight="1">
      <c r="A88" s="864" t="s">
        <v>61</v>
      </c>
      <c r="B88" s="866" t="s">
        <v>183</v>
      </c>
      <c r="C88" s="925" t="str">
        <f>+C3</f>
        <v>2013. évi tény</v>
      </c>
      <c r="D88" s="868" t="str">
        <f>+D3</f>
        <v>2014. évi</v>
      </c>
      <c r="E88" s="869"/>
      <c r="F88" s="645"/>
    </row>
    <row r="89" spans="1:6" ht="38.1" customHeight="1" thickBot="1">
      <c r="A89" s="865"/>
      <c r="B89" s="867"/>
      <c r="C89" s="926"/>
      <c r="D89" s="48" t="s">
        <v>189</v>
      </c>
      <c r="E89" s="49" t="s">
        <v>190</v>
      </c>
    </row>
    <row r="90" spans="1:6" s="387" customFormat="1" ht="12" customHeight="1" thickBot="1">
      <c r="A90" s="351" t="s">
        <v>428</v>
      </c>
      <c r="B90" s="352" t="s">
        <v>429</v>
      </c>
      <c r="C90" s="352" t="s">
        <v>430</v>
      </c>
      <c r="D90" s="352" t="s">
        <v>432</v>
      </c>
      <c r="E90" s="399" t="s">
        <v>509</v>
      </c>
      <c r="F90" s="643"/>
    </row>
    <row r="91" spans="1:6" ht="12" customHeight="1" thickBot="1">
      <c r="A91" s="348" t="s">
        <v>7</v>
      </c>
      <c r="B91" s="350" t="s">
        <v>593</v>
      </c>
      <c r="C91" s="377">
        <f>SUM(C92:C96)</f>
        <v>113928</v>
      </c>
      <c r="D91" s="377">
        <f t="shared" ref="D91:E91" si="15">SUM(D92:D96)</f>
        <v>154816</v>
      </c>
      <c r="E91" s="377">
        <f t="shared" si="15"/>
        <v>130138</v>
      </c>
      <c r="F91" s="642" t="s">
        <v>735</v>
      </c>
    </row>
    <row r="92" spans="1:6" ht="12" customHeight="1">
      <c r="A92" s="343" t="s">
        <v>73</v>
      </c>
      <c r="B92" s="589" t="s">
        <v>37</v>
      </c>
      <c r="C92" s="99">
        <v>43272</v>
      </c>
      <c r="D92" s="99">
        <v>60873</v>
      </c>
      <c r="E92" s="331">
        <v>55070</v>
      </c>
      <c r="F92" s="642" t="s">
        <v>736</v>
      </c>
    </row>
    <row r="93" spans="1:6" ht="12" customHeight="1">
      <c r="A93" s="340" t="s">
        <v>74</v>
      </c>
      <c r="B93" s="590" t="s">
        <v>135</v>
      </c>
      <c r="C93" s="379">
        <v>10041</v>
      </c>
      <c r="D93" s="379">
        <v>15209</v>
      </c>
      <c r="E93" s="362">
        <v>13038</v>
      </c>
      <c r="F93" s="642" t="s">
        <v>737</v>
      </c>
    </row>
    <row r="94" spans="1:6" ht="12" customHeight="1">
      <c r="A94" s="340" t="s">
        <v>75</v>
      </c>
      <c r="B94" s="590" t="s">
        <v>102</v>
      </c>
      <c r="C94" s="381">
        <v>39396</v>
      </c>
      <c r="D94" s="381">
        <v>51893</v>
      </c>
      <c r="E94" s="364">
        <v>41652</v>
      </c>
      <c r="F94" s="642" t="s">
        <v>738</v>
      </c>
    </row>
    <row r="95" spans="1:6" ht="12" customHeight="1">
      <c r="A95" s="340" t="s">
        <v>76</v>
      </c>
      <c r="B95" s="591" t="s">
        <v>136</v>
      </c>
      <c r="C95" s="381">
        <v>13917</v>
      </c>
      <c r="D95" s="381">
        <v>16501</v>
      </c>
      <c r="E95" s="364">
        <v>13320</v>
      </c>
      <c r="F95" s="642" t="s">
        <v>739</v>
      </c>
    </row>
    <row r="96" spans="1:6" ht="12" customHeight="1">
      <c r="A96" s="340" t="s">
        <v>85</v>
      </c>
      <c r="B96" s="592" t="s">
        <v>137</v>
      </c>
      <c r="C96" s="381">
        <f>SUM(C101:C106)</f>
        <v>7302</v>
      </c>
      <c r="D96" s="381">
        <f>SUM(D101:D106)</f>
        <v>10340</v>
      </c>
      <c r="E96" s="381">
        <f t="shared" ref="E96" si="16">SUM(E101:E106)</f>
        <v>7058</v>
      </c>
      <c r="F96" s="642" t="s">
        <v>740</v>
      </c>
    </row>
    <row r="97" spans="1:6" ht="12" customHeight="1">
      <c r="A97" s="340" t="s">
        <v>77</v>
      </c>
      <c r="B97" s="590" t="s">
        <v>435</v>
      </c>
      <c r="C97" s="381"/>
      <c r="D97" s="381">
        <v>0</v>
      </c>
      <c r="E97" s="364">
        <v>0</v>
      </c>
      <c r="F97" s="642" t="s">
        <v>741</v>
      </c>
    </row>
    <row r="98" spans="1:6" ht="12" customHeight="1">
      <c r="A98" s="340" t="s">
        <v>78</v>
      </c>
      <c r="B98" s="593" t="s">
        <v>436</v>
      </c>
      <c r="C98" s="381"/>
      <c r="D98" s="381">
        <v>0</v>
      </c>
      <c r="E98" s="364">
        <v>0</v>
      </c>
      <c r="F98" s="642" t="s">
        <v>742</v>
      </c>
    </row>
    <row r="99" spans="1:6" ht="12" customHeight="1">
      <c r="A99" s="340" t="s">
        <v>86</v>
      </c>
      <c r="B99" s="590" t="s">
        <v>437</v>
      </c>
      <c r="C99" s="381"/>
      <c r="D99" s="381">
        <v>0</v>
      </c>
      <c r="E99" s="364">
        <v>0</v>
      </c>
      <c r="F99" s="642" t="s">
        <v>743</v>
      </c>
    </row>
    <row r="100" spans="1:6" ht="12" customHeight="1">
      <c r="A100" s="340" t="s">
        <v>87</v>
      </c>
      <c r="B100" s="590" t="s">
        <v>438</v>
      </c>
      <c r="C100" s="381"/>
      <c r="D100" s="381">
        <v>0</v>
      </c>
      <c r="E100" s="364">
        <v>0</v>
      </c>
      <c r="F100" s="642" t="s">
        <v>744</v>
      </c>
    </row>
    <row r="101" spans="1:6" ht="12" customHeight="1">
      <c r="A101" s="340" t="s">
        <v>88</v>
      </c>
      <c r="B101" s="593" t="s">
        <v>439</v>
      </c>
      <c r="C101" s="381">
        <v>3168</v>
      </c>
      <c r="D101" s="381">
        <v>7852</v>
      </c>
      <c r="E101" s="364">
        <v>4921</v>
      </c>
      <c r="F101" s="642" t="s">
        <v>745</v>
      </c>
    </row>
    <row r="102" spans="1:6" ht="12" customHeight="1">
      <c r="A102" s="340" t="s">
        <v>89</v>
      </c>
      <c r="B102" s="593" t="s">
        <v>440</v>
      </c>
      <c r="C102" s="381"/>
      <c r="D102" s="381">
        <v>0</v>
      </c>
      <c r="E102" s="364">
        <v>0</v>
      </c>
      <c r="F102" s="642" t="s">
        <v>746</v>
      </c>
    </row>
    <row r="103" spans="1:6" ht="12" customHeight="1">
      <c r="A103" s="340" t="s">
        <v>91</v>
      </c>
      <c r="B103" s="590" t="s">
        <v>441</v>
      </c>
      <c r="C103" s="381"/>
      <c r="D103" s="381">
        <v>0</v>
      </c>
      <c r="E103" s="364">
        <v>0</v>
      </c>
      <c r="F103" s="642" t="s">
        <v>747</v>
      </c>
    </row>
    <row r="104" spans="1:6" ht="12" customHeight="1">
      <c r="A104" s="339" t="s">
        <v>138</v>
      </c>
      <c r="B104" s="594" t="s">
        <v>442</v>
      </c>
      <c r="C104" s="381"/>
      <c r="D104" s="381">
        <v>0</v>
      </c>
      <c r="E104" s="364">
        <v>0</v>
      </c>
      <c r="F104" s="642" t="s">
        <v>748</v>
      </c>
    </row>
    <row r="105" spans="1:6" ht="12" customHeight="1">
      <c r="A105" s="340" t="s">
        <v>443</v>
      </c>
      <c r="B105" s="594" t="s">
        <v>444</v>
      </c>
      <c r="C105" s="381"/>
      <c r="D105" s="381">
        <v>0</v>
      </c>
      <c r="E105" s="364">
        <v>0</v>
      </c>
      <c r="F105" s="642" t="s">
        <v>749</v>
      </c>
    </row>
    <row r="106" spans="1:6" ht="12" customHeight="1" thickBot="1">
      <c r="A106" s="344" t="s">
        <v>445</v>
      </c>
      <c r="B106" s="595" t="s">
        <v>446</v>
      </c>
      <c r="C106" s="100">
        <v>4134</v>
      </c>
      <c r="D106" s="100">
        <v>2488</v>
      </c>
      <c r="E106" s="325">
        <v>2137</v>
      </c>
      <c r="F106" s="642" t="s">
        <v>750</v>
      </c>
    </row>
    <row r="107" spans="1:6" ht="12" customHeight="1" thickBot="1">
      <c r="A107" s="346" t="s">
        <v>8</v>
      </c>
      <c r="B107" s="349" t="s">
        <v>594</v>
      </c>
      <c r="C107" s="378">
        <f>+C108+C110+C112</f>
        <v>22341</v>
      </c>
      <c r="D107" s="378">
        <f t="shared" ref="D107:E107" si="17">SUM(D108,D110,D112)</f>
        <v>17783</v>
      </c>
      <c r="E107" s="378">
        <f t="shared" si="17"/>
        <v>16801</v>
      </c>
      <c r="F107" s="642" t="s">
        <v>751</v>
      </c>
    </row>
    <row r="108" spans="1:6" ht="12" customHeight="1">
      <c r="A108" s="341" t="s">
        <v>79</v>
      </c>
      <c r="B108" s="590" t="s">
        <v>161</v>
      </c>
      <c r="C108" s="380">
        <v>18795</v>
      </c>
      <c r="D108" s="380">
        <v>15683</v>
      </c>
      <c r="E108" s="363">
        <v>15102</v>
      </c>
      <c r="F108" s="642" t="s">
        <v>752</v>
      </c>
    </row>
    <row r="109" spans="1:6" ht="12" customHeight="1">
      <c r="A109" s="341" t="s">
        <v>80</v>
      </c>
      <c r="B109" s="594" t="s">
        <v>448</v>
      </c>
      <c r="C109" s="380"/>
      <c r="D109" s="380">
        <v>0</v>
      </c>
      <c r="E109" s="363">
        <v>0</v>
      </c>
      <c r="F109" s="642" t="s">
        <v>753</v>
      </c>
    </row>
    <row r="110" spans="1:6">
      <c r="A110" s="341" t="s">
        <v>81</v>
      </c>
      <c r="B110" s="594" t="s">
        <v>139</v>
      </c>
      <c r="C110" s="379">
        <v>177</v>
      </c>
      <c r="D110" s="379">
        <v>0</v>
      </c>
      <c r="E110" s="362">
        <v>0</v>
      </c>
      <c r="F110" s="642" t="s">
        <v>754</v>
      </c>
    </row>
    <row r="111" spans="1:6" ht="12" customHeight="1">
      <c r="A111" s="341" t="s">
        <v>82</v>
      </c>
      <c r="B111" s="594" t="s">
        <v>449</v>
      </c>
      <c r="C111" s="379"/>
      <c r="D111" s="379">
        <v>0</v>
      </c>
      <c r="E111" s="362">
        <v>0</v>
      </c>
      <c r="F111" s="642" t="s">
        <v>755</v>
      </c>
    </row>
    <row r="112" spans="1:6" ht="12" customHeight="1">
      <c r="A112" s="341" t="s">
        <v>83</v>
      </c>
      <c r="B112" s="587" t="s">
        <v>164</v>
      </c>
      <c r="C112" s="379">
        <f>SUM(C116:C120)</f>
        <v>3369</v>
      </c>
      <c r="D112" s="379">
        <f t="shared" ref="D112:E112" si="18">SUM(D116:D120)</f>
        <v>2100</v>
      </c>
      <c r="E112" s="379">
        <f t="shared" si="18"/>
        <v>1699</v>
      </c>
      <c r="F112" s="642" t="s">
        <v>756</v>
      </c>
    </row>
    <row r="113" spans="1:6">
      <c r="A113" s="341" t="s">
        <v>90</v>
      </c>
      <c r="B113" s="586" t="s">
        <v>450</v>
      </c>
      <c r="C113" s="379"/>
      <c r="D113" s="379">
        <v>0</v>
      </c>
      <c r="E113" s="362">
        <v>0</v>
      </c>
      <c r="F113" s="642" t="s">
        <v>757</v>
      </c>
    </row>
    <row r="114" spans="1:6">
      <c r="A114" s="341" t="s">
        <v>92</v>
      </c>
      <c r="B114" s="596" t="s">
        <v>451</v>
      </c>
      <c r="C114" s="379"/>
      <c r="D114" s="379">
        <v>0</v>
      </c>
      <c r="E114" s="362">
        <v>0</v>
      </c>
      <c r="F114" s="642" t="s">
        <v>758</v>
      </c>
    </row>
    <row r="115" spans="1:6" ht="12" customHeight="1">
      <c r="A115" s="341" t="s">
        <v>140</v>
      </c>
      <c r="B115" s="590" t="s">
        <v>438</v>
      </c>
      <c r="C115" s="379"/>
      <c r="D115" s="379">
        <v>0</v>
      </c>
      <c r="E115" s="362">
        <v>0</v>
      </c>
      <c r="F115" s="642" t="s">
        <v>759</v>
      </c>
    </row>
    <row r="116" spans="1:6" ht="12" customHeight="1">
      <c r="A116" s="341" t="s">
        <v>141</v>
      </c>
      <c r="B116" s="590" t="s">
        <v>452</v>
      </c>
      <c r="C116" s="379">
        <v>2669</v>
      </c>
      <c r="D116" s="379">
        <v>0</v>
      </c>
      <c r="E116" s="362">
        <v>0</v>
      </c>
      <c r="F116" s="642" t="s">
        <v>760</v>
      </c>
    </row>
    <row r="117" spans="1:6" ht="12" customHeight="1">
      <c r="A117" s="341" t="s">
        <v>142</v>
      </c>
      <c r="B117" s="590" t="s">
        <v>453</v>
      </c>
      <c r="C117" s="379"/>
      <c r="D117" s="379">
        <v>0</v>
      </c>
      <c r="E117" s="362">
        <v>0</v>
      </c>
      <c r="F117" s="642" t="s">
        <v>761</v>
      </c>
    </row>
    <row r="118" spans="1:6" s="406" customFormat="1" ht="12" customHeight="1">
      <c r="A118" s="341" t="s">
        <v>454</v>
      </c>
      <c r="B118" s="590" t="s">
        <v>441</v>
      </c>
      <c r="C118" s="379"/>
      <c r="D118" s="379">
        <v>0</v>
      </c>
      <c r="E118" s="362">
        <v>0</v>
      </c>
      <c r="F118" s="642" t="s">
        <v>762</v>
      </c>
    </row>
    <row r="119" spans="1:6" ht="12" customHeight="1">
      <c r="A119" s="341" t="s">
        <v>455</v>
      </c>
      <c r="B119" s="590" t="s">
        <v>456</v>
      </c>
      <c r="C119" s="379"/>
      <c r="D119" s="379">
        <v>500</v>
      </c>
      <c r="E119" s="362">
        <v>100</v>
      </c>
      <c r="F119" s="642" t="s">
        <v>763</v>
      </c>
    </row>
    <row r="120" spans="1:6" ht="12" customHeight="1" thickBot="1">
      <c r="A120" s="339" t="s">
        <v>457</v>
      </c>
      <c r="B120" s="590" t="s">
        <v>458</v>
      </c>
      <c r="C120" s="381">
        <v>700</v>
      </c>
      <c r="D120" s="381">
        <v>1600</v>
      </c>
      <c r="E120" s="364">
        <v>1599</v>
      </c>
      <c r="F120" s="642" t="s">
        <v>764</v>
      </c>
    </row>
    <row r="121" spans="1:6" ht="12" customHeight="1" thickBot="1">
      <c r="A121" s="346" t="s">
        <v>9</v>
      </c>
      <c r="B121" s="566" t="s">
        <v>459</v>
      </c>
      <c r="C121" s="378">
        <f>+C122+C123</f>
        <v>0</v>
      </c>
      <c r="D121" s="378">
        <f t="shared" ref="D121:E121" si="19">SUM(D122:D123)</f>
        <v>2171</v>
      </c>
      <c r="E121" s="378">
        <f t="shared" si="19"/>
        <v>0</v>
      </c>
      <c r="F121" s="642" t="s">
        <v>765</v>
      </c>
    </row>
    <row r="122" spans="1:6" ht="12" customHeight="1">
      <c r="A122" s="341" t="s">
        <v>62</v>
      </c>
      <c r="B122" s="596" t="s">
        <v>47</v>
      </c>
      <c r="C122" s="380"/>
      <c r="D122" s="380">
        <v>2171</v>
      </c>
      <c r="E122" s="363">
        <v>0</v>
      </c>
      <c r="F122" s="642" t="s">
        <v>766</v>
      </c>
    </row>
    <row r="123" spans="1:6" ht="12" customHeight="1" thickBot="1">
      <c r="A123" s="342" t="s">
        <v>63</v>
      </c>
      <c r="B123" s="594" t="s">
        <v>48</v>
      </c>
      <c r="C123" s="381"/>
      <c r="D123" s="381"/>
      <c r="E123" s="364">
        <v>0</v>
      </c>
      <c r="F123" s="642" t="s">
        <v>767</v>
      </c>
    </row>
    <row r="124" spans="1:6" ht="12" customHeight="1" thickBot="1">
      <c r="A124" s="346" t="s">
        <v>10</v>
      </c>
      <c r="B124" s="566" t="s">
        <v>460</v>
      </c>
      <c r="C124" s="378">
        <f>+C91+C107+C121</f>
        <v>136269</v>
      </c>
      <c r="D124" s="378">
        <f t="shared" ref="D124:E124" si="20">SUM(D121,D107,D91)</f>
        <v>174770</v>
      </c>
      <c r="E124" s="378">
        <f t="shared" si="20"/>
        <v>146939</v>
      </c>
      <c r="F124" s="642" t="s">
        <v>768</v>
      </c>
    </row>
    <row r="125" spans="1:6" ht="12" customHeight="1" thickBot="1">
      <c r="A125" s="346" t="s">
        <v>11</v>
      </c>
      <c r="B125" s="566" t="s">
        <v>461</v>
      </c>
      <c r="C125" s="378">
        <f>+C126+C127+C128</f>
        <v>5115</v>
      </c>
      <c r="D125" s="378">
        <f t="shared" ref="D125:E125" si="21">SUM(D126:D128)</f>
        <v>25702</v>
      </c>
      <c r="E125" s="378">
        <f t="shared" si="21"/>
        <v>25702</v>
      </c>
      <c r="F125" s="642" t="s">
        <v>769</v>
      </c>
    </row>
    <row r="126" spans="1:6" ht="12" customHeight="1">
      <c r="A126" s="341" t="s">
        <v>66</v>
      </c>
      <c r="B126" s="596" t="s">
        <v>595</v>
      </c>
      <c r="C126" s="379"/>
      <c r="D126" s="379">
        <v>0</v>
      </c>
      <c r="E126" s="362">
        <v>0</v>
      </c>
      <c r="F126" s="642" t="s">
        <v>770</v>
      </c>
    </row>
    <row r="127" spans="1:6" ht="12" customHeight="1">
      <c r="A127" s="341" t="s">
        <v>67</v>
      </c>
      <c r="B127" s="596" t="s">
        <v>596</v>
      </c>
      <c r="C127" s="379">
        <v>5115</v>
      </c>
      <c r="D127" s="379">
        <v>25702</v>
      </c>
      <c r="E127" s="362">
        <v>25702</v>
      </c>
      <c r="F127" s="642" t="s">
        <v>771</v>
      </c>
    </row>
    <row r="128" spans="1:6" ht="12" customHeight="1" thickBot="1">
      <c r="A128" s="339" t="s">
        <v>68</v>
      </c>
      <c r="B128" s="597" t="s">
        <v>597</v>
      </c>
      <c r="C128" s="379"/>
      <c r="D128" s="379">
        <v>0</v>
      </c>
      <c r="E128" s="362">
        <v>0</v>
      </c>
      <c r="F128" s="642" t="s">
        <v>772</v>
      </c>
    </row>
    <row r="129" spans="1:9" ht="12" customHeight="1" thickBot="1">
      <c r="A129" s="346" t="s">
        <v>12</v>
      </c>
      <c r="B129" s="566" t="s">
        <v>465</v>
      </c>
      <c r="C129" s="378">
        <f>+C130+C131+C132+C133</f>
        <v>0</v>
      </c>
      <c r="D129" s="378"/>
      <c r="E129" s="361"/>
      <c r="F129" s="642" t="s">
        <v>773</v>
      </c>
    </row>
    <row r="130" spans="1:9" ht="12" customHeight="1">
      <c r="A130" s="341" t="s">
        <v>69</v>
      </c>
      <c r="B130" s="596" t="s">
        <v>598</v>
      </c>
      <c r="C130" s="379"/>
      <c r="D130" s="379">
        <v>0</v>
      </c>
      <c r="E130" s="362">
        <v>0</v>
      </c>
      <c r="F130" s="642" t="s">
        <v>774</v>
      </c>
    </row>
    <row r="131" spans="1:9" ht="12" customHeight="1">
      <c r="A131" s="341" t="s">
        <v>70</v>
      </c>
      <c r="B131" s="596" t="s">
        <v>599</v>
      </c>
      <c r="C131" s="379"/>
      <c r="D131" s="379">
        <v>0</v>
      </c>
      <c r="E131" s="362">
        <v>0</v>
      </c>
      <c r="F131" s="642" t="s">
        <v>775</v>
      </c>
    </row>
    <row r="132" spans="1:9" ht="12" customHeight="1">
      <c r="A132" s="341" t="s">
        <v>362</v>
      </c>
      <c r="B132" s="596" t="s">
        <v>600</v>
      </c>
      <c r="C132" s="379"/>
      <c r="D132" s="379">
        <v>0</v>
      </c>
      <c r="E132" s="362">
        <v>0</v>
      </c>
      <c r="F132" s="642" t="s">
        <v>776</v>
      </c>
    </row>
    <row r="133" spans="1:9" ht="12" customHeight="1" thickBot="1">
      <c r="A133" s="339" t="s">
        <v>364</v>
      </c>
      <c r="B133" s="597" t="s">
        <v>601</v>
      </c>
      <c r="C133" s="379"/>
      <c r="D133" s="379">
        <v>0</v>
      </c>
      <c r="E133" s="362">
        <v>0</v>
      </c>
      <c r="F133" s="642" t="s">
        <v>777</v>
      </c>
    </row>
    <row r="134" spans="1:9" ht="12" customHeight="1" thickBot="1">
      <c r="A134" s="346" t="s">
        <v>13</v>
      </c>
      <c r="B134" s="566" t="s">
        <v>470</v>
      </c>
      <c r="C134" s="384">
        <f>+C135+C136+C137+C138</f>
        <v>0</v>
      </c>
      <c r="D134" s="384"/>
      <c r="E134" s="396"/>
      <c r="F134" s="642" t="s">
        <v>778</v>
      </c>
    </row>
    <row r="135" spans="1:9" ht="12" customHeight="1">
      <c r="A135" s="341" t="s">
        <v>71</v>
      </c>
      <c r="B135" s="596" t="s">
        <v>471</v>
      </c>
      <c r="C135" s="379"/>
      <c r="D135" s="379">
        <v>0</v>
      </c>
      <c r="E135" s="362">
        <v>0</v>
      </c>
      <c r="F135" s="642" t="s">
        <v>779</v>
      </c>
    </row>
    <row r="136" spans="1:9" ht="12" customHeight="1">
      <c r="A136" s="341" t="s">
        <v>72</v>
      </c>
      <c r="B136" s="596" t="s">
        <v>472</v>
      </c>
      <c r="C136" s="379"/>
      <c r="D136" s="379">
        <v>0</v>
      </c>
      <c r="E136" s="362">
        <v>0</v>
      </c>
      <c r="F136" s="642" t="s">
        <v>780</v>
      </c>
    </row>
    <row r="137" spans="1:9" ht="12" customHeight="1">
      <c r="A137" s="341" t="s">
        <v>371</v>
      </c>
      <c r="B137" s="596" t="s">
        <v>602</v>
      </c>
      <c r="C137" s="379"/>
      <c r="D137" s="379">
        <v>0</v>
      </c>
      <c r="E137" s="362">
        <v>0</v>
      </c>
      <c r="F137" s="642" t="s">
        <v>781</v>
      </c>
    </row>
    <row r="138" spans="1:9" ht="12" customHeight="1" thickBot="1">
      <c r="A138" s="339" t="s">
        <v>373</v>
      </c>
      <c r="B138" s="597" t="s">
        <v>516</v>
      </c>
      <c r="C138" s="379"/>
      <c r="D138" s="379">
        <v>0</v>
      </c>
      <c r="E138" s="362">
        <v>0</v>
      </c>
      <c r="F138" s="642" t="s">
        <v>782</v>
      </c>
    </row>
    <row r="139" spans="1:9" ht="15" customHeight="1" thickBot="1">
      <c r="A139" s="346" t="s">
        <v>14</v>
      </c>
      <c r="B139" s="566" t="s">
        <v>567</v>
      </c>
      <c r="C139" s="101">
        <f>+C140+C141+C142+C143</f>
        <v>0</v>
      </c>
      <c r="D139" s="101"/>
      <c r="E139" s="330"/>
      <c r="F139" s="642" t="s">
        <v>783</v>
      </c>
      <c r="G139" s="395"/>
      <c r="H139" s="395"/>
      <c r="I139" s="395"/>
    </row>
    <row r="140" spans="1:9" s="388" customFormat="1" ht="12.95" customHeight="1">
      <c r="A140" s="341" t="s">
        <v>133</v>
      </c>
      <c r="B140" s="596" t="s">
        <v>476</v>
      </c>
      <c r="C140" s="379"/>
      <c r="D140" s="379">
        <v>0</v>
      </c>
      <c r="E140" s="362">
        <v>0</v>
      </c>
      <c r="F140" s="642" t="s">
        <v>784</v>
      </c>
    </row>
    <row r="141" spans="1:9" ht="13.5" customHeight="1">
      <c r="A141" s="341" t="s">
        <v>134</v>
      </c>
      <c r="B141" s="596" t="s">
        <v>477</v>
      </c>
      <c r="C141" s="379"/>
      <c r="D141" s="379">
        <v>0</v>
      </c>
      <c r="E141" s="362">
        <v>0</v>
      </c>
      <c r="F141" s="642" t="s">
        <v>785</v>
      </c>
    </row>
    <row r="142" spans="1:9" ht="13.5" customHeight="1">
      <c r="A142" s="341" t="s">
        <v>163</v>
      </c>
      <c r="B142" s="596" t="s">
        <v>478</v>
      </c>
      <c r="C142" s="379"/>
      <c r="D142" s="379">
        <v>0</v>
      </c>
      <c r="E142" s="362">
        <v>0</v>
      </c>
      <c r="F142" s="642" t="s">
        <v>786</v>
      </c>
    </row>
    <row r="143" spans="1:9" ht="13.5" customHeight="1" thickBot="1">
      <c r="A143" s="341" t="s">
        <v>379</v>
      </c>
      <c r="B143" s="596" t="s">
        <v>479</v>
      </c>
      <c r="C143" s="379"/>
      <c r="D143" s="379">
        <v>0</v>
      </c>
      <c r="E143" s="362">
        <v>0</v>
      </c>
      <c r="F143" s="642" t="s">
        <v>787</v>
      </c>
    </row>
    <row r="144" spans="1:9" ht="12.75" customHeight="1" thickBot="1">
      <c r="A144" s="346" t="s">
        <v>15</v>
      </c>
      <c r="B144" s="566" t="s">
        <v>480</v>
      </c>
      <c r="C144" s="328">
        <f>+C125+C129+C134+C139</f>
        <v>5115</v>
      </c>
      <c r="D144" s="328">
        <f t="shared" ref="D144:E144" si="22">SUM(D139,D134,D129,D125)</f>
        <v>25702</v>
      </c>
      <c r="E144" s="328">
        <f t="shared" si="22"/>
        <v>25702</v>
      </c>
      <c r="F144" s="642" t="s">
        <v>788</v>
      </c>
    </row>
    <row r="145" spans="1:6" ht="13.5" customHeight="1" thickBot="1">
      <c r="A145" s="371" t="s">
        <v>16</v>
      </c>
      <c r="B145" s="598" t="s">
        <v>481</v>
      </c>
      <c r="C145" s="328">
        <f>+C124+C144</f>
        <v>141384</v>
      </c>
      <c r="D145" s="328">
        <f>SUM(D144,D124)</f>
        <v>200472</v>
      </c>
      <c r="E145" s="328">
        <f t="shared" ref="E145" si="23">SUM(E144,E124)</f>
        <v>172641</v>
      </c>
      <c r="F145" s="642" t="s">
        <v>789</v>
      </c>
    </row>
    <row r="146" spans="1:6" ht="13.5" customHeight="1"/>
    <row r="147" spans="1:6" ht="13.5" customHeight="1"/>
    <row r="148" spans="1:6" ht="7.5" customHeight="1"/>
    <row r="150" spans="1:6" ht="12.75" customHeight="1"/>
    <row r="151" spans="1:6" ht="12.75" customHeight="1"/>
    <row r="152" spans="1:6" ht="12.75" customHeight="1"/>
    <row r="153" spans="1:6" ht="12.75" customHeight="1"/>
    <row r="154" spans="1:6" ht="12.75" customHeight="1"/>
    <row r="155" spans="1:6" ht="12.75" customHeight="1"/>
    <row r="156" spans="1:6" ht="12.75" customHeight="1"/>
    <row r="157" spans="1:6" ht="12.75" customHeight="1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Kajárpéc Község Önkormányzat
2014. ÉVI ZÁRSZÁMADÁSÁNAK ÖSSZEVONT (KONSZOLIDÁLT) PÉNZÜGYI MÉRLEGE&amp;10
&amp;R&amp;"Times New Roman CE,Félkövér dőlt"&amp;11 1. tájékoztató tábla a 7/2015. (IV.30.)  önkormányzati rendelethez</oddHeader>
  </headerFooter>
  <rowBreaks count="1" manualBreakCount="1">
    <brk id="85" min="1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8"/>
  <sheetViews>
    <sheetView workbookViewId="0">
      <selection activeCell="M6" sqref="M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119"/>
      <c r="B1" s="120"/>
      <c r="C1" s="120"/>
      <c r="D1" s="120"/>
      <c r="E1" s="120"/>
      <c r="F1" s="120"/>
      <c r="G1" s="120"/>
      <c r="H1" s="120"/>
      <c r="I1" s="120"/>
      <c r="J1" s="121" t="s">
        <v>53</v>
      </c>
      <c r="K1" s="879" t="str">
        <f>+CONCATENATE("2. tájékoztató tábla a ......../",LEFT(ÖSSZEFÜGGÉSEK!A4,4)+1,". (........) önkormányzati rendelethez")</f>
        <v>2. tájékoztató tábla a ......../2015. (........) önkormányzati rendelethez</v>
      </c>
    </row>
    <row r="2" spans="1:11" s="125" customFormat="1" ht="26.25" customHeight="1">
      <c r="A2" s="927" t="s">
        <v>61</v>
      </c>
      <c r="B2" s="931" t="s">
        <v>194</v>
      </c>
      <c r="C2" s="931" t="s">
        <v>195</v>
      </c>
      <c r="D2" s="931" t="s">
        <v>196</v>
      </c>
      <c r="E2" s="931" t="str">
        <f>+CONCATENATE(LEFT(ÖSSZEFÜGGÉSEK!A4,4),". évi teljesítés")</f>
        <v>2014. évi teljesítés</v>
      </c>
      <c r="F2" s="122" t="s">
        <v>197</v>
      </c>
      <c r="G2" s="123"/>
      <c r="H2" s="123"/>
      <c r="I2" s="124"/>
      <c r="J2" s="929" t="s">
        <v>198</v>
      </c>
      <c r="K2" s="879"/>
    </row>
    <row r="3" spans="1:11" s="129" customFormat="1" ht="32.25" customHeight="1" thickBot="1">
      <c r="A3" s="928"/>
      <c r="B3" s="933"/>
      <c r="C3" s="933"/>
      <c r="D3" s="932"/>
      <c r="E3" s="932"/>
      <c r="F3" s="126" t="str">
        <f>+CONCATENATE(LEFT(ÖSSZEFÜGGÉSEK!A4,4)+1,".")</f>
        <v>2015.</v>
      </c>
      <c r="G3" s="127" t="str">
        <f>+CONCATENATE(LEFT(ÖSSZEFÜGGÉSEK!A4,4)+2,".")</f>
        <v>2016.</v>
      </c>
      <c r="H3" s="127" t="str">
        <f>+CONCATENATE(LEFT(ÖSSZEFÜGGÉSEK!A4,4)+3,".")</f>
        <v>2017.</v>
      </c>
      <c r="I3" s="128" t="str">
        <f>+CONCATENATE(LEFT(ÖSSZEFÜGGÉSEK!A4,4)+3,". után")</f>
        <v>2017. után</v>
      </c>
      <c r="J3" s="930"/>
      <c r="K3" s="879"/>
    </row>
    <row r="4" spans="1:11" s="131" customFormat="1" ht="14.1" customHeight="1" thickBot="1">
      <c r="A4" s="569" t="s">
        <v>428</v>
      </c>
      <c r="B4" s="130" t="s">
        <v>603</v>
      </c>
      <c r="C4" s="570" t="s">
        <v>430</v>
      </c>
      <c r="D4" s="570" t="s">
        <v>431</v>
      </c>
      <c r="E4" s="570" t="s">
        <v>432</v>
      </c>
      <c r="F4" s="570" t="s">
        <v>509</v>
      </c>
      <c r="G4" s="570" t="s">
        <v>510</v>
      </c>
      <c r="H4" s="570" t="s">
        <v>511</v>
      </c>
      <c r="I4" s="570" t="s">
        <v>512</v>
      </c>
      <c r="J4" s="571" t="s">
        <v>710</v>
      </c>
      <c r="K4" s="879"/>
    </row>
    <row r="5" spans="1:11" ht="33.75" customHeight="1">
      <c r="A5" s="132" t="s">
        <v>7</v>
      </c>
      <c r="B5" s="133" t="s">
        <v>199</v>
      </c>
      <c r="C5" s="134"/>
      <c r="D5" s="135">
        <f t="shared" ref="D5:I5" si="0">SUM(D6:D7)</f>
        <v>0</v>
      </c>
      <c r="E5" s="135">
        <f t="shared" si="0"/>
        <v>0</v>
      </c>
      <c r="F5" s="135">
        <f t="shared" si="0"/>
        <v>0</v>
      </c>
      <c r="G5" s="135">
        <f t="shared" si="0"/>
        <v>0</v>
      </c>
      <c r="H5" s="135">
        <f t="shared" si="0"/>
        <v>0</v>
      </c>
      <c r="I5" s="136">
        <f t="shared" si="0"/>
        <v>0</v>
      </c>
      <c r="J5" s="137">
        <f t="shared" ref="J5:J17" si="1">SUM(F5:I5)</f>
        <v>0</v>
      </c>
      <c r="K5" s="879"/>
    </row>
    <row r="6" spans="1:11" ht="21" customHeight="1">
      <c r="A6" s="138" t="s">
        <v>8</v>
      </c>
      <c r="B6" s="139" t="s">
        <v>200</v>
      </c>
      <c r="C6" s="140"/>
      <c r="D6" s="2"/>
      <c r="E6" s="2"/>
      <c r="F6" s="2"/>
      <c r="G6" s="2"/>
      <c r="H6" s="2"/>
      <c r="I6" s="51"/>
      <c r="J6" s="141">
        <f t="shared" si="1"/>
        <v>0</v>
      </c>
      <c r="K6" s="879"/>
    </row>
    <row r="7" spans="1:11" ht="21" customHeight="1">
      <c r="A7" s="138" t="s">
        <v>9</v>
      </c>
      <c r="B7" s="139" t="s">
        <v>200</v>
      </c>
      <c r="C7" s="140"/>
      <c r="D7" s="2"/>
      <c r="E7" s="2"/>
      <c r="F7" s="2"/>
      <c r="G7" s="2"/>
      <c r="H7" s="2"/>
      <c r="I7" s="51"/>
      <c r="J7" s="141">
        <f t="shared" si="1"/>
        <v>0</v>
      </c>
      <c r="K7" s="879"/>
    </row>
    <row r="8" spans="1:11" ht="36" customHeight="1">
      <c r="A8" s="138" t="s">
        <v>10</v>
      </c>
      <c r="B8" s="142" t="s">
        <v>201</v>
      </c>
      <c r="C8" s="143"/>
      <c r="D8" s="144">
        <f t="shared" ref="D8:I8" si="2">SUM(D9:D10)</f>
        <v>0</v>
      </c>
      <c r="E8" s="144">
        <f t="shared" si="2"/>
        <v>0</v>
      </c>
      <c r="F8" s="144">
        <f t="shared" si="2"/>
        <v>0</v>
      </c>
      <c r="G8" s="144">
        <f t="shared" si="2"/>
        <v>0</v>
      </c>
      <c r="H8" s="144">
        <f t="shared" si="2"/>
        <v>0</v>
      </c>
      <c r="I8" s="145">
        <f t="shared" si="2"/>
        <v>0</v>
      </c>
      <c r="J8" s="146">
        <f t="shared" si="1"/>
        <v>0</v>
      </c>
      <c r="K8" s="879"/>
    </row>
    <row r="9" spans="1:11" ht="21" customHeight="1">
      <c r="A9" s="138" t="s">
        <v>11</v>
      </c>
      <c r="B9" s="139" t="s">
        <v>200</v>
      </c>
      <c r="C9" s="140"/>
      <c r="D9" s="2"/>
      <c r="E9" s="2"/>
      <c r="F9" s="2"/>
      <c r="G9" s="2"/>
      <c r="H9" s="2"/>
      <c r="I9" s="51"/>
      <c r="J9" s="141">
        <f t="shared" si="1"/>
        <v>0</v>
      </c>
      <c r="K9" s="879"/>
    </row>
    <row r="10" spans="1:11" ht="18" customHeight="1">
      <c r="A10" s="138" t="s">
        <v>12</v>
      </c>
      <c r="B10" s="139" t="s">
        <v>200</v>
      </c>
      <c r="C10" s="140"/>
      <c r="D10" s="2"/>
      <c r="E10" s="2"/>
      <c r="F10" s="2"/>
      <c r="G10" s="2"/>
      <c r="H10" s="2"/>
      <c r="I10" s="51"/>
      <c r="J10" s="141">
        <f t="shared" si="1"/>
        <v>0</v>
      </c>
      <c r="K10" s="879"/>
    </row>
    <row r="11" spans="1:11" ht="21" customHeight="1">
      <c r="A11" s="138" t="s">
        <v>13</v>
      </c>
      <c r="B11" s="147" t="s">
        <v>202</v>
      </c>
      <c r="C11" s="143"/>
      <c r="D11" s="144">
        <f t="shared" ref="D11:I11" si="3">SUM(D12:D12)</f>
        <v>0</v>
      </c>
      <c r="E11" s="144">
        <f t="shared" si="3"/>
        <v>0</v>
      </c>
      <c r="F11" s="144">
        <f t="shared" si="3"/>
        <v>0</v>
      </c>
      <c r="G11" s="144">
        <f t="shared" si="3"/>
        <v>0</v>
      </c>
      <c r="H11" s="144">
        <f t="shared" si="3"/>
        <v>0</v>
      </c>
      <c r="I11" s="145">
        <f t="shared" si="3"/>
        <v>0</v>
      </c>
      <c r="J11" s="146">
        <f t="shared" si="1"/>
        <v>0</v>
      </c>
      <c r="K11" s="879"/>
    </row>
    <row r="12" spans="1:11" ht="21" customHeight="1">
      <c r="A12" s="138" t="s">
        <v>14</v>
      </c>
      <c r="B12" s="139" t="s">
        <v>200</v>
      </c>
      <c r="C12" s="140"/>
      <c r="D12" s="2"/>
      <c r="E12" s="2"/>
      <c r="F12" s="2"/>
      <c r="G12" s="2"/>
      <c r="H12" s="2"/>
      <c r="I12" s="51"/>
      <c r="J12" s="141">
        <f t="shared" si="1"/>
        <v>0</v>
      </c>
      <c r="K12" s="879"/>
    </row>
    <row r="13" spans="1:11" ht="21" customHeight="1">
      <c r="A13" s="138" t="s">
        <v>15</v>
      </c>
      <c r="B13" s="147" t="s">
        <v>203</v>
      </c>
      <c r="C13" s="143"/>
      <c r="D13" s="144">
        <f t="shared" ref="D13:I13" si="4">SUM(D14:D14)</f>
        <v>0</v>
      </c>
      <c r="E13" s="144">
        <f t="shared" si="4"/>
        <v>0</v>
      </c>
      <c r="F13" s="144">
        <f t="shared" si="4"/>
        <v>0</v>
      </c>
      <c r="G13" s="144">
        <f t="shared" si="4"/>
        <v>0</v>
      </c>
      <c r="H13" s="144">
        <f t="shared" si="4"/>
        <v>0</v>
      </c>
      <c r="I13" s="145">
        <f t="shared" si="4"/>
        <v>0</v>
      </c>
      <c r="J13" s="146">
        <f t="shared" si="1"/>
        <v>0</v>
      </c>
      <c r="K13" s="879"/>
    </row>
    <row r="14" spans="1:11" ht="21" customHeight="1">
      <c r="A14" s="138" t="s">
        <v>16</v>
      </c>
      <c r="B14" s="139" t="s">
        <v>200</v>
      </c>
      <c r="C14" s="140"/>
      <c r="D14" s="2"/>
      <c r="E14" s="2"/>
      <c r="F14" s="2"/>
      <c r="G14" s="2"/>
      <c r="H14" s="2"/>
      <c r="I14" s="51"/>
      <c r="J14" s="141">
        <f t="shared" si="1"/>
        <v>0</v>
      </c>
      <c r="K14" s="879"/>
    </row>
    <row r="15" spans="1:11" ht="21" customHeight="1">
      <c r="A15" s="148" t="s">
        <v>17</v>
      </c>
      <c r="B15" s="149" t="s">
        <v>204</v>
      </c>
      <c r="C15" s="150"/>
      <c r="D15" s="151">
        <f t="shared" ref="D15:I15" si="5">SUM(D16:D17)</f>
        <v>0</v>
      </c>
      <c r="E15" s="151">
        <f t="shared" si="5"/>
        <v>0</v>
      </c>
      <c r="F15" s="151">
        <f t="shared" si="5"/>
        <v>0</v>
      </c>
      <c r="G15" s="151">
        <f t="shared" si="5"/>
        <v>0</v>
      </c>
      <c r="H15" s="151">
        <f t="shared" si="5"/>
        <v>0</v>
      </c>
      <c r="I15" s="152">
        <f t="shared" si="5"/>
        <v>0</v>
      </c>
      <c r="J15" s="146">
        <f t="shared" si="1"/>
        <v>0</v>
      </c>
      <c r="K15" s="879"/>
    </row>
    <row r="16" spans="1:11" ht="21" customHeight="1">
      <c r="A16" s="148" t="s">
        <v>18</v>
      </c>
      <c r="B16" s="139" t="s">
        <v>200</v>
      </c>
      <c r="C16" s="140"/>
      <c r="D16" s="2"/>
      <c r="E16" s="2"/>
      <c r="F16" s="2"/>
      <c r="G16" s="2"/>
      <c r="H16" s="2"/>
      <c r="I16" s="51"/>
      <c r="J16" s="141">
        <f t="shared" si="1"/>
        <v>0</v>
      </c>
      <c r="K16" s="879"/>
    </row>
    <row r="17" spans="1:11" ht="21" customHeight="1" thickBot="1">
      <c r="A17" s="148" t="s">
        <v>19</v>
      </c>
      <c r="B17" s="139" t="s">
        <v>200</v>
      </c>
      <c r="C17" s="153"/>
      <c r="D17" s="154"/>
      <c r="E17" s="154"/>
      <c r="F17" s="154"/>
      <c r="G17" s="154"/>
      <c r="H17" s="154"/>
      <c r="I17" s="155"/>
      <c r="J17" s="141">
        <f t="shared" si="1"/>
        <v>0</v>
      </c>
      <c r="K17" s="879"/>
    </row>
    <row r="18" spans="1:11" ht="21" customHeight="1" thickBot="1">
      <c r="A18" s="156" t="s">
        <v>20</v>
      </c>
      <c r="B18" s="157" t="s">
        <v>205</v>
      </c>
      <c r="C18" s="158"/>
      <c r="D18" s="159">
        <f t="shared" ref="D18:J18" si="6">D5+D8+D11+D13+D15</f>
        <v>0</v>
      </c>
      <c r="E18" s="159">
        <f t="shared" si="6"/>
        <v>0</v>
      </c>
      <c r="F18" s="159">
        <f t="shared" si="6"/>
        <v>0</v>
      </c>
      <c r="G18" s="159">
        <f t="shared" si="6"/>
        <v>0</v>
      </c>
      <c r="H18" s="159">
        <f t="shared" si="6"/>
        <v>0</v>
      </c>
      <c r="I18" s="160">
        <f t="shared" si="6"/>
        <v>0</v>
      </c>
      <c r="J18" s="161">
        <f t="shared" si="6"/>
        <v>0</v>
      </c>
      <c r="K18" s="879"/>
    </row>
  </sheetData>
  <sheetProtection sheet="1" objects="1" scenarios="1"/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9" bottom="0.98425196850393704" header="0.5" footer="0.5"/>
  <pageSetup paperSize="9" orientation="portrait" verticalDpi="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20"/>
  <sheetViews>
    <sheetView workbookViewId="0">
      <selection activeCell="F15" sqref="F15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62"/>
      <c r="H1" s="163" t="s">
        <v>53</v>
      </c>
      <c r="I1" s="937" t="str">
        <f>+CONCATENATE("2. tájékoztató tábla a ......../",LEFT(ÖSSZEFÜGGÉSEK!A4,4)+1,". (........) önkormányzati rendelethez")</f>
        <v>2. tájékoztató tábla a ......../2015. (........) önkormányzati rendelethez</v>
      </c>
    </row>
    <row r="2" spans="1:9" s="125" customFormat="1" ht="26.25" customHeight="1">
      <c r="A2" s="888" t="s">
        <v>61</v>
      </c>
      <c r="B2" s="943" t="s">
        <v>206</v>
      </c>
      <c r="C2" s="888" t="s">
        <v>207</v>
      </c>
      <c r="D2" s="888" t="s">
        <v>208</v>
      </c>
      <c r="E2" s="940" t="str">
        <f>+CONCATENATE("Hitel, kölcsön állomány ",LEFT(ÖSSZEFÜGGÉSEK!A4,4),". dec. 31-én")</f>
        <v>Hitel, kölcsön állomány 2014. dec. 31-én</v>
      </c>
      <c r="F2" s="938" t="s">
        <v>209</v>
      </c>
      <c r="G2" s="939"/>
      <c r="H2" s="935" t="str">
        <f>+CONCATENATE(LEFT(ÖSSZEFÜGGÉSEK!A4,4)+2,". után")</f>
        <v>2016. után</v>
      </c>
      <c r="I2" s="937"/>
    </row>
    <row r="3" spans="1:9" s="129" customFormat="1" ht="40.5" customHeight="1" thickBot="1">
      <c r="A3" s="934"/>
      <c r="B3" s="942"/>
      <c r="C3" s="942"/>
      <c r="D3" s="934"/>
      <c r="E3" s="941"/>
      <c r="F3" s="164" t="str">
        <f>+CONCATENATE(LEFT(ÖSSZEFÜGGÉSEK!A4,4)+1,".")</f>
        <v>2015.</v>
      </c>
      <c r="G3" s="165" t="str">
        <f>+CONCATENATE(LEFT(ÖSSZEFÜGGÉSEK!A4,4)+2,".")</f>
        <v>2016.</v>
      </c>
      <c r="H3" s="936"/>
      <c r="I3" s="937"/>
    </row>
    <row r="4" spans="1:9" s="169" customFormat="1" ht="12.95" customHeight="1" thickBot="1">
      <c r="A4" s="166" t="s">
        <v>428</v>
      </c>
      <c r="B4" s="118" t="s">
        <v>429</v>
      </c>
      <c r="C4" s="118" t="s">
        <v>430</v>
      </c>
      <c r="D4" s="167" t="s">
        <v>431</v>
      </c>
      <c r="E4" s="166" t="s">
        <v>432</v>
      </c>
      <c r="F4" s="167" t="s">
        <v>509</v>
      </c>
      <c r="G4" s="167" t="s">
        <v>510</v>
      </c>
      <c r="H4" s="168" t="s">
        <v>511</v>
      </c>
      <c r="I4" s="937"/>
    </row>
    <row r="5" spans="1:9" ht="22.5" customHeight="1" thickBot="1">
      <c r="A5" s="170" t="s">
        <v>7</v>
      </c>
      <c r="B5" s="171" t="s">
        <v>210</v>
      </c>
      <c r="C5" s="172"/>
      <c r="D5" s="173"/>
      <c r="E5" s="174">
        <f>SUM(E6:E11)</f>
        <v>0</v>
      </c>
      <c r="F5" s="175">
        <f>SUM(F6:F11)</f>
        <v>0</v>
      </c>
      <c r="G5" s="175">
        <f>SUM(G6:G11)</f>
        <v>0</v>
      </c>
      <c r="H5" s="176">
        <f>SUM(H6:H11)</f>
        <v>0</v>
      </c>
      <c r="I5" s="937"/>
    </row>
    <row r="6" spans="1:9" ht="22.5" customHeight="1">
      <c r="A6" s="177" t="s">
        <v>8</v>
      </c>
      <c r="B6" s="178" t="s">
        <v>200</v>
      </c>
      <c r="C6" s="179"/>
      <c r="D6" s="180"/>
      <c r="E6" s="181"/>
      <c r="F6" s="2"/>
      <c r="G6" s="2"/>
      <c r="H6" s="182"/>
      <c r="I6" s="937"/>
    </row>
    <row r="7" spans="1:9" ht="22.5" customHeight="1">
      <c r="A7" s="177" t="s">
        <v>9</v>
      </c>
      <c r="B7" s="178" t="s">
        <v>200</v>
      </c>
      <c r="C7" s="179"/>
      <c r="D7" s="180"/>
      <c r="E7" s="181"/>
      <c r="F7" s="2"/>
      <c r="G7" s="2"/>
      <c r="H7" s="182"/>
      <c r="I7" s="937"/>
    </row>
    <row r="8" spans="1:9" ht="22.5" customHeight="1">
      <c r="A8" s="177" t="s">
        <v>10</v>
      </c>
      <c r="B8" s="178" t="s">
        <v>200</v>
      </c>
      <c r="C8" s="179"/>
      <c r="D8" s="180"/>
      <c r="E8" s="181"/>
      <c r="F8" s="2"/>
      <c r="G8" s="2"/>
      <c r="H8" s="182"/>
      <c r="I8" s="937"/>
    </row>
    <row r="9" spans="1:9" ht="22.5" customHeight="1">
      <c r="A9" s="177" t="s">
        <v>11</v>
      </c>
      <c r="B9" s="178" t="s">
        <v>200</v>
      </c>
      <c r="C9" s="179"/>
      <c r="D9" s="180"/>
      <c r="E9" s="181"/>
      <c r="F9" s="2"/>
      <c r="G9" s="2"/>
      <c r="H9" s="182"/>
      <c r="I9" s="937"/>
    </row>
    <row r="10" spans="1:9" ht="22.5" customHeight="1">
      <c r="A10" s="177" t="s">
        <v>12</v>
      </c>
      <c r="B10" s="178" t="s">
        <v>200</v>
      </c>
      <c r="C10" s="179"/>
      <c r="D10" s="180"/>
      <c r="E10" s="181"/>
      <c r="F10" s="2"/>
      <c r="G10" s="2"/>
      <c r="H10" s="182"/>
      <c r="I10" s="937"/>
    </row>
    <row r="11" spans="1:9" ht="22.5" customHeight="1" thickBot="1">
      <c r="A11" s="177" t="s">
        <v>13</v>
      </c>
      <c r="B11" s="178" t="s">
        <v>200</v>
      </c>
      <c r="C11" s="179"/>
      <c r="D11" s="180"/>
      <c r="E11" s="181"/>
      <c r="F11" s="2"/>
      <c r="G11" s="2"/>
      <c r="H11" s="182"/>
      <c r="I11" s="937"/>
    </row>
    <row r="12" spans="1:9" ht="22.5" customHeight="1" thickBot="1">
      <c r="A12" s="170" t="s">
        <v>14</v>
      </c>
      <c r="B12" s="171" t="s">
        <v>211</v>
      </c>
      <c r="C12" s="183"/>
      <c r="D12" s="184"/>
      <c r="E12" s="174">
        <f>SUM(E13:E18)</f>
        <v>0</v>
      </c>
      <c r="F12" s="175">
        <f>SUM(F13:F18)</f>
        <v>0</v>
      </c>
      <c r="G12" s="175">
        <f>SUM(G13:G18)</f>
        <v>0</v>
      </c>
      <c r="H12" s="176">
        <f>SUM(H13:H18)</f>
        <v>0</v>
      </c>
      <c r="I12" s="937"/>
    </row>
    <row r="13" spans="1:9" ht="22.5" customHeight="1">
      <c r="A13" s="177" t="s">
        <v>15</v>
      </c>
      <c r="B13" s="178" t="s">
        <v>200</v>
      </c>
      <c r="C13" s="179"/>
      <c r="D13" s="180"/>
      <c r="E13" s="181"/>
      <c r="F13" s="2"/>
      <c r="G13" s="2"/>
      <c r="H13" s="182"/>
      <c r="I13" s="937"/>
    </row>
    <row r="14" spans="1:9" ht="22.5" customHeight="1">
      <c r="A14" s="177" t="s">
        <v>16</v>
      </c>
      <c r="B14" s="178" t="s">
        <v>200</v>
      </c>
      <c r="C14" s="179"/>
      <c r="D14" s="180"/>
      <c r="E14" s="181"/>
      <c r="F14" s="2"/>
      <c r="G14" s="2"/>
      <c r="H14" s="182"/>
      <c r="I14" s="937"/>
    </row>
    <row r="15" spans="1:9" ht="22.5" customHeight="1">
      <c r="A15" s="177" t="s">
        <v>17</v>
      </c>
      <c r="B15" s="178" t="s">
        <v>200</v>
      </c>
      <c r="C15" s="179"/>
      <c r="D15" s="180"/>
      <c r="E15" s="181"/>
      <c r="F15" s="2"/>
      <c r="G15" s="2"/>
      <c r="H15" s="182"/>
      <c r="I15" s="937"/>
    </row>
    <row r="16" spans="1:9" ht="22.5" customHeight="1">
      <c r="A16" s="177" t="s">
        <v>18</v>
      </c>
      <c r="B16" s="178" t="s">
        <v>200</v>
      </c>
      <c r="C16" s="179"/>
      <c r="D16" s="180"/>
      <c r="E16" s="181"/>
      <c r="F16" s="2"/>
      <c r="G16" s="2"/>
      <c r="H16" s="182"/>
      <c r="I16" s="937"/>
    </row>
    <row r="17" spans="1:9" ht="22.5" customHeight="1">
      <c r="A17" s="177" t="s">
        <v>19</v>
      </c>
      <c r="B17" s="178" t="s">
        <v>200</v>
      </c>
      <c r="C17" s="179"/>
      <c r="D17" s="180"/>
      <c r="E17" s="181"/>
      <c r="F17" s="2"/>
      <c r="G17" s="2"/>
      <c r="H17" s="182"/>
      <c r="I17" s="937"/>
    </row>
    <row r="18" spans="1:9" ht="22.5" customHeight="1" thickBot="1">
      <c r="A18" s="177" t="s">
        <v>20</v>
      </c>
      <c r="B18" s="178" t="s">
        <v>200</v>
      </c>
      <c r="C18" s="179"/>
      <c r="D18" s="180"/>
      <c r="E18" s="181"/>
      <c r="F18" s="2"/>
      <c r="G18" s="2"/>
      <c r="H18" s="182"/>
      <c r="I18" s="937"/>
    </row>
    <row r="19" spans="1:9" ht="22.5" customHeight="1" thickBot="1">
      <c r="A19" s="170" t="s">
        <v>21</v>
      </c>
      <c r="B19" s="171" t="s">
        <v>711</v>
      </c>
      <c r="C19" s="172"/>
      <c r="D19" s="173"/>
      <c r="E19" s="174">
        <f>E5+E12</f>
        <v>0</v>
      </c>
      <c r="F19" s="175">
        <f>F5+F12</f>
        <v>0</v>
      </c>
      <c r="G19" s="175">
        <f>G5+G12</f>
        <v>0</v>
      </c>
      <c r="H19" s="176">
        <f>H5+H12</f>
        <v>0</v>
      </c>
      <c r="I19" s="937"/>
    </row>
    <row r="20" spans="1:9" ht="20.100000000000001" customHeight="1"/>
  </sheetData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verticalDpi="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9"/>
  <sheetViews>
    <sheetView workbookViewId="0">
      <selection activeCell="D31" sqref="D31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954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2014. december 31-én</v>
      </c>
      <c r="B1" s="955"/>
      <c r="C1" s="955"/>
      <c r="D1" s="955"/>
      <c r="E1" s="955"/>
      <c r="F1" s="955"/>
      <c r="G1" s="955"/>
      <c r="H1" s="955"/>
      <c r="I1" s="955"/>
      <c r="J1" s="937" t="str">
        <f>+CONCATENATE("4. tájékoztató tábla a ......../",LEFT(ÖSSZEFÜGGÉSEK!A4,4)+1,". (........) önkormányzati rendelethez")</f>
        <v>4. tájékoztató tábla a ......../2015. (........) önkormányzati rendelethez</v>
      </c>
    </row>
    <row r="2" spans="1:10" ht="14.25" thickBot="1">
      <c r="H2" s="966" t="s">
        <v>212</v>
      </c>
      <c r="I2" s="966"/>
      <c r="J2" s="937"/>
    </row>
    <row r="3" spans="1:10" ht="13.5" thickBot="1">
      <c r="A3" s="964" t="s">
        <v>5</v>
      </c>
      <c r="B3" s="962" t="s">
        <v>213</v>
      </c>
      <c r="C3" s="960" t="s">
        <v>214</v>
      </c>
      <c r="D3" s="958" t="s">
        <v>215</v>
      </c>
      <c r="E3" s="959"/>
      <c r="F3" s="959"/>
      <c r="G3" s="959"/>
      <c r="H3" s="959"/>
      <c r="I3" s="956" t="s">
        <v>216</v>
      </c>
      <c r="J3" s="937"/>
    </row>
    <row r="4" spans="1:10" s="21" customFormat="1" ht="42" customHeight="1" thickBot="1">
      <c r="A4" s="965"/>
      <c r="B4" s="963"/>
      <c r="C4" s="961"/>
      <c r="D4" s="185" t="s">
        <v>217</v>
      </c>
      <c r="E4" s="185" t="s">
        <v>218</v>
      </c>
      <c r="F4" s="185" t="s">
        <v>219</v>
      </c>
      <c r="G4" s="186" t="s">
        <v>220</v>
      </c>
      <c r="H4" s="186" t="s">
        <v>221</v>
      </c>
      <c r="I4" s="957"/>
      <c r="J4" s="937"/>
    </row>
    <row r="5" spans="1:10" s="21" customFormat="1" ht="12" customHeight="1" thickBot="1">
      <c r="A5" s="565" t="s">
        <v>428</v>
      </c>
      <c r="B5" s="187" t="s">
        <v>429</v>
      </c>
      <c r="C5" s="187" t="s">
        <v>430</v>
      </c>
      <c r="D5" s="187" t="s">
        <v>431</v>
      </c>
      <c r="E5" s="187" t="s">
        <v>432</v>
      </c>
      <c r="F5" s="187" t="s">
        <v>509</v>
      </c>
      <c r="G5" s="187" t="s">
        <v>510</v>
      </c>
      <c r="H5" s="187" t="s">
        <v>604</v>
      </c>
      <c r="I5" s="188" t="s">
        <v>605</v>
      </c>
      <c r="J5" s="937"/>
    </row>
    <row r="6" spans="1:10" s="21" customFormat="1" ht="18" customHeight="1">
      <c r="A6" s="949" t="s">
        <v>222</v>
      </c>
      <c r="B6" s="950"/>
      <c r="C6" s="950"/>
      <c r="D6" s="950"/>
      <c r="E6" s="950"/>
      <c r="F6" s="950"/>
      <c r="G6" s="950"/>
      <c r="H6" s="950"/>
      <c r="I6" s="951"/>
      <c r="J6" s="937"/>
    </row>
    <row r="7" spans="1:10" ht="15.95" customHeight="1">
      <c r="A7" s="34" t="s">
        <v>7</v>
      </c>
      <c r="B7" s="32" t="s">
        <v>223</v>
      </c>
      <c r="C7" s="24"/>
      <c r="D7" s="24"/>
      <c r="E7" s="24"/>
      <c r="F7" s="24"/>
      <c r="G7" s="190"/>
      <c r="H7" s="191">
        <f t="shared" ref="H7:H13" si="0">SUM(D7:G7)</f>
        <v>0</v>
      </c>
      <c r="I7" s="35">
        <f t="shared" ref="I7:I13" si="1">C7+H7</f>
        <v>0</v>
      </c>
      <c r="J7" s="937"/>
    </row>
    <row r="8" spans="1:10" ht="22.5">
      <c r="A8" s="34" t="s">
        <v>8</v>
      </c>
      <c r="B8" s="32" t="s">
        <v>154</v>
      </c>
      <c r="C8" s="24"/>
      <c r="D8" s="24"/>
      <c r="E8" s="24"/>
      <c r="F8" s="24"/>
      <c r="G8" s="190"/>
      <c r="H8" s="191">
        <f t="shared" si="0"/>
        <v>0</v>
      </c>
      <c r="I8" s="35">
        <f t="shared" si="1"/>
        <v>0</v>
      </c>
      <c r="J8" s="937"/>
    </row>
    <row r="9" spans="1:10" ht="22.5">
      <c r="A9" s="34" t="s">
        <v>9</v>
      </c>
      <c r="B9" s="32" t="s">
        <v>155</v>
      </c>
      <c r="C9" s="24"/>
      <c r="D9" s="24"/>
      <c r="E9" s="24"/>
      <c r="F9" s="24"/>
      <c r="G9" s="190"/>
      <c r="H9" s="191">
        <f t="shared" si="0"/>
        <v>0</v>
      </c>
      <c r="I9" s="35">
        <f t="shared" si="1"/>
        <v>0</v>
      </c>
      <c r="J9" s="937"/>
    </row>
    <row r="10" spans="1:10" ht="15.95" customHeight="1">
      <c r="A10" s="34" t="s">
        <v>10</v>
      </c>
      <c r="B10" s="32" t="s">
        <v>156</v>
      </c>
      <c r="C10" s="24"/>
      <c r="D10" s="24"/>
      <c r="E10" s="24"/>
      <c r="F10" s="24"/>
      <c r="G10" s="190"/>
      <c r="H10" s="191">
        <f t="shared" si="0"/>
        <v>0</v>
      </c>
      <c r="I10" s="35">
        <f t="shared" si="1"/>
        <v>0</v>
      </c>
      <c r="J10" s="937"/>
    </row>
    <row r="11" spans="1:10" ht="22.5">
      <c r="A11" s="34" t="s">
        <v>11</v>
      </c>
      <c r="B11" s="32" t="s">
        <v>157</v>
      </c>
      <c r="C11" s="24"/>
      <c r="D11" s="24"/>
      <c r="E11" s="24"/>
      <c r="F11" s="24"/>
      <c r="G11" s="190"/>
      <c r="H11" s="191">
        <f t="shared" si="0"/>
        <v>0</v>
      </c>
      <c r="I11" s="35">
        <f t="shared" si="1"/>
        <v>0</v>
      </c>
      <c r="J11" s="937"/>
    </row>
    <row r="12" spans="1:10" ht="15.95" customHeight="1">
      <c r="A12" s="36" t="s">
        <v>12</v>
      </c>
      <c r="B12" s="37" t="s">
        <v>224</v>
      </c>
      <c r="C12" s="25"/>
      <c r="D12" s="25"/>
      <c r="E12" s="25"/>
      <c r="F12" s="25"/>
      <c r="G12" s="192"/>
      <c r="H12" s="191">
        <f t="shared" si="0"/>
        <v>0</v>
      </c>
      <c r="I12" s="35">
        <f t="shared" si="1"/>
        <v>0</v>
      </c>
      <c r="J12" s="937"/>
    </row>
    <row r="13" spans="1:10" ht="15.95" customHeight="1" thickBot="1">
      <c r="A13" s="193" t="s">
        <v>13</v>
      </c>
      <c r="B13" s="194" t="s">
        <v>225</v>
      </c>
      <c r="C13" s="196"/>
      <c r="D13" s="196"/>
      <c r="E13" s="196"/>
      <c r="F13" s="196"/>
      <c r="G13" s="197"/>
      <c r="H13" s="191">
        <f t="shared" si="0"/>
        <v>0</v>
      </c>
      <c r="I13" s="35">
        <f t="shared" si="1"/>
        <v>0</v>
      </c>
      <c r="J13" s="937"/>
    </row>
    <row r="14" spans="1:10" s="26" customFormat="1" ht="18" customHeight="1" thickBot="1">
      <c r="A14" s="952" t="s">
        <v>226</v>
      </c>
      <c r="B14" s="953"/>
      <c r="C14" s="38">
        <f t="shared" ref="C14:I14" si="2">SUM(C7:C13)</f>
        <v>0</v>
      </c>
      <c r="D14" s="38">
        <f t="shared" si="2"/>
        <v>0</v>
      </c>
      <c r="E14" s="38">
        <f t="shared" si="2"/>
        <v>0</v>
      </c>
      <c r="F14" s="38">
        <f t="shared" si="2"/>
        <v>0</v>
      </c>
      <c r="G14" s="198">
        <f t="shared" si="2"/>
        <v>0</v>
      </c>
      <c r="H14" s="198">
        <f t="shared" si="2"/>
        <v>0</v>
      </c>
      <c r="I14" s="39">
        <f t="shared" si="2"/>
        <v>0</v>
      </c>
      <c r="J14" s="937"/>
    </row>
    <row r="15" spans="1:10" s="23" customFormat="1" ht="18" customHeight="1">
      <c r="A15" s="944" t="s">
        <v>227</v>
      </c>
      <c r="B15" s="945"/>
      <c r="C15" s="945"/>
      <c r="D15" s="945"/>
      <c r="E15" s="945"/>
      <c r="F15" s="945"/>
      <c r="G15" s="945"/>
      <c r="H15" s="945"/>
      <c r="I15" s="946"/>
      <c r="J15" s="937"/>
    </row>
    <row r="16" spans="1:10" s="23" customFormat="1">
      <c r="A16" s="34" t="s">
        <v>7</v>
      </c>
      <c r="B16" s="32" t="s">
        <v>228</v>
      </c>
      <c r="C16" s="24"/>
      <c r="D16" s="24"/>
      <c r="E16" s="24"/>
      <c r="F16" s="24"/>
      <c r="G16" s="190"/>
      <c r="H16" s="191">
        <f>SUM(D16:G16)</f>
        <v>0</v>
      </c>
      <c r="I16" s="35">
        <f>C16+H16</f>
        <v>0</v>
      </c>
      <c r="J16" s="937"/>
    </row>
    <row r="17" spans="1:10" ht="13.5" thickBot="1">
      <c r="A17" s="193" t="s">
        <v>8</v>
      </c>
      <c r="B17" s="194" t="s">
        <v>225</v>
      </c>
      <c r="C17" s="196"/>
      <c r="D17" s="196"/>
      <c r="E17" s="196"/>
      <c r="F17" s="196"/>
      <c r="G17" s="197"/>
      <c r="H17" s="191">
        <f>SUM(D17:G17)</f>
        <v>0</v>
      </c>
      <c r="I17" s="199">
        <f>C17+H17</f>
        <v>0</v>
      </c>
      <c r="J17" s="937"/>
    </row>
    <row r="18" spans="1:10" ht="15.95" customHeight="1" thickBot="1">
      <c r="A18" s="952" t="s">
        <v>229</v>
      </c>
      <c r="B18" s="953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98">
        <f t="shared" si="3"/>
        <v>0</v>
      </c>
      <c r="H18" s="198">
        <f t="shared" si="3"/>
        <v>0</v>
      </c>
      <c r="I18" s="39">
        <f t="shared" si="3"/>
        <v>0</v>
      </c>
      <c r="J18" s="937"/>
    </row>
    <row r="19" spans="1:10" ht="18" customHeight="1" thickBot="1">
      <c r="A19" s="947" t="s">
        <v>230</v>
      </c>
      <c r="B19" s="948"/>
      <c r="C19" s="200">
        <f t="shared" ref="C19:I19" si="4">C14+C18</f>
        <v>0</v>
      </c>
      <c r="D19" s="200">
        <f t="shared" si="4"/>
        <v>0</v>
      </c>
      <c r="E19" s="200">
        <f t="shared" si="4"/>
        <v>0</v>
      </c>
      <c r="F19" s="200">
        <f t="shared" si="4"/>
        <v>0</v>
      </c>
      <c r="G19" s="200">
        <f t="shared" si="4"/>
        <v>0</v>
      </c>
      <c r="H19" s="200">
        <f t="shared" si="4"/>
        <v>0</v>
      </c>
      <c r="I19" s="39">
        <f t="shared" si="4"/>
        <v>0</v>
      </c>
      <c r="J19" s="937"/>
    </row>
  </sheetData>
  <sheetProtection sheet="1" objects="1" scenarios="1"/>
  <mergeCells count="1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</mergeCells>
  <phoneticPr fontId="0" type="noConversion"/>
  <printOptions horizontalCentered="1"/>
  <pageMargins left="0.78740157480314965" right="0.78740157480314965" top="1.18" bottom="0.98425196850393704" header="0.5" footer="0.5"/>
  <pageSetup paperSize="0" scale="0" horizontalDpi="0" verticalDpi="0" copies="0"/>
  <headerFooter alignWithMargins="0">
    <oddHeader xml:space="preserve">&amp;C&amp;"Times New Roman CE,Félkövér dőlt"&amp;12
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30"/>
  <sheetViews>
    <sheetView workbookViewId="0">
      <selection activeCell="T8" sqref="T8"/>
    </sheetView>
  </sheetViews>
  <sheetFormatPr defaultRowHeight="12.75"/>
  <cols>
    <col min="1" max="1" width="5.83203125" style="220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62"/>
      <c r="D1" s="163" t="s">
        <v>53</v>
      </c>
    </row>
    <row r="2" spans="1:4" s="21" customFormat="1" ht="48" customHeight="1" thickBot="1">
      <c r="A2" s="201" t="s">
        <v>5</v>
      </c>
      <c r="B2" s="185" t="s">
        <v>6</v>
      </c>
      <c r="C2" s="185" t="s">
        <v>231</v>
      </c>
      <c r="D2" s="202" t="s">
        <v>232</v>
      </c>
    </row>
    <row r="3" spans="1:4" s="21" customFormat="1" ht="14.1" customHeight="1" thickBot="1">
      <c r="A3" s="203" t="s">
        <v>428</v>
      </c>
      <c r="B3" s="204" t="s">
        <v>429</v>
      </c>
      <c r="C3" s="204" t="s">
        <v>430</v>
      </c>
      <c r="D3" s="205" t="s">
        <v>431</v>
      </c>
    </row>
    <row r="4" spans="1:4" ht="18" customHeight="1">
      <c r="A4" s="206" t="s">
        <v>7</v>
      </c>
      <c r="B4" s="207" t="s">
        <v>233</v>
      </c>
      <c r="C4" s="208"/>
      <c r="D4" s="209"/>
    </row>
    <row r="5" spans="1:4" ht="18" customHeight="1">
      <c r="A5" s="210" t="s">
        <v>8</v>
      </c>
      <c r="B5" s="211" t="s">
        <v>234</v>
      </c>
      <c r="C5" s="212"/>
      <c r="D5" s="213"/>
    </row>
    <row r="6" spans="1:4" ht="18" customHeight="1">
      <c r="A6" s="210" t="s">
        <v>9</v>
      </c>
      <c r="B6" s="211" t="s">
        <v>235</v>
      </c>
      <c r="C6" s="212"/>
      <c r="D6" s="213"/>
    </row>
    <row r="7" spans="1:4" ht="18" customHeight="1">
      <c r="A7" s="210" t="s">
        <v>10</v>
      </c>
      <c r="B7" s="211" t="s">
        <v>236</v>
      </c>
      <c r="C7" s="212"/>
      <c r="D7" s="213"/>
    </row>
    <row r="8" spans="1:4" ht="18" customHeight="1">
      <c r="A8" s="214" t="s">
        <v>11</v>
      </c>
      <c r="B8" s="211" t="s">
        <v>237</v>
      </c>
      <c r="C8" s="212"/>
      <c r="D8" s="213"/>
    </row>
    <row r="9" spans="1:4" ht="18" customHeight="1">
      <c r="A9" s="210" t="s">
        <v>12</v>
      </c>
      <c r="B9" s="211" t="s">
        <v>238</v>
      </c>
      <c r="C9" s="212"/>
      <c r="D9" s="213"/>
    </row>
    <row r="10" spans="1:4" ht="18" customHeight="1">
      <c r="A10" s="214" t="s">
        <v>13</v>
      </c>
      <c r="B10" s="215" t="s">
        <v>239</v>
      </c>
      <c r="C10" s="212"/>
      <c r="D10" s="213"/>
    </row>
    <row r="11" spans="1:4" ht="18" customHeight="1">
      <c r="A11" s="214" t="s">
        <v>14</v>
      </c>
      <c r="B11" s="215" t="s">
        <v>240</v>
      </c>
      <c r="C11" s="212"/>
      <c r="D11" s="213"/>
    </row>
    <row r="12" spans="1:4" ht="18" customHeight="1">
      <c r="A12" s="210" t="s">
        <v>15</v>
      </c>
      <c r="B12" s="215" t="s">
        <v>241</v>
      </c>
      <c r="C12" s="212"/>
      <c r="D12" s="213"/>
    </row>
    <row r="13" spans="1:4" ht="18" customHeight="1">
      <c r="A13" s="214" t="s">
        <v>16</v>
      </c>
      <c r="B13" s="215" t="s">
        <v>242</v>
      </c>
      <c r="C13" s="212"/>
      <c r="D13" s="213"/>
    </row>
    <row r="14" spans="1:4" ht="22.5">
      <c r="A14" s="210" t="s">
        <v>17</v>
      </c>
      <c r="B14" s="215" t="s">
        <v>243</v>
      </c>
      <c r="C14" s="212"/>
      <c r="D14" s="213"/>
    </row>
    <row r="15" spans="1:4" ht="18" customHeight="1">
      <c r="A15" s="214" t="s">
        <v>18</v>
      </c>
      <c r="B15" s="211" t="s">
        <v>244</v>
      </c>
      <c r="C15" s="212"/>
      <c r="D15" s="213"/>
    </row>
    <row r="16" spans="1:4" ht="18" customHeight="1">
      <c r="A16" s="210" t="s">
        <v>19</v>
      </c>
      <c r="B16" s="211" t="s">
        <v>245</v>
      </c>
      <c r="C16" s="212"/>
      <c r="D16" s="213"/>
    </row>
    <row r="17" spans="1:4" ht="18" customHeight="1">
      <c r="A17" s="214" t="s">
        <v>20</v>
      </c>
      <c r="B17" s="211" t="s">
        <v>246</v>
      </c>
      <c r="C17" s="212"/>
      <c r="D17" s="213"/>
    </row>
    <row r="18" spans="1:4" ht="18" customHeight="1">
      <c r="A18" s="210" t="s">
        <v>21</v>
      </c>
      <c r="B18" s="211" t="s">
        <v>247</v>
      </c>
      <c r="C18" s="212"/>
      <c r="D18" s="213"/>
    </row>
    <row r="19" spans="1:4" ht="18" customHeight="1">
      <c r="A19" s="214" t="s">
        <v>22</v>
      </c>
      <c r="B19" s="211" t="s">
        <v>248</v>
      </c>
      <c r="C19" s="212"/>
      <c r="D19" s="213"/>
    </row>
    <row r="20" spans="1:4" ht="18" customHeight="1">
      <c r="A20" s="210" t="s">
        <v>23</v>
      </c>
      <c r="B20" s="189"/>
      <c r="C20" s="212"/>
      <c r="D20" s="213"/>
    </row>
    <row r="21" spans="1:4" ht="18" customHeight="1">
      <c r="A21" s="214" t="s">
        <v>24</v>
      </c>
      <c r="B21" s="189"/>
      <c r="C21" s="212"/>
      <c r="D21" s="213"/>
    </row>
    <row r="22" spans="1:4" ht="18" customHeight="1">
      <c r="A22" s="210" t="s">
        <v>25</v>
      </c>
      <c r="B22" s="189"/>
      <c r="C22" s="212"/>
      <c r="D22" s="213"/>
    </row>
    <row r="23" spans="1:4" ht="18" customHeight="1">
      <c r="A23" s="214" t="s">
        <v>26</v>
      </c>
      <c r="B23" s="189"/>
      <c r="C23" s="212"/>
      <c r="D23" s="213"/>
    </row>
    <row r="24" spans="1:4" ht="18" customHeight="1">
      <c r="A24" s="210" t="s">
        <v>27</v>
      </c>
      <c r="B24" s="189"/>
      <c r="C24" s="212"/>
      <c r="D24" s="213"/>
    </row>
    <row r="25" spans="1:4" ht="18" customHeight="1">
      <c r="A25" s="214" t="s">
        <v>28</v>
      </c>
      <c r="B25" s="189"/>
      <c r="C25" s="212"/>
      <c r="D25" s="213"/>
    </row>
    <row r="26" spans="1:4" ht="18" customHeight="1">
      <c r="A26" s="210" t="s">
        <v>29</v>
      </c>
      <c r="B26" s="189"/>
      <c r="C26" s="212"/>
      <c r="D26" s="213"/>
    </row>
    <row r="27" spans="1:4" ht="18" customHeight="1">
      <c r="A27" s="214" t="s">
        <v>30</v>
      </c>
      <c r="B27" s="189"/>
      <c r="C27" s="212"/>
      <c r="D27" s="213"/>
    </row>
    <row r="28" spans="1:4" ht="18" customHeight="1" thickBot="1">
      <c r="A28" s="216" t="s">
        <v>31</v>
      </c>
      <c r="B28" s="195"/>
      <c r="C28" s="217"/>
      <c r="D28" s="218"/>
    </row>
    <row r="29" spans="1:4" ht="18" customHeight="1" thickBot="1">
      <c r="A29" s="300" t="s">
        <v>32</v>
      </c>
      <c r="B29" s="301" t="s">
        <v>40</v>
      </c>
      <c r="C29" s="302">
        <f>+C4+C5+C6+C7+C8+C15+C16+C17+C18+C19+C20+C21+C22+C23+C24+C25+C26+C27+C28</f>
        <v>0</v>
      </c>
      <c r="D29" s="303">
        <f>+D4+D5+D6+D7+D8+D15+D16+D17+D18+D19+D20+D21+D22+D23+D24+D25+D26+D27+D28</f>
        <v>0</v>
      </c>
    </row>
    <row r="30" spans="1:4" ht="25.5" customHeight="1">
      <c r="A30" s="219"/>
      <c r="B30" s="967" t="s">
        <v>249</v>
      </c>
      <c r="C30" s="967"/>
      <c r="D30" s="967"/>
    </row>
  </sheetData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" footer="0.5"/>
  <pageSetup paperSize="9" orientation="portrait" verticalDpi="0" r:id="rId1"/>
  <headerFooter alignWithMargins="0">
    <oddHeader>&amp;C&amp;"Times New Roman CE,Félkövér"&amp;14
&amp;12
Az önkormányzat által adott közvetett támogatások
(kedvezmények)
&amp;R&amp;"Times New Roman CE,Félkövér dőlt"&amp;11 3
2. tájékoztató tábla a ......../2015.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36"/>
  <sheetViews>
    <sheetView view="pageLayout" topLeftCell="A29" workbookViewId="0">
      <selection activeCell="C5" sqref="C5"/>
    </sheetView>
  </sheetViews>
  <sheetFormatPr defaultRowHeight="12.75"/>
  <cols>
    <col min="1" max="1" width="6.6640625" style="8" customWidth="1"/>
    <col min="2" max="2" width="39.3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221"/>
      <c r="D1" s="221"/>
      <c r="E1" s="221" t="s">
        <v>212</v>
      </c>
    </row>
    <row r="2" spans="1:5" ht="42.75" customHeight="1" thickBot="1">
      <c r="A2" s="222" t="s">
        <v>61</v>
      </c>
      <c r="B2" s="223" t="s">
        <v>250</v>
      </c>
      <c r="C2" s="223" t="s">
        <v>251</v>
      </c>
      <c r="D2" s="224" t="s">
        <v>252</v>
      </c>
      <c r="E2" s="225" t="s">
        <v>253</v>
      </c>
    </row>
    <row r="3" spans="1:5" ht="15.95" customHeight="1">
      <c r="A3" s="226" t="s">
        <v>7</v>
      </c>
      <c r="B3" s="750" t="s">
        <v>972</v>
      </c>
      <c r="C3" s="755" t="s">
        <v>984</v>
      </c>
      <c r="D3" s="756">
        <v>1000000</v>
      </c>
      <c r="E3" s="756">
        <v>1000000</v>
      </c>
    </row>
    <row r="4" spans="1:5" ht="15.95" customHeight="1">
      <c r="A4" s="227" t="s">
        <v>8</v>
      </c>
      <c r="B4" s="750" t="s">
        <v>973</v>
      </c>
      <c r="C4" s="755" t="s">
        <v>984</v>
      </c>
      <c r="D4" s="757">
        <v>50000</v>
      </c>
      <c r="E4" s="757">
        <v>50000</v>
      </c>
    </row>
    <row r="5" spans="1:5" ht="15.95" customHeight="1">
      <c r="A5" s="227" t="s">
        <v>9</v>
      </c>
      <c r="B5" s="750" t="s">
        <v>974</v>
      </c>
      <c r="C5" s="755" t="s">
        <v>984</v>
      </c>
      <c r="D5" s="757">
        <v>50000</v>
      </c>
      <c r="E5" s="757">
        <v>50000</v>
      </c>
    </row>
    <row r="6" spans="1:5" ht="15.95" customHeight="1">
      <c r="A6" s="227" t="s">
        <v>10</v>
      </c>
      <c r="B6" s="750" t="s">
        <v>975</v>
      </c>
      <c r="C6" s="755" t="s">
        <v>984</v>
      </c>
      <c r="D6" s="756">
        <v>50000</v>
      </c>
      <c r="E6" s="756">
        <v>50000</v>
      </c>
    </row>
    <row r="7" spans="1:5" ht="15.95" customHeight="1">
      <c r="A7" s="227" t="s">
        <v>11</v>
      </c>
      <c r="B7" s="750" t="s">
        <v>976</v>
      </c>
      <c r="C7" s="755" t="s">
        <v>984</v>
      </c>
      <c r="D7" s="756">
        <v>50000</v>
      </c>
      <c r="E7" s="756">
        <v>50000</v>
      </c>
    </row>
    <row r="8" spans="1:5" ht="15.95" customHeight="1">
      <c r="A8" s="227" t="s">
        <v>12</v>
      </c>
      <c r="B8" s="750" t="s">
        <v>977</v>
      </c>
      <c r="C8" s="755" t="s">
        <v>984</v>
      </c>
      <c r="D8" s="756">
        <v>50000</v>
      </c>
      <c r="E8" s="756">
        <v>50000</v>
      </c>
    </row>
    <row r="9" spans="1:5" ht="15.95" customHeight="1">
      <c r="A9" s="227" t="s">
        <v>13</v>
      </c>
      <c r="B9" s="751" t="s">
        <v>978</v>
      </c>
      <c r="C9" s="755" t="s">
        <v>984</v>
      </c>
      <c r="D9" s="757">
        <v>50000</v>
      </c>
      <c r="E9" s="757">
        <v>50000</v>
      </c>
    </row>
    <row r="10" spans="1:5" ht="15.95" customHeight="1">
      <c r="A10" s="227" t="s">
        <v>14</v>
      </c>
      <c r="B10" s="752" t="s">
        <v>979</v>
      </c>
      <c r="C10" s="755" t="s">
        <v>984</v>
      </c>
      <c r="D10" s="757">
        <v>50000</v>
      </c>
      <c r="E10" s="757">
        <v>50000</v>
      </c>
    </row>
    <row r="11" spans="1:5" ht="15.95" customHeight="1">
      <c r="A11" s="227" t="s">
        <v>15</v>
      </c>
      <c r="B11" s="752" t="s">
        <v>980</v>
      </c>
      <c r="C11" s="755" t="s">
        <v>984</v>
      </c>
      <c r="D11" s="756">
        <v>12000</v>
      </c>
      <c r="E11" s="756">
        <v>12000</v>
      </c>
    </row>
    <row r="12" spans="1:5" ht="15.95" customHeight="1">
      <c r="A12" s="227" t="s">
        <v>16</v>
      </c>
      <c r="B12" s="752" t="s">
        <v>981</v>
      </c>
      <c r="C12" s="758" t="s">
        <v>984</v>
      </c>
      <c r="D12" s="756">
        <v>15000</v>
      </c>
      <c r="E12" s="756">
        <v>15000</v>
      </c>
    </row>
    <row r="13" spans="1:5" ht="15.95" customHeight="1">
      <c r="A13" s="227" t="s">
        <v>17</v>
      </c>
      <c r="B13" s="753" t="s">
        <v>982</v>
      </c>
      <c r="C13" s="758" t="s">
        <v>984</v>
      </c>
      <c r="D13" s="757">
        <v>50000</v>
      </c>
      <c r="E13" s="757">
        <v>50000</v>
      </c>
    </row>
    <row r="14" spans="1:5" ht="15.95" customHeight="1">
      <c r="A14" s="227" t="s">
        <v>18</v>
      </c>
      <c r="B14" s="754" t="s">
        <v>983</v>
      </c>
      <c r="C14" s="759" t="s">
        <v>985</v>
      </c>
      <c r="D14" s="760">
        <v>6000000</v>
      </c>
      <c r="E14" s="757">
        <v>0</v>
      </c>
    </row>
    <row r="15" spans="1:5" ht="15.95" customHeight="1">
      <c r="A15" s="227" t="s">
        <v>19</v>
      </c>
      <c r="B15" s="228"/>
      <c r="C15" s="761"/>
      <c r="D15" s="762"/>
      <c r="E15" s="230"/>
    </row>
    <row r="16" spans="1:5" ht="15.95" customHeight="1">
      <c r="A16" s="227" t="s">
        <v>20</v>
      </c>
      <c r="B16" s="228"/>
      <c r="C16" s="228"/>
      <c r="D16" s="229"/>
      <c r="E16" s="230"/>
    </row>
    <row r="17" spans="1:5" ht="15.95" customHeight="1">
      <c r="A17" s="227" t="s">
        <v>21</v>
      </c>
      <c r="B17" s="228"/>
      <c r="C17" s="228"/>
      <c r="D17" s="229"/>
      <c r="E17" s="230"/>
    </row>
    <row r="18" spans="1:5" ht="15.95" customHeight="1">
      <c r="A18" s="227" t="s">
        <v>22</v>
      </c>
      <c r="B18" s="228"/>
      <c r="C18" s="228"/>
      <c r="D18" s="229"/>
      <c r="E18" s="230"/>
    </row>
    <row r="19" spans="1:5" ht="15.95" customHeight="1">
      <c r="A19" s="227" t="s">
        <v>23</v>
      </c>
      <c r="B19" s="228"/>
      <c r="C19" s="228"/>
      <c r="D19" s="229"/>
      <c r="E19" s="230"/>
    </row>
    <row r="20" spans="1:5" ht="15.95" customHeight="1">
      <c r="A20" s="227" t="s">
        <v>24</v>
      </c>
      <c r="B20" s="228"/>
      <c r="C20" s="228"/>
      <c r="D20" s="229"/>
      <c r="E20" s="230"/>
    </row>
    <row r="21" spans="1:5" ht="15.95" customHeight="1">
      <c r="A21" s="227" t="s">
        <v>25</v>
      </c>
      <c r="B21" s="228"/>
      <c r="C21" s="228"/>
      <c r="D21" s="229"/>
      <c r="E21" s="230"/>
    </row>
    <row r="22" spans="1:5" ht="15.95" customHeight="1">
      <c r="A22" s="227" t="s">
        <v>26</v>
      </c>
      <c r="B22" s="228"/>
      <c r="C22" s="228"/>
      <c r="D22" s="229"/>
      <c r="E22" s="230"/>
    </row>
    <row r="23" spans="1:5" ht="15.95" customHeight="1">
      <c r="A23" s="227" t="s">
        <v>27</v>
      </c>
      <c r="B23" s="228"/>
      <c r="C23" s="228"/>
      <c r="D23" s="229"/>
      <c r="E23" s="230"/>
    </row>
    <row r="24" spans="1:5" ht="15.95" customHeight="1">
      <c r="A24" s="227" t="s">
        <v>28</v>
      </c>
      <c r="B24" s="228"/>
      <c r="C24" s="228"/>
      <c r="D24" s="229"/>
      <c r="E24" s="230"/>
    </row>
    <row r="25" spans="1:5" ht="15.95" customHeight="1">
      <c r="A25" s="227" t="s">
        <v>29</v>
      </c>
      <c r="B25" s="228"/>
      <c r="C25" s="228"/>
      <c r="D25" s="229"/>
      <c r="E25" s="230"/>
    </row>
    <row r="26" spans="1:5" ht="15.95" customHeight="1">
      <c r="A26" s="227" t="s">
        <v>30</v>
      </c>
      <c r="B26" s="228"/>
      <c r="C26" s="228"/>
      <c r="D26" s="229"/>
      <c r="E26" s="230"/>
    </row>
    <row r="27" spans="1:5" ht="15.95" customHeight="1">
      <c r="A27" s="227" t="s">
        <v>31</v>
      </c>
      <c r="B27" s="228"/>
      <c r="C27" s="228"/>
      <c r="D27" s="229"/>
      <c r="E27" s="230"/>
    </row>
    <row r="28" spans="1:5" ht="15.95" customHeight="1">
      <c r="A28" s="227" t="s">
        <v>32</v>
      </c>
      <c r="B28" s="228"/>
      <c r="C28" s="228"/>
      <c r="D28" s="229"/>
      <c r="E28" s="230"/>
    </row>
    <row r="29" spans="1:5" ht="15.95" customHeight="1">
      <c r="A29" s="227" t="s">
        <v>33</v>
      </c>
      <c r="B29" s="228"/>
      <c r="C29" s="228"/>
      <c r="D29" s="229"/>
      <c r="E29" s="230"/>
    </row>
    <row r="30" spans="1:5" ht="15.95" customHeight="1">
      <c r="A30" s="227" t="s">
        <v>34</v>
      </c>
      <c r="B30" s="228"/>
      <c r="C30" s="228"/>
      <c r="D30" s="229"/>
      <c r="E30" s="230"/>
    </row>
    <row r="31" spans="1:5" ht="15.95" customHeight="1">
      <c r="A31" s="227" t="s">
        <v>35</v>
      </c>
      <c r="B31" s="228"/>
      <c r="C31" s="228"/>
      <c r="D31" s="229"/>
      <c r="E31" s="230"/>
    </row>
    <row r="32" spans="1:5" ht="15.95" customHeight="1">
      <c r="A32" s="227" t="s">
        <v>93</v>
      </c>
      <c r="B32" s="228"/>
      <c r="C32" s="228"/>
      <c r="D32" s="229"/>
      <c r="E32" s="230"/>
    </row>
    <row r="33" spans="1:5" ht="15.95" customHeight="1">
      <c r="A33" s="227" t="s">
        <v>193</v>
      </c>
      <c r="B33" s="228"/>
      <c r="C33" s="228"/>
      <c r="D33" s="229"/>
      <c r="E33" s="230"/>
    </row>
    <row r="34" spans="1:5" ht="15.95" customHeight="1">
      <c r="A34" s="227" t="s">
        <v>254</v>
      </c>
      <c r="B34" s="228"/>
      <c r="C34" s="228"/>
      <c r="D34" s="229"/>
      <c r="E34" s="230"/>
    </row>
    <row r="35" spans="1:5" ht="15.95" customHeight="1" thickBot="1">
      <c r="A35" s="231" t="s">
        <v>255</v>
      </c>
      <c r="B35" s="232"/>
      <c r="C35" s="232"/>
      <c r="D35" s="233"/>
      <c r="E35" s="234"/>
    </row>
    <row r="36" spans="1:5" ht="15.95" customHeight="1" thickBot="1">
      <c r="A36" s="968" t="s">
        <v>40</v>
      </c>
      <c r="B36" s="969"/>
      <c r="C36" s="235"/>
      <c r="D36" s="236">
        <f>SUM(D3:D35)</f>
        <v>7427000</v>
      </c>
      <c r="E36" s="237">
        <f>SUM(E3:E35)</f>
        <v>1427000</v>
      </c>
    </row>
  </sheetData>
  <mergeCells count="1">
    <mergeCell ref="A36:B36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r:id="rId1"/>
  <headerFooter alignWithMargins="0">
    <oddHeader>&amp;C&amp;"Times New Roman CE,Félkövér"&amp;12
K I M U T A T Á S
a 2014. évi céljelleggel juttatott támogatások felhasználásáról&amp;R&amp;"Times New Roman CE,Félkövér dőlt"&amp;11 2. tájékoztató tábla a 7/2015. (IV.30.) 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topLeftCell="A87" zoomScaleNormal="130" zoomScaleSheetLayoutView="100" workbookViewId="0">
      <selection activeCell="I97" sqref="I97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3" t="s">
        <v>4</v>
      </c>
      <c r="B1" s="863"/>
      <c r="C1" s="863"/>
      <c r="D1" s="863"/>
      <c r="E1" s="863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64" t="s">
        <v>61</v>
      </c>
      <c r="B3" s="866" t="s">
        <v>6</v>
      </c>
      <c r="C3" s="868" t="str">
        <f>+'1.1.sz.mell.'!C3:E3</f>
        <v>2014. évi</v>
      </c>
      <c r="D3" s="868"/>
      <c r="E3" s="869"/>
      <c r="F3" s="642"/>
    </row>
    <row r="4" spans="1:6" ht="38.1" customHeight="1" thickBot="1">
      <c r="A4" s="865"/>
      <c r="B4" s="867"/>
      <c r="C4" s="48" t="s">
        <v>184</v>
      </c>
      <c r="D4" s="48" t="s">
        <v>189</v>
      </c>
      <c r="E4" s="49" t="s">
        <v>190</v>
      </c>
      <c r="F4" s="642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3"/>
    </row>
    <row r="6" spans="1:6" s="388" customFormat="1" ht="12" customHeight="1" thickBot="1">
      <c r="A6" s="346" t="s">
        <v>7</v>
      </c>
      <c r="B6" s="347" t="s">
        <v>312</v>
      </c>
      <c r="C6" s="378">
        <f>SUM(C7:C12)</f>
        <v>87587</v>
      </c>
      <c r="D6" s="378">
        <f t="shared" ref="D6:E6" si="0">SUM(D7:D12)</f>
        <v>87819</v>
      </c>
      <c r="E6" s="378">
        <f t="shared" si="0"/>
        <v>87819</v>
      </c>
      <c r="F6" s="644" t="s">
        <v>735</v>
      </c>
    </row>
    <row r="7" spans="1:6" s="388" customFormat="1" ht="12" customHeight="1">
      <c r="A7" s="341" t="s">
        <v>73</v>
      </c>
      <c r="B7" s="389" t="s">
        <v>313</v>
      </c>
      <c r="C7" s="380">
        <v>74681</v>
      </c>
      <c r="D7" s="380">
        <v>74681</v>
      </c>
      <c r="E7" s="363">
        <v>74681</v>
      </c>
      <c r="F7" s="644" t="s">
        <v>736</v>
      </c>
    </row>
    <row r="8" spans="1:6" s="388" customFormat="1" ht="12" customHeight="1">
      <c r="A8" s="340" t="s">
        <v>74</v>
      </c>
      <c r="B8" s="390" t="s">
        <v>314</v>
      </c>
      <c r="C8" s="379">
        <v>0</v>
      </c>
      <c r="D8" s="379">
        <v>0</v>
      </c>
      <c r="E8" s="362">
        <v>0</v>
      </c>
      <c r="F8" s="644" t="s">
        <v>737</v>
      </c>
    </row>
    <row r="9" spans="1:6" s="388" customFormat="1" ht="12" customHeight="1">
      <c r="A9" s="340" t="s">
        <v>75</v>
      </c>
      <c r="B9" s="390" t="s">
        <v>315</v>
      </c>
      <c r="C9" s="379">
        <v>11373</v>
      </c>
      <c r="D9" s="379">
        <v>9904</v>
      </c>
      <c r="E9" s="362">
        <v>9904</v>
      </c>
      <c r="F9" s="644" t="s">
        <v>738</v>
      </c>
    </row>
    <row r="10" spans="1:6" s="388" customFormat="1" ht="12" customHeight="1">
      <c r="A10" s="340" t="s">
        <v>76</v>
      </c>
      <c r="B10" s="390" t="s">
        <v>316</v>
      </c>
      <c r="C10" s="379">
        <v>1479</v>
      </c>
      <c r="D10" s="379">
        <v>1479</v>
      </c>
      <c r="E10" s="362">
        <v>1479</v>
      </c>
      <c r="F10" s="644" t="s">
        <v>739</v>
      </c>
    </row>
    <row r="11" spans="1:6" s="388" customFormat="1" ht="12" customHeight="1">
      <c r="A11" s="340" t="s">
        <v>109</v>
      </c>
      <c r="B11" s="390" t="s">
        <v>317</v>
      </c>
      <c r="C11" s="379">
        <v>54</v>
      </c>
      <c r="D11" s="379">
        <v>358</v>
      </c>
      <c r="E11" s="362">
        <v>358</v>
      </c>
      <c r="F11" s="644" t="s">
        <v>740</v>
      </c>
    </row>
    <row r="12" spans="1:6" s="388" customFormat="1" ht="12" customHeight="1" thickBot="1">
      <c r="A12" s="342" t="s">
        <v>77</v>
      </c>
      <c r="B12" s="391" t="s">
        <v>318</v>
      </c>
      <c r="C12" s="381">
        <v>0</v>
      </c>
      <c r="D12" s="381">
        <v>1397</v>
      </c>
      <c r="E12" s="364">
        <v>1397</v>
      </c>
      <c r="F12" s="644" t="s">
        <v>741</v>
      </c>
    </row>
    <row r="13" spans="1:6" s="388" customFormat="1" ht="12" customHeight="1" thickBot="1">
      <c r="A13" s="346" t="s">
        <v>8</v>
      </c>
      <c r="B13" s="368" t="s">
        <v>319</v>
      </c>
      <c r="C13" s="378">
        <f>SUM(C14:C19)</f>
        <v>9886</v>
      </c>
      <c r="D13" s="378">
        <f t="shared" ref="D13:E13" si="1">SUM(D14:D19)</f>
        <v>14095</v>
      </c>
      <c r="E13" s="378">
        <f t="shared" si="1"/>
        <v>14006</v>
      </c>
      <c r="F13" s="644" t="s">
        <v>742</v>
      </c>
    </row>
    <row r="14" spans="1:6" s="388" customFormat="1" ht="12" customHeight="1">
      <c r="A14" s="341" t="s">
        <v>79</v>
      </c>
      <c r="B14" s="389" t="s">
        <v>320</v>
      </c>
      <c r="C14" s="380">
        <v>0</v>
      </c>
      <c r="D14" s="380">
        <v>0</v>
      </c>
      <c r="E14" s="363">
        <v>0</v>
      </c>
      <c r="F14" s="644" t="s">
        <v>743</v>
      </c>
    </row>
    <row r="15" spans="1:6" s="388" customFormat="1" ht="12" customHeight="1">
      <c r="A15" s="340" t="s">
        <v>80</v>
      </c>
      <c r="B15" s="390" t="s">
        <v>321</v>
      </c>
      <c r="C15" s="379">
        <v>0</v>
      </c>
      <c r="D15" s="379">
        <v>0</v>
      </c>
      <c r="E15" s="362">
        <v>0</v>
      </c>
      <c r="F15" s="644" t="s">
        <v>744</v>
      </c>
    </row>
    <row r="16" spans="1:6" s="388" customFormat="1" ht="12" customHeight="1">
      <c r="A16" s="340" t="s">
        <v>81</v>
      </c>
      <c r="B16" s="390" t="s">
        <v>322</v>
      </c>
      <c r="C16" s="379">
        <v>0</v>
      </c>
      <c r="D16" s="379">
        <v>0</v>
      </c>
      <c r="E16" s="362">
        <v>0</v>
      </c>
      <c r="F16" s="644" t="s">
        <v>745</v>
      </c>
    </row>
    <row r="17" spans="1:6" s="388" customFormat="1" ht="12" customHeight="1">
      <c r="A17" s="340" t="s">
        <v>82</v>
      </c>
      <c r="B17" s="390" t="s">
        <v>323</v>
      </c>
      <c r="C17" s="379">
        <v>0</v>
      </c>
      <c r="D17" s="379">
        <v>0</v>
      </c>
      <c r="E17" s="362">
        <v>0</v>
      </c>
      <c r="F17" s="644" t="s">
        <v>746</v>
      </c>
    </row>
    <row r="18" spans="1:6" s="388" customFormat="1" ht="12" customHeight="1">
      <c r="A18" s="340" t="s">
        <v>83</v>
      </c>
      <c r="B18" s="390" t="s">
        <v>324</v>
      </c>
      <c r="C18" s="379">
        <v>9886</v>
      </c>
      <c r="D18" s="379">
        <v>14095</v>
      </c>
      <c r="E18" s="362">
        <v>14006</v>
      </c>
      <c r="F18" s="644" t="s">
        <v>747</v>
      </c>
    </row>
    <row r="19" spans="1:6" s="388" customFormat="1" ht="12" customHeight="1" thickBot="1">
      <c r="A19" s="342" t="s">
        <v>90</v>
      </c>
      <c r="B19" s="391" t="s">
        <v>325</v>
      </c>
      <c r="C19" s="381">
        <v>0</v>
      </c>
      <c r="D19" s="381">
        <v>0</v>
      </c>
      <c r="E19" s="364">
        <v>0</v>
      </c>
      <c r="F19" s="644" t="s">
        <v>748</v>
      </c>
    </row>
    <row r="20" spans="1:6" s="388" customFormat="1" ht="12" customHeight="1" thickBot="1">
      <c r="A20" s="346" t="s">
        <v>9</v>
      </c>
      <c r="B20" s="347" t="s">
        <v>326</v>
      </c>
      <c r="C20" s="378">
        <v>0</v>
      </c>
      <c r="D20" s="378">
        <f>SUM(D25)</f>
        <v>10174</v>
      </c>
      <c r="E20" s="378">
        <f>SUM(E25)</f>
        <v>10173</v>
      </c>
      <c r="F20" s="644" t="s">
        <v>749</v>
      </c>
    </row>
    <row r="21" spans="1:6" s="388" customFormat="1" ht="12" customHeight="1">
      <c r="A21" s="341" t="s">
        <v>62</v>
      </c>
      <c r="B21" s="389" t="s">
        <v>327</v>
      </c>
      <c r="C21" s="380">
        <v>0</v>
      </c>
      <c r="D21" s="380">
        <v>0</v>
      </c>
      <c r="E21" s="363">
        <v>0</v>
      </c>
      <c r="F21" s="644" t="s">
        <v>750</v>
      </c>
    </row>
    <row r="22" spans="1:6" s="388" customFormat="1" ht="12" customHeight="1">
      <c r="A22" s="340" t="s">
        <v>63</v>
      </c>
      <c r="B22" s="390" t="s">
        <v>328</v>
      </c>
      <c r="C22" s="379">
        <v>0</v>
      </c>
      <c r="D22" s="379">
        <v>0</v>
      </c>
      <c r="E22" s="362">
        <v>0</v>
      </c>
      <c r="F22" s="644" t="s">
        <v>751</v>
      </c>
    </row>
    <row r="23" spans="1:6" s="388" customFormat="1" ht="12" customHeight="1">
      <c r="A23" s="340" t="s">
        <v>64</v>
      </c>
      <c r="B23" s="390" t="s">
        <v>329</v>
      </c>
      <c r="C23" s="379">
        <v>0</v>
      </c>
      <c r="D23" s="379">
        <v>0</v>
      </c>
      <c r="E23" s="362">
        <v>0</v>
      </c>
      <c r="F23" s="644" t="s">
        <v>752</v>
      </c>
    </row>
    <row r="24" spans="1:6" s="388" customFormat="1" ht="12" customHeight="1">
      <c r="A24" s="340" t="s">
        <v>65</v>
      </c>
      <c r="B24" s="390" t="s">
        <v>330</v>
      </c>
      <c r="C24" s="379">
        <v>0</v>
      </c>
      <c r="D24" s="379">
        <v>0</v>
      </c>
      <c r="E24" s="362">
        <v>0</v>
      </c>
      <c r="F24" s="644" t="s">
        <v>753</v>
      </c>
    </row>
    <row r="25" spans="1:6" s="388" customFormat="1" ht="12" customHeight="1">
      <c r="A25" s="340" t="s">
        <v>123</v>
      </c>
      <c r="B25" s="390" t="s">
        <v>331</v>
      </c>
      <c r="C25" s="379">
        <v>0</v>
      </c>
      <c r="D25" s="379">
        <v>10174</v>
      </c>
      <c r="E25" s="362">
        <v>10173</v>
      </c>
      <c r="F25" s="644" t="s">
        <v>754</v>
      </c>
    </row>
    <row r="26" spans="1:6" s="388" customFormat="1" ht="12" customHeight="1" thickBot="1">
      <c r="A26" s="342" t="s">
        <v>124</v>
      </c>
      <c r="B26" s="391" t="s">
        <v>332</v>
      </c>
      <c r="C26" s="381">
        <v>0</v>
      </c>
      <c r="D26" s="381">
        <v>0</v>
      </c>
      <c r="E26" s="364">
        <v>0</v>
      </c>
      <c r="F26" s="644" t="s">
        <v>755</v>
      </c>
    </row>
    <row r="27" spans="1:6" s="388" customFormat="1" ht="12" customHeight="1" thickBot="1">
      <c r="A27" s="346" t="s">
        <v>125</v>
      </c>
      <c r="B27" s="347" t="s">
        <v>333</v>
      </c>
      <c r="C27" s="384"/>
      <c r="D27" s="384"/>
      <c r="E27" s="396"/>
      <c r="F27" s="644" t="s">
        <v>756</v>
      </c>
    </row>
    <row r="28" spans="1:6" s="388" customFormat="1" ht="12" customHeight="1">
      <c r="A28" s="341" t="s">
        <v>334</v>
      </c>
      <c r="B28" s="389" t="s">
        <v>335</v>
      </c>
      <c r="C28" s="398"/>
      <c r="D28" s="398"/>
      <c r="E28" s="397"/>
      <c r="F28" s="644" t="s">
        <v>757</v>
      </c>
    </row>
    <row r="29" spans="1:6" s="388" customFormat="1" ht="12" customHeight="1">
      <c r="A29" s="340" t="s">
        <v>336</v>
      </c>
      <c r="B29" s="390" t="s">
        <v>337</v>
      </c>
      <c r="C29" s="379"/>
      <c r="D29" s="379"/>
      <c r="E29" s="362"/>
      <c r="F29" s="644" t="s">
        <v>758</v>
      </c>
    </row>
    <row r="30" spans="1:6" s="388" customFormat="1" ht="12" customHeight="1">
      <c r="A30" s="340" t="s">
        <v>338</v>
      </c>
      <c r="B30" s="390" t="s">
        <v>339</v>
      </c>
      <c r="C30" s="379"/>
      <c r="D30" s="379"/>
      <c r="E30" s="362"/>
      <c r="F30" s="644" t="s">
        <v>759</v>
      </c>
    </row>
    <row r="31" spans="1:6" s="388" customFormat="1" ht="12" customHeight="1">
      <c r="A31" s="340" t="s">
        <v>340</v>
      </c>
      <c r="B31" s="390" t="s">
        <v>341</v>
      </c>
      <c r="C31" s="379"/>
      <c r="D31" s="379"/>
      <c r="E31" s="362"/>
      <c r="F31" s="644" t="s">
        <v>760</v>
      </c>
    </row>
    <row r="32" spans="1:6" s="388" customFormat="1" ht="12" customHeight="1">
      <c r="A32" s="340" t="s">
        <v>342</v>
      </c>
      <c r="B32" s="390" t="s">
        <v>343</v>
      </c>
      <c r="C32" s="379"/>
      <c r="D32" s="379"/>
      <c r="E32" s="362"/>
      <c r="F32" s="644" t="s">
        <v>761</v>
      </c>
    </row>
    <row r="33" spans="1:6" s="388" customFormat="1" ht="12" customHeight="1" thickBot="1">
      <c r="A33" s="342" t="s">
        <v>344</v>
      </c>
      <c r="B33" s="391" t="s">
        <v>345</v>
      </c>
      <c r="C33" s="381"/>
      <c r="D33" s="381"/>
      <c r="E33" s="364"/>
      <c r="F33" s="644" t="s">
        <v>762</v>
      </c>
    </row>
    <row r="34" spans="1:6" s="388" customFormat="1" ht="12" customHeight="1" thickBot="1">
      <c r="A34" s="346" t="s">
        <v>11</v>
      </c>
      <c r="B34" s="347" t="s">
        <v>346</v>
      </c>
      <c r="C34" s="378">
        <f>SUM(C35:C44)</f>
        <v>11420</v>
      </c>
      <c r="D34" s="378">
        <f t="shared" ref="D34:F34" si="2">SUM(D35:D44)</f>
        <v>13779</v>
      </c>
      <c r="E34" s="378">
        <f t="shared" si="2"/>
        <v>13406</v>
      </c>
      <c r="F34" s="378">
        <f t="shared" si="2"/>
        <v>0</v>
      </c>
    </row>
    <row r="35" spans="1:6" s="388" customFormat="1" ht="12" customHeight="1">
      <c r="A35" s="341" t="s">
        <v>66</v>
      </c>
      <c r="B35" s="389" t="s">
        <v>347</v>
      </c>
      <c r="C35" s="380">
        <v>0</v>
      </c>
      <c r="D35" s="380">
        <v>0</v>
      </c>
      <c r="E35" s="363">
        <v>0</v>
      </c>
      <c r="F35" s="644" t="s">
        <v>764</v>
      </c>
    </row>
    <row r="36" spans="1:6" s="388" customFormat="1" ht="12" customHeight="1">
      <c r="A36" s="340" t="s">
        <v>67</v>
      </c>
      <c r="B36" s="390" t="s">
        <v>348</v>
      </c>
      <c r="C36" s="379">
        <v>350</v>
      </c>
      <c r="D36" s="379">
        <v>642</v>
      </c>
      <c r="E36" s="362">
        <v>555</v>
      </c>
      <c r="F36" s="644" t="s">
        <v>765</v>
      </c>
    </row>
    <row r="37" spans="1:6" s="388" customFormat="1" ht="12" customHeight="1">
      <c r="A37" s="340" t="s">
        <v>68</v>
      </c>
      <c r="B37" s="390" t="s">
        <v>349</v>
      </c>
      <c r="C37" s="379">
        <v>2790</v>
      </c>
      <c r="D37" s="379">
        <v>1479</v>
      </c>
      <c r="E37" s="362">
        <v>1465</v>
      </c>
      <c r="F37" s="644" t="s">
        <v>766</v>
      </c>
    </row>
    <row r="38" spans="1:6" s="388" customFormat="1" ht="12" customHeight="1">
      <c r="A38" s="340" t="s">
        <v>127</v>
      </c>
      <c r="B38" s="390" t="s">
        <v>350</v>
      </c>
      <c r="C38" s="379">
        <v>2185</v>
      </c>
      <c r="D38" s="379">
        <v>1911</v>
      </c>
      <c r="E38" s="362">
        <v>1904</v>
      </c>
      <c r="F38" s="644" t="s">
        <v>767</v>
      </c>
    </row>
    <row r="39" spans="1:6" s="388" customFormat="1" ht="12" customHeight="1">
      <c r="A39" s="340" t="s">
        <v>128</v>
      </c>
      <c r="B39" s="390" t="s">
        <v>351</v>
      </c>
      <c r="C39" s="379">
        <v>4638</v>
      </c>
      <c r="D39" s="379">
        <v>5738</v>
      </c>
      <c r="E39" s="362">
        <v>5731</v>
      </c>
      <c r="F39" s="644" t="s">
        <v>768</v>
      </c>
    </row>
    <row r="40" spans="1:6" s="388" customFormat="1" ht="12" customHeight="1">
      <c r="A40" s="340" t="s">
        <v>129</v>
      </c>
      <c r="B40" s="390" t="s">
        <v>352</v>
      </c>
      <c r="C40" s="379">
        <v>1387</v>
      </c>
      <c r="D40" s="379">
        <v>2039</v>
      </c>
      <c r="E40" s="362">
        <v>1881</v>
      </c>
      <c r="F40" s="644" t="s">
        <v>769</v>
      </c>
    </row>
    <row r="41" spans="1:6" s="388" customFormat="1" ht="12" customHeight="1">
      <c r="A41" s="340" t="s">
        <v>130</v>
      </c>
      <c r="B41" s="390" t="s">
        <v>353</v>
      </c>
      <c r="C41" s="379">
        <v>0</v>
      </c>
      <c r="D41" s="379">
        <v>0</v>
      </c>
      <c r="E41" s="362">
        <v>0</v>
      </c>
      <c r="F41" s="644" t="s">
        <v>770</v>
      </c>
    </row>
    <row r="42" spans="1:6" s="388" customFormat="1" ht="12" customHeight="1">
      <c r="A42" s="340" t="s">
        <v>131</v>
      </c>
      <c r="B42" s="390" t="s">
        <v>354</v>
      </c>
      <c r="C42" s="379">
        <v>70</v>
      </c>
      <c r="D42" s="379">
        <v>127</v>
      </c>
      <c r="E42" s="362">
        <v>106</v>
      </c>
      <c r="F42" s="644" t="s">
        <v>771</v>
      </c>
    </row>
    <row r="43" spans="1:6" s="388" customFormat="1" ht="12" customHeight="1">
      <c r="A43" s="340" t="s">
        <v>355</v>
      </c>
      <c r="B43" s="390" t="s">
        <v>356</v>
      </c>
      <c r="C43" s="382">
        <v>0</v>
      </c>
      <c r="D43" s="382">
        <v>0</v>
      </c>
      <c r="E43" s="365">
        <v>0</v>
      </c>
      <c r="F43" s="644" t="s">
        <v>772</v>
      </c>
    </row>
    <row r="44" spans="1:6" s="388" customFormat="1" ht="12" customHeight="1" thickBot="1">
      <c r="A44" s="342" t="s">
        <v>357</v>
      </c>
      <c r="B44" s="391" t="s">
        <v>358</v>
      </c>
      <c r="C44" s="383">
        <v>0</v>
      </c>
      <c r="D44" s="383">
        <v>1843</v>
      </c>
      <c r="E44" s="366">
        <v>1764</v>
      </c>
      <c r="F44" s="644" t="s">
        <v>773</v>
      </c>
    </row>
    <row r="45" spans="1:6" s="388" customFormat="1" ht="12" customHeight="1" thickBot="1">
      <c r="A45" s="346" t="s">
        <v>12</v>
      </c>
      <c r="B45" s="347" t="s">
        <v>359</v>
      </c>
      <c r="C45" s="378">
        <v>0</v>
      </c>
      <c r="D45" s="378">
        <v>0</v>
      </c>
      <c r="E45" s="361">
        <v>0</v>
      </c>
      <c r="F45" s="644" t="s">
        <v>774</v>
      </c>
    </row>
    <row r="46" spans="1:6" s="388" customFormat="1" ht="12" customHeight="1">
      <c r="A46" s="341" t="s">
        <v>69</v>
      </c>
      <c r="B46" s="389" t="s">
        <v>360</v>
      </c>
      <c r="C46" s="400">
        <v>0</v>
      </c>
      <c r="D46" s="400">
        <v>0</v>
      </c>
      <c r="E46" s="367">
        <v>0</v>
      </c>
      <c r="F46" s="644" t="s">
        <v>775</v>
      </c>
    </row>
    <row r="47" spans="1:6" s="388" customFormat="1" ht="12" customHeight="1">
      <c r="A47" s="340" t="s">
        <v>70</v>
      </c>
      <c r="B47" s="390" t="s">
        <v>361</v>
      </c>
      <c r="C47" s="382">
        <v>0</v>
      </c>
      <c r="D47" s="382">
        <v>0</v>
      </c>
      <c r="E47" s="365">
        <v>0</v>
      </c>
      <c r="F47" s="644" t="s">
        <v>776</v>
      </c>
    </row>
    <row r="48" spans="1:6" s="388" customFormat="1" ht="12" customHeight="1">
      <c r="A48" s="340" t="s">
        <v>362</v>
      </c>
      <c r="B48" s="390" t="s">
        <v>363</v>
      </c>
      <c r="C48" s="382">
        <v>0</v>
      </c>
      <c r="D48" s="382">
        <v>0</v>
      </c>
      <c r="E48" s="365">
        <v>0</v>
      </c>
      <c r="F48" s="644" t="s">
        <v>777</v>
      </c>
    </row>
    <row r="49" spans="1:6" s="388" customFormat="1" ht="12" customHeight="1">
      <c r="A49" s="340" t="s">
        <v>364</v>
      </c>
      <c r="B49" s="390" t="s">
        <v>365</v>
      </c>
      <c r="C49" s="382">
        <v>0</v>
      </c>
      <c r="D49" s="382">
        <v>0</v>
      </c>
      <c r="E49" s="365">
        <v>0</v>
      </c>
      <c r="F49" s="644" t="s">
        <v>778</v>
      </c>
    </row>
    <row r="50" spans="1:6" s="388" customFormat="1" ht="12" customHeight="1" thickBot="1">
      <c r="A50" s="342" t="s">
        <v>366</v>
      </c>
      <c r="B50" s="391" t="s">
        <v>367</v>
      </c>
      <c r="C50" s="383">
        <v>0</v>
      </c>
      <c r="D50" s="383">
        <v>0</v>
      </c>
      <c r="E50" s="366">
        <v>0</v>
      </c>
      <c r="F50" s="644" t="s">
        <v>779</v>
      </c>
    </row>
    <row r="51" spans="1:6" s="388" customFormat="1" ht="17.25" customHeight="1" thickBot="1">
      <c r="A51" s="346" t="s">
        <v>132</v>
      </c>
      <c r="B51" s="347" t="s">
        <v>368</v>
      </c>
      <c r="C51" s="378">
        <f>SUM(C54)</f>
        <v>6443</v>
      </c>
      <c r="D51" s="378">
        <f t="shared" ref="D51:E51" si="3">SUM(D54)</f>
        <v>6593</v>
      </c>
      <c r="E51" s="378">
        <f t="shared" si="3"/>
        <v>91</v>
      </c>
      <c r="F51" s="644" t="s">
        <v>780</v>
      </c>
    </row>
    <row r="52" spans="1:6" s="388" customFormat="1" ht="12" customHeight="1">
      <c r="A52" s="341" t="s">
        <v>71</v>
      </c>
      <c r="B52" s="389" t="s">
        <v>369</v>
      </c>
      <c r="C52" s="380">
        <v>0</v>
      </c>
      <c r="D52" s="380">
        <v>0</v>
      </c>
      <c r="E52" s="363">
        <v>0</v>
      </c>
      <c r="F52" s="644" t="s">
        <v>781</v>
      </c>
    </row>
    <row r="53" spans="1:6" s="388" customFormat="1" ht="12" customHeight="1">
      <c r="A53" s="340" t="s">
        <v>72</v>
      </c>
      <c r="B53" s="390" t="s">
        <v>370</v>
      </c>
      <c r="C53" s="379">
        <v>0</v>
      </c>
      <c r="D53" s="379">
        <v>0</v>
      </c>
      <c r="E53" s="362">
        <v>0</v>
      </c>
      <c r="F53" s="644" t="s">
        <v>782</v>
      </c>
    </row>
    <row r="54" spans="1:6" s="388" customFormat="1" ht="12" customHeight="1">
      <c r="A54" s="340" t="s">
        <v>371</v>
      </c>
      <c r="B54" s="390" t="s">
        <v>372</v>
      </c>
      <c r="C54" s="379">
        <v>6443</v>
      </c>
      <c r="D54" s="379">
        <v>6593</v>
      </c>
      <c r="E54" s="362">
        <v>91</v>
      </c>
      <c r="F54" s="644" t="s">
        <v>783</v>
      </c>
    </row>
    <row r="55" spans="1:6" s="388" customFormat="1" ht="12" customHeight="1" thickBot="1">
      <c r="A55" s="342" t="s">
        <v>373</v>
      </c>
      <c r="B55" s="391" t="s">
        <v>374</v>
      </c>
      <c r="C55" s="381">
        <v>0</v>
      </c>
      <c r="D55" s="381">
        <v>0</v>
      </c>
      <c r="E55" s="364">
        <v>0</v>
      </c>
      <c r="F55" s="644" t="s">
        <v>784</v>
      </c>
    </row>
    <row r="56" spans="1:6" s="388" customFormat="1" ht="12" customHeight="1" thickBot="1">
      <c r="A56" s="346" t="s">
        <v>14</v>
      </c>
      <c r="B56" s="368" t="s">
        <v>375</v>
      </c>
      <c r="C56" s="378">
        <f>SUM(C57:C59)</f>
        <v>9218</v>
      </c>
      <c r="D56" s="378">
        <f t="shared" ref="D56:E56" si="4">SUM(D57:D59)</f>
        <v>4466</v>
      </c>
      <c r="E56" s="378">
        <f t="shared" si="4"/>
        <v>4461</v>
      </c>
      <c r="F56" s="644" t="s">
        <v>785</v>
      </c>
    </row>
    <row r="57" spans="1:6" s="388" customFormat="1" ht="12" customHeight="1">
      <c r="A57" s="341" t="s">
        <v>133</v>
      </c>
      <c r="B57" s="389" t="s">
        <v>376</v>
      </c>
      <c r="C57" s="382">
        <v>0</v>
      </c>
      <c r="D57" s="382">
        <v>0</v>
      </c>
      <c r="E57" s="365">
        <v>0</v>
      </c>
      <c r="F57" s="644" t="s">
        <v>786</v>
      </c>
    </row>
    <row r="58" spans="1:6" s="388" customFormat="1" ht="12" customHeight="1">
      <c r="A58" s="340" t="s">
        <v>134</v>
      </c>
      <c r="B58" s="390" t="s">
        <v>377</v>
      </c>
      <c r="C58" s="382">
        <v>164</v>
      </c>
      <c r="D58" s="382">
        <v>204</v>
      </c>
      <c r="E58" s="365">
        <v>201</v>
      </c>
      <c r="F58" s="644" t="s">
        <v>787</v>
      </c>
    </row>
    <row r="59" spans="1:6" s="388" customFormat="1" ht="12" customHeight="1">
      <c r="A59" s="340" t="s">
        <v>163</v>
      </c>
      <c r="B59" s="390" t="s">
        <v>378</v>
      </c>
      <c r="C59" s="382">
        <v>9054</v>
      </c>
      <c r="D59" s="382">
        <v>4262</v>
      </c>
      <c r="E59" s="365">
        <v>4260</v>
      </c>
      <c r="F59" s="644" t="s">
        <v>788</v>
      </c>
    </row>
    <row r="60" spans="1:6" s="388" customFormat="1" ht="12" customHeight="1" thickBot="1">
      <c r="A60" s="342" t="s">
        <v>379</v>
      </c>
      <c r="B60" s="391" t="s">
        <v>380</v>
      </c>
      <c r="C60" s="382">
        <v>0</v>
      </c>
      <c r="D60" s="382">
        <v>0</v>
      </c>
      <c r="E60" s="365">
        <v>0</v>
      </c>
      <c r="F60" s="644" t="s">
        <v>789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SUM(C56,C51,C45,C34,C20,C13,C6)</f>
        <v>124554</v>
      </c>
      <c r="D61" s="384">
        <f t="shared" ref="D61:E61" si="5">SUM(D56,D51,D45,D34,D20,D13,D6)</f>
        <v>136926</v>
      </c>
      <c r="E61" s="384">
        <f t="shared" si="5"/>
        <v>129956</v>
      </c>
      <c r="F61" s="644" t="s">
        <v>790</v>
      </c>
    </row>
    <row r="62" spans="1:6" s="388" customFormat="1" ht="12" customHeight="1" thickBot="1">
      <c r="A62" s="401" t="s">
        <v>382</v>
      </c>
      <c r="B62" s="368" t="s">
        <v>383</v>
      </c>
      <c r="C62" s="378">
        <f>SUM(C63:C65)</f>
        <v>0</v>
      </c>
      <c r="D62" s="378">
        <f t="shared" ref="D62:E62" si="6">SUM(D63:D65)</f>
        <v>25702</v>
      </c>
      <c r="E62" s="378">
        <f t="shared" si="6"/>
        <v>25702</v>
      </c>
      <c r="F62" s="644" t="s">
        <v>791</v>
      </c>
    </row>
    <row r="63" spans="1:6" s="388" customFormat="1" ht="12" customHeight="1">
      <c r="A63" s="341" t="s">
        <v>384</v>
      </c>
      <c r="B63" s="389" t="s">
        <v>385</v>
      </c>
      <c r="C63" s="382">
        <v>0</v>
      </c>
      <c r="D63" s="382">
        <v>0</v>
      </c>
      <c r="E63" s="365">
        <v>0</v>
      </c>
      <c r="F63" s="644" t="s">
        <v>792</v>
      </c>
    </row>
    <row r="64" spans="1:6" s="388" customFormat="1" ht="12" customHeight="1">
      <c r="A64" s="340" t="s">
        <v>386</v>
      </c>
      <c r="B64" s="390" t="s">
        <v>387</v>
      </c>
      <c r="C64" s="382">
        <v>0</v>
      </c>
      <c r="D64" s="382">
        <v>25702</v>
      </c>
      <c r="E64" s="365">
        <v>25702</v>
      </c>
      <c r="F64" s="644" t="s">
        <v>793</v>
      </c>
    </row>
    <row r="65" spans="1:6" s="388" customFormat="1" ht="12" customHeight="1" thickBot="1">
      <c r="A65" s="342" t="s">
        <v>388</v>
      </c>
      <c r="B65" s="326" t="s">
        <v>433</v>
      </c>
      <c r="C65" s="382">
        <v>0</v>
      </c>
      <c r="D65" s="382">
        <v>0</v>
      </c>
      <c r="E65" s="365">
        <v>0</v>
      </c>
      <c r="F65" s="644" t="s">
        <v>794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4" t="s">
        <v>795</v>
      </c>
    </row>
    <row r="67" spans="1:6" s="388" customFormat="1" ht="13.5" customHeight="1">
      <c r="A67" s="341" t="s">
        <v>110</v>
      </c>
      <c r="B67" s="389" t="s">
        <v>392</v>
      </c>
      <c r="C67" s="382">
        <v>0</v>
      </c>
      <c r="D67" s="382">
        <v>0</v>
      </c>
      <c r="E67" s="365">
        <v>0</v>
      </c>
      <c r="F67" s="644" t="s">
        <v>796</v>
      </c>
    </row>
    <row r="68" spans="1:6" s="388" customFormat="1" ht="12" customHeight="1">
      <c r="A68" s="340" t="s">
        <v>111</v>
      </c>
      <c r="B68" s="390" t="s">
        <v>393</v>
      </c>
      <c r="C68" s="382">
        <v>0</v>
      </c>
      <c r="D68" s="382">
        <v>0</v>
      </c>
      <c r="E68" s="365">
        <v>0</v>
      </c>
      <c r="F68" s="644" t="s">
        <v>797</v>
      </c>
    </row>
    <row r="69" spans="1:6" s="388" customFormat="1" ht="12" customHeight="1">
      <c r="A69" s="340" t="s">
        <v>394</v>
      </c>
      <c r="B69" s="390" t="s">
        <v>395</v>
      </c>
      <c r="C69" s="382">
        <v>0</v>
      </c>
      <c r="D69" s="382">
        <v>0</v>
      </c>
      <c r="E69" s="365">
        <v>0</v>
      </c>
      <c r="F69" s="644" t="s">
        <v>798</v>
      </c>
    </row>
    <row r="70" spans="1:6" s="388" customFormat="1" ht="12" customHeight="1" thickBot="1">
      <c r="A70" s="342" t="s">
        <v>396</v>
      </c>
      <c r="B70" s="391" t="s">
        <v>397</v>
      </c>
      <c r="C70" s="382">
        <v>0</v>
      </c>
      <c r="D70" s="382">
        <v>0</v>
      </c>
      <c r="E70" s="365">
        <v>0</v>
      </c>
      <c r="F70" s="644" t="s">
        <v>799</v>
      </c>
    </row>
    <row r="71" spans="1:6" s="388" customFormat="1" ht="12" customHeight="1" thickBot="1">
      <c r="A71" s="401" t="s">
        <v>398</v>
      </c>
      <c r="B71" s="368" t="s">
        <v>399</v>
      </c>
      <c r="C71" s="378">
        <f>SUM(C72:C73)</f>
        <v>0</v>
      </c>
      <c r="D71" s="378">
        <f t="shared" ref="D71:F71" si="7">SUM(D72:D73)</f>
        <v>6192</v>
      </c>
      <c r="E71" s="378">
        <f t="shared" si="7"/>
        <v>6192</v>
      </c>
      <c r="F71" s="378">
        <f t="shared" si="7"/>
        <v>0</v>
      </c>
    </row>
    <row r="72" spans="1:6" s="388" customFormat="1" ht="12" customHeight="1">
      <c r="A72" s="341" t="s">
        <v>400</v>
      </c>
      <c r="B72" s="389" t="s">
        <v>401</v>
      </c>
      <c r="C72" s="382">
        <v>0</v>
      </c>
      <c r="D72" s="382">
        <v>6192</v>
      </c>
      <c r="E72" s="365">
        <v>6192</v>
      </c>
      <c r="F72" s="644" t="s">
        <v>801</v>
      </c>
    </row>
    <row r="73" spans="1:6" s="388" customFormat="1" ht="12" customHeight="1" thickBot="1">
      <c r="A73" s="342" t="s">
        <v>402</v>
      </c>
      <c r="B73" s="391" t="s">
        <v>403</v>
      </c>
      <c r="C73" s="382">
        <v>0</v>
      </c>
      <c r="D73" s="382">
        <v>0</v>
      </c>
      <c r="E73" s="365">
        <v>0</v>
      </c>
      <c r="F73" s="644" t="s">
        <v>802</v>
      </c>
    </row>
    <row r="74" spans="1:6" s="388" customFormat="1" ht="12" customHeight="1" thickBot="1">
      <c r="A74" s="401" t="s">
        <v>404</v>
      </c>
      <c r="B74" s="368" t="s">
        <v>405</v>
      </c>
      <c r="C74" s="378">
        <f>SUM(C75:C77)</f>
        <v>0</v>
      </c>
      <c r="D74" s="378">
        <f t="shared" ref="D74:E74" si="8">SUM(D75:D77)</f>
        <v>3471</v>
      </c>
      <c r="E74" s="378">
        <f t="shared" si="8"/>
        <v>3471</v>
      </c>
      <c r="F74" s="644" t="s">
        <v>803</v>
      </c>
    </row>
    <row r="75" spans="1:6" s="388" customFormat="1" ht="12" customHeight="1">
      <c r="A75" s="341" t="s">
        <v>406</v>
      </c>
      <c r="B75" s="389" t="s">
        <v>407</v>
      </c>
      <c r="C75" s="382">
        <v>0</v>
      </c>
      <c r="D75" s="382">
        <v>3471</v>
      </c>
      <c r="E75" s="365">
        <v>3471</v>
      </c>
      <c r="F75" s="644" t="s">
        <v>804</v>
      </c>
    </row>
    <row r="76" spans="1:6" s="388" customFormat="1" ht="12" customHeight="1">
      <c r="A76" s="340" t="s">
        <v>408</v>
      </c>
      <c r="B76" s="390" t="s">
        <v>409</v>
      </c>
      <c r="C76" s="382">
        <v>0</v>
      </c>
      <c r="D76" s="382">
        <v>0</v>
      </c>
      <c r="E76" s="365">
        <v>0</v>
      </c>
      <c r="F76" s="644" t="s">
        <v>805</v>
      </c>
    </row>
    <row r="77" spans="1:6" s="388" customFormat="1" ht="12" customHeight="1" thickBot="1">
      <c r="A77" s="342" t="s">
        <v>410</v>
      </c>
      <c r="B77" s="370" t="s">
        <v>411</v>
      </c>
      <c r="C77" s="382">
        <v>0</v>
      </c>
      <c r="D77" s="382">
        <v>0</v>
      </c>
      <c r="E77" s="365">
        <v>0</v>
      </c>
      <c r="F77" s="644" t="s">
        <v>806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4" t="s">
        <v>807</v>
      </c>
    </row>
    <row r="79" spans="1:6" s="388" customFormat="1" ht="12" customHeight="1">
      <c r="A79" s="392" t="s">
        <v>414</v>
      </c>
      <c r="B79" s="389" t="s">
        <v>415</v>
      </c>
      <c r="C79" s="382"/>
      <c r="D79" s="382"/>
      <c r="E79" s="365"/>
      <c r="F79" s="644" t="s">
        <v>808</v>
      </c>
    </row>
    <row r="80" spans="1:6" s="388" customFormat="1" ht="12" customHeight="1">
      <c r="A80" s="393" t="s">
        <v>416</v>
      </c>
      <c r="B80" s="390" t="s">
        <v>417</v>
      </c>
      <c r="C80" s="382"/>
      <c r="D80" s="382"/>
      <c r="E80" s="365"/>
      <c r="F80" s="644" t="s">
        <v>809</v>
      </c>
    </row>
    <row r="81" spans="1:6" s="388" customFormat="1" ht="12" customHeight="1">
      <c r="A81" s="393" t="s">
        <v>418</v>
      </c>
      <c r="B81" s="390" t="s">
        <v>419</v>
      </c>
      <c r="C81" s="382"/>
      <c r="D81" s="382"/>
      <c r="E81" s="365"/>
      <c r="F81" s="644" t="s">
        <v>810</v>
      </c>
    </row>
    <row r="82" spans="1:6" s="388" customFormat="1" ht="12" customHeight="1" thickBot="1">
      <c r="A82" s="402" t="s">
        <v>420</v>
      </c>
      <c r="B82" s="370" t="s">
        <v>421</v>
      </c>
      <c r="C82" s="382"/>
      <c r="D82" s="382"/>
      <c r="E82" s="365"/>
      <c r="F82" s="644" t="s">
        <v>811</v>
      </c>
    </row>
    <row r="83" spans="1:6" s="388" customFormat="1" ht="12" customHeight="1" thickBot="1">
      <c r="A83" s="401" t="s">
        <v>422</v>
      </c>
      <c r="B83" s="368" t="s">
        <v>423</v>
      </c>
      <c r="C83" s="404">
        <v>0</v>
      </c>
      <c r="D83" s="404">
        <v>0</v>
      </c>
      <c r="E83" s="405">
        <v>0</v>
      </c>
      <c r="F83" s="644" t="s">
        <v>812</v>
      </c>
    </row>
    <row r="84" spans="1:6" s="388" customFormat="1" ht="12" customHeight="1" thickBot="1">
      <c r="A84" s="401" t="s">
        <v>424</v>
      </c>
      <c r="B84" s="324" t="s">
        <v>425</v>
      </c>
      <c r="C84" s="384">
        <f>SUM(C78,C74,C71,C66:C74,C62:C70)</f>
        <v>0</v>
      </c>
      <c r="D84" s="384">
        <f>SUM(D62,D71,D74)</f>
        <v>35365</v>
      </c>
      <c r="E84" s="384">
        <f>SUM(E62,E71,E74)</f>
        <v>35365</v>
      </c>
      <c r="F84" s="644" t="s">
        <v>813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124554</v>
      </c>
      <c r="D85" s="384">
        <f t="shared" ref="D85:E85" si="9">SUM(D84,D61)</f>
        <v>172291</v>
      </c>
      <c r="E85" s="384">
        <f t="shared" si="9"/>
        <v>165321</v>
      </c>
      <c r="F85" s="644" t="s">
        <v>814</v>
      </c>
    </row>
    <row r="86" spans="1:6" s="388" customFormat="1" ht="12" customHeight="1">
      <c r="A86" s="322"/>
      <c r="B86" s="322"/>
      <c r="C86" s="323"/>
      <c r="D86" s="323"/>
      <c r="E86" s="323"/>
      <c r="F86" s="644"/>
    </row>
    <row r="87" spans="1:6" ht="16.5" customHeight="1">
      <c r="A87" s="863" t="s">
        <v>36</v>
      </c>
      <c r="B87" s="863"/>
      <c r="C87" s="863"/>
      <c r="D87" s="863"/>
      <c r="E87" s="863"/>
      <c r="F87" s="642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5"/>
    </row>
    <row r="89" spans="1:6" s="394" customFormat="1" ht="16.5" customHeight="1">
      <c r="A89" s="864" t="s">
        <v>61</v>
      </c>
      <c r="B89" s="866" t="s">
        <v>183</v>
      </c>
      <c r="C89" s="868" t="str">
        <f>+C3</f>
        <v>2014. évi</v>
      </c>
      <c r="D89" s="868"/>
      <c r="E89" s="869"/>
      <c r="F89" s="645"/>
    </row>
    <row r="90" spans="1:6" ht="38.1" customHeight="1" thickBot="1">
      <c r="A90" s="865"/>
      <c r="B90" s="867"/>
      <c r="C90" s="48" t="s">
        <v>184</v>
      </c>
      <c r="D90" s="48" t="s">
        <v>189</v>
      </c>
      <c r="E90" s="49" t="s">
        <v>190</v>
      </c>
      <c r="F90" s="642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3"/>
    </row>
    <row r="92" spans="1:6" ht="12" customHeight="1" thickBot="1">
      <c r="A92" s="348" t="s">
        <v>7</v>
      </c>
      <c r="B92" s="350" t="s">
        <v>434</v>
      </c>
      <c r="C92" s="377">
        <f>SUM(C93:C97)</f>
        <v>114807</v>
      </c>
      <c r="D92" s="377">
        <f>SUM(D93:D97)</f>
        <v>136052</v>
      </c>
      <c r="E92" s="377">
        <f t="shared" ref="E92" si="10">SUM(E93:E97)</f>
        <v>114681</v>
      </c>
      <c r="F92" s="642" t="s">
        <v>735</v>
      </c>
    </row>
    <row r="93" spans="1:6" ht="12" customHeight="1">
      <c r="A93" s="343" t="s">
        <v>73</v>
      </c>
      <c r="B93" s="336" t="s">
        <v>37</v>
      </c>
      <c r="C93" s="99">
        <v>49316</v>
      </c>
      <c r="D93" s="99">
        <v>60873</v>
      </c>
      <c r="E93" s="331">
        <v>55070</v>
      </c>
      <c r="F93" s="642" t="s">
        <v>736</v>
      </c>
    </row>
    <row r="94" spans="1:6" ht="12" customHeight="1">
      <c r="A94" s="340" t="s">
        <v>74</v>
      </c>
      <c r="B94" s="334" t="s">
        <v>135</v>
      </c>
      <c r="C94" s="379">
        <v>13027</v>
      </c>
      <c r="D94" s="379">
        <v>15209</v>
      </c>
      <c r="E94" s="362">
        <v>13038</v>
      </c>
      <c r="F94" s="642" t="s">
        <v>737</v>
      </c>
    </row>
    <row r="95" spans="1:6" ht="12" customHeight="1">
      <c r="A95" s="340" t="s">
        <v>75</v>
      </c>
      <c r="B95" s="334" t="s">
        <v>102</v>
      </c>
      <c r="C95" s="381">
        <v>48529</v>
      </c>
      <c r="D95" s="381">
        <v>51893</v>
      </c>
      <c r="E95" s="364">
        <v>41652</v>
      </c>
      <c r="F95" s="642" t="s">
        <v>738</v>
      </c>
    </row>
    <row r="96" spans="1:6" ht="12" customHeight="1">
      <c r="A96" s="340" t="s">
        <v>76</v>
      </c>
      <c r="B96" s="337" t="s">
        <v>136</v>
      </c>
      <c r="C96" s="381"/>
      <c r="D96" s="381"/>
      <c r="E96" s="364"/>
      <c r="F96" s="642" t="s">
        <v>739</v>
      </c>
    </row>
    <row r="97" spans="1:6" ht="12" customHeight="1">
      <c r="A97" s="340" t="s">
        <v>85</v>
      </c>
      <c r="B97" s="345" t="s">
        <v>137</v>
      </c>
      <c r="C97" s="381">
        <f>SUM(C98:C107)</f>
        <v>3935</v>
      </c>
      <c r="D97" s="381">
        <f t="shared" ref="D97:E97" si="11">SUM(D98:D107)</f>
        <v>8077</v>
      </c>
      <c r="E97" s="381">
        <f t="shared" si="11"/>
        <v>4921</v>
      </c>
      <c r="F97" s="642" t="s">
        <v>740</v>
      </c>
    </row>
    <row r="98" spans="1:6" ht="12" customHeight="1">
      <c r="A98" s="340" t="s">
        <v>77</v>
      </c>
      <c r="B98" s="334" t="s">
        <v>435</v>
      </c>
      <c r="C98" s="381"/>
      <c r="D98" s="381"/>
      <c r="E98" s="364"/>
      <c r="F98" s="642" t="s">
        <v>741</v>
      </c>
    </row>
    <row r="99" spans="1:6" ht="12" customHeight="1">
      <c r="A99" s="340" t="s">
        <v>78</v>
      </c>
      <c r="B99" s="357" t="s">
        <v>436</v>
      </c>
      <c r="C99" s="381"/>
      <c r="D99" s="381"/>
      <c r="E99" s="364"/>
      <c r="F99" s="642" t="s">
        <v>742</v>
      </c>
    </row>
    <row r="100" spans="1:6" ht="12" customHeight="1">
      <c r="A100" s="340" t="s">
        <v>86</v>
      </c>
      <c r="B100" s="358" t="s">
        <v>437</v>
      </c>
      <c r="C100" s="381"/>
      <c r="D100" s="381"/>
      <c r="E100" s="364"/>
      <c r="F100" s="642" t="s">
        <v>743</v>
      </c>
    </row>
    <row r="101" spans="1:6" ht="12" customHeight="1">
      <c r="A101" s="340" t="s">
        <v>87</v>
      </c>
      <c r="B101" s="358" t="s">
        <v>438</v>
      </c>
      <c r="C101" s="381"/>
      <c r="D101" s="381"/>
      <c r="E101" s="364"/>
      <c r="F101" s="642" t="s">
        <v>744</v>
      </c>
    </row>
    <row r="102" spans="1:6" ht="12" customHeight="1">
      <c r="A102" s="340" t="s">
        <v>88</v>
      </c>
      <c r="B102" s="357" t="s">
        <v>439</v>
      </c>
      <c r="C102" s="381">
        <v>3710</v>
      </c>
      <c r="D102" s="381">
        <v>7852</v>
      </c>
      <c r="E102" s="364">
        <v>4921</v>
      </c>
      <c r="F102" s="642" t="s">
        <v>745</v>
      </c>
    </row>
    <row r="103" spans="1:6" ht="12" customHeight="1">
      <c r="A103" s="340" t="s">
        <v>89</v>
      </c>
      <c r="B103" s="357" t="s">
        <v>440</v>
      </c>
      <c r="C103" s="381"/>
      <c r="D103" s="381"/>
      <c r="E103" s="364"/>
      <c r="F103" s="642" t="s">
        <v>746</v>
      </c>
    </row>
    <row r="104" spans="1:6" ht="12" customHeight="1">
      <c r="A104" s="340" t="s">
        <v>91</v>
      </c>
      <c r="B104" s="358" t="s">
        <v>441</v>
      </c>
      <c r="C104" s="381"/>
      <c r="D104" s="381"/>
      <c r="E104" s="364"/>
      <c r="F104" s="642" t="s">
        <v>747</v>
      </c>
    </row>
    <row r="105" spans="1:6" ht="12" customHeight="1">
      <c r="A105" s="339" t="s">
        <v>138</v>
      </c>
      <c r="B105" s="359" t="s">
        <v>442</v>
      </c>
      <c r="C105" s="381"/>
      <c r="D105" s="381"/>
      <c r="E105" s="364"/>
      <c r="F105" s="642" t="s">
        <v>748</v>
      </c>
    </row>
    <row r="106" spans="1:6" ht="12" customHeight="1">
      <c r="A106" s="340" t="s">
        <v>443</v>
      </c>
      <c r="B106" s="359" t="s">
        <v>444</v>
      </c>
      <c r="C106" s="381"/>
      <c r="D106" s="381"/>
      <c r="E106" s="364"/>
      <c r="F106" s="642" t="s">
        <v>749</v>
      </c>
    </row>
    <row r="107" spans="1:6" ht="12" customHeight="1" thickBot="1">
      <c r="A107" s="344" t="s">
        <v>445</v>
      </c>
      <c r="B107" s="360" t="s">
        <v>446</v>
      </c>
      <c r="C107" s="100">
        <v>225</v>
      </c>
      <c r="D107" s="100">
        <v>225</v>
      </c>
      <c r="E107" s="325"/>
      <c r="F107" s="642" t="s">
        <v>750</v>
      </c>
    </row>
    <row r="108" spans="1:6" ht="12" customHeight="1" thickBot="1">
      <c r="A108" s="346" t="s">
        <v>8</v>
      </c>
      <c r="B108" s="349" t="s">
        <v>447</v>
      </c>
      <c r="C108" s="378">
        <f>SUM(C109,C113)</f>
        <v>3275</v>
      </c>
      <c r="D108" s="378">
        <f t="shared" ref="D108:E108" si="12">SUM(D109,D113)</f>
        <v>15683</v>
      </c>
      <c r="E108" s="378">
        <f t="shared" si="12"/>
        <v>15102</v>
      </c>
      <c r="F108" s="642" t="s">
        <v>751</v>
      </c>
    </row>
    <row r="109" spans="1:6" ht="12" customHeight="1">
      <c r="A109" s="341" t="s">
        <v>79</v>
      </c>
      <c r="B109" s="334" t="s">
        <v>161</v>
      </c>
      <c r="C109" s="380">
        <v>3275</v>
      </c>
      <c r="D109" s="380">
        <v>15683</v>
      </c>
      <c r="E109" s="363">
        <v>15102</v>
      </c>
      <c r="F109" s="642" t="s">
        <v>752</v>
      </c>
    </row>
    <row r="110" spans="1:6" ht="12" customHeight="1">
      <c r="A110" s="341" t="s">
        <v>80</v>
      </c>
      <c r="B110" s="338" t="s">
        <v>448</v>
      </c>
      <c r="C110" s="380"/>
      <c r="D110" s="380"/>
      <c r="E110" s="363"/>
      <c r="F110" s="642" t="s">
        <v>753</v>
      </c>
    </row>
    <row r="111" spans="1:6">
      <c r="A111" s="341" t="s">
        <v>81</v>
      </c>
      <c r="B111" s="338" t="s">
        <v>139</v>
      </c>
      <c r="C111" s="379"/>
      <c r="D111" s="379"/>
      <c r="E111" s="362"/>
      <c r="F111" s="642" t="s">
        <v>754</v>
      </c>
    </row>
    <row r="112" spans="1:6" ht="12" customHeight="1">
      <c r="A112" s="341" t="s">
        <v>82</v>
      </c>
      <c r="B112" s="338" t="s">
        <v>449</v>
      </c>
      <c r="C112" s="379"/>
      <c r="D112" s="379"/>
      <c r="E112" s="362"/>
      <c r="F112" s="642" t="s">
        <v>755</v>
      </c>
    </row>
    <row r="113" spans="1:6" ht="12" customHeight="1">
      <c r="A113" s="341" t="s">
        <v>83</v>
      </c>
      <c r="B113" s="370" t="s">
        <v>164</v>
      </c>
      <c r="C113" s="379">
        <f>SUM(C115:C121)</f>
        <v>0</v>
      </c>
      <c r="D113" s="379">
        <f t="shared" ref="D113:E113" si="13">SUM(D115:D121)</f>
        <v>0</v>
      </c>
      <c r="E113" s="379">
        <f t="shared" si="13"/>
        <v>0</v>
      </c>
      <c r="F113" s="642" t="s">
        <v>756</v>
      </c>
    </row>
    <row r="114" spans="1:6" ht="21.75" customHeight="1">
      <c r="A114" s="341" t="s">
        <v>90</v>
      </c>
      <c r="B114" s="369" t="s">
        <v>450</v>
      </c>
      <c r="C114" s="379"/>
      <c r="D114" s="379"/>
      <c r="E114" s="362"/>
      <c r="F114" s="642" t="s">
        <v>757</v>
      </c>
    </row>
    <row r="115" spans="1:6" ht="24" customHeight="1">
      <c r="A115" s="341" t="s">
        <v>92</v>
      </c>
      <c r="B115" s="385" t="s">
        <v>451</v>
      </c>
      <c r="C115" s="379"/>
      <c r="D115" s="379"/>
      <c r="E115" s="362"/>
      <c r="F115" s="642" t="s">
        <v>758</v>
      </c>
    </row>
    <row r="116" spans="1:6" ht="12" customHeight="1">
      <c r="A116" s="341" t="s">
        <v>140</v>
      </c>
      <c r="B116" s="358" t="s">
        <v>438</v>
      </c>
      <c r="C116" s="379"/>
      <c r="D116" s="379"/>
      <c r="E116" s="362"/>
      <c r="F116" s="642" t="s">
        <v>759</v>
      </c>
    </row>
    <row r="117" spans="1:6" ht="12" customHeight="1">
      <c r="A117" s="341" t="s">
        <v>141</v>
      </c>
      <c r="B117" s="358" t="s">
        <v>452</v>
      </c>
      <c r="C117" s="379"/>
      <c r="D117" s="379"/>
      <c r="E117" s="362"/>
      <c r="F117" s="642" t="s">
        <v>760</v>
      </c>
    </row>
    <row r="118" spans="1:6" ht="12" customHeight="1">
      <c r="A118" s="341" t="s">
        <v>142</v>
      </c>
      <c r="B118" s="358" t="s">
        <v>453</v>
      </c>
      <c r="C118" s="379"/>
      <c r="D118" s="379"/>
      <c r="E118" s="362"/>
      <c r="F118" s="642" t="s">
        <v>761</v>
      </c>
    </row>
    <row r="119" spans="1:6" s="406" customFormat="1" ht="12" customHeight="1">
      <c r="A119" s="341" t="s">
        <v>454</v>
      </c>
      <c r="B119" s="358" t="s">
        <v>441</v>
      </c>
      <c r="C119" s="379"/>
      <c r="D119" s="379"/>
      <c r="E119" s="362"/>
      <c r="F119" s="642" t="s">
        <v>762</v>
      </c>
    </row>
    <row r="120" spans="1:6" ht="12" customHeight="1">
      <c r="A120" s="341" t="s">
        <v>455</v>
      </c>
      <c r="B120" s="358" t="s">
        <v>456</v>
      </c>
      <c r="C120" s="379"/>
      <c r="D120" s="379"/>
      <c r="E120" s="362"/>
      <c r="F120" s="642" t="s">
        <v>763</v>
      </c>
    </row>
    <row r="121" spans="1:6" ht="12" customHeight="1" thickBot="1">
      <c r="A121" s="339" t="s">
        <v>457</v>
      </c>
      <c r="B121" s="358" t="s">
        <v>458</v>
      </c>
      <c r="C121" s="381"/>
      <c r="D121" s="381"/>
      <c r="E121" s="364"/>
      <c r="F121" s="642" t="s">
        <v>764</v>
      </c>
    </row>
    <row r="122" spans="1:6" ht="12" customHeight="1" thickBot="1">
      <c r="A122" s="346" t="s">
        <v>9</v>
      </c>
      <c r="B122" s="354" t="s">
        <v>459</v>
      </c>
      <c r="C122" s="378">
        <f>SUM(C123)</f>
        <v>2531</v>
      </c>
      <c r="D122" s="378">
        <f t="shared" ref="D122:E122" si="14">SUM(D123)</f>
        <v>2171</v>
      </c>
      <c r="E122" s="378">
        <f t="shared" si="14"/>
        <v>0</v>
      </c>
      <c r="F122" s="642" t="s">
        <v>765</v>
      </c>
    </row>
    <row r="123" spans="1:6" ht="12" customHeight="1">
      <c r="A123" s="341" t="s">
        <v>62</v>
      </c>
      <c r="B123" s="335" t="s">
        <v>47</v>
      </c>
      <c r="C123" s="380">
        <v>2531</v>
      </c>
      <c r="D123" s="380">
        <v>2171</v>
      </c>
      <c r="E123" s="363"/>
      <c r="F123" s="642" t="s">
        <v>766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/>
      <c r="F124" s="642" t="s">
        <v>767</v>
      </c>
    </row>
    <row r="125" spans="1:6" ht="12" customHeight="1" thickBot="1">
      <c r="A125" s="346" t="s">
        <v>10</v>
      </c>
      <c r="B125" s="354" t="s">
        <v>460</v>
      </c>
      <c r="C125" s="378">
        <f>SUM(C122,C108,C92)</f>
        <v>120613</v>
      </c>
      <c r="D125" s="378">
        <f t="shared" ref="D125:E125" si="15">SUM(D122,D108,D92)</f>
        <v>153906</v>
      </c>
      <c r="E125" s="378">
        <f t="shared" si="15"/>
        <v>129783</v>
      </c>
      <c r="F125" s="642" t="s">
        <v>768</v>
      </c>
    </row>
    <row r="126" spans="1:6" ht="12" customHeight="1" thickBot="1">
      <c r="A126" s="346" t="s">
        <v>11</v>
      </c>
      <c r="B126" s="354" t="s">
        <v>461</v>
      </c>
      <c r="C126" s="378"/>
      <c r="D126" s="378">
        <f>SUM(D128)</f>
        <v>25702</v>
      </c>
      <c r="E126" s="378">
        <f t="shared" ref="E126:F126" si="16">SUM(E128)</f>
        <v>25702</v>
      </c>
      <c r="F126" s="378">
        <f t="shared" si="16"/>
        <v>0</v>
      </c>
    </row>
    <row r="127" spans="1:6" ht="12" customHeight="1">
      <c r="A127" s="341" t="s">
        <v>66</v>
      </c>
      <c r="B127" s="335" t="s">
        <v>462</v>
      </c>
      <c r="C127" s="379"/>
      <c r="D127" s="379"/>
      <c r="E127" s="362"/>
      <c r="F127" s="642" t="s">
        <v>770</v>
      </c>
    </row>
    <row r="128" spans="1:6" ht="12" customHeight="1">
      <c r="A128" s="341" t="s">
        <v>67</v>
      </c>
      <c r="B128" s="335" t="s">
        <v>463</v>
      </c>
      <c r="C128" s="379"/>
      <c r="D128" s="379">
        <v>25702</v>
      </c>
      <c r="E128" s="362">
        <v>25702</v>
      </c>
      <c r="F128" s="642" t="s">
        <v>771</v>
      </c>
    </row>
    <row r="129" spans="1:9" ht="12" customHeight="1" thickBot="1">
      <c r="A129" s="339" t="s">
        <v>68</v>
      </c>
      <c r="B129" s="333" t="s">
        <v>464</v>
      </c>
      <c r="C129" s="379"/>
      <c r="D129" s="379"/>
      <c r="E129" s="362"/>
      <c r="F129" s="642" t="s">
        <v>772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2" t="s">
        <v>773</v>
      </c>
    </row>
    <row r="131" spans="1:9" ht="12" customHeight="1">
      <c r="A131" s="341" t="s">
        <v>69</v>
      </c>
      <c r="B131" s="335" t="s">
        <v>466</v>
      </c>
      <c r="C131" s="379"/>
      <c r="D131" s="379"/>
      <c r="E131" s="362"/>
      <c r="F131" s="642" t="s">
        <v>774</v>
      </c>
    </row>
    <row r="132" spans="1:9" ht="12" customHeight="1">
      <c r="A132" s="341" t="s">
        <v>70</v>
      </c>
      <c r="B132" s="335" t="s">
        <v>467</v>
      </c>
      <c r="C132" s="379"/>
      <c r="D132" s="379"/>
      <c r="E132" s="362"/>
      <c r="F132" s="642" t="s">
        <v>775</v>
      </c>
    </row>
    <row r="133" spans="1:9" ht="12" customHeight="1">
      <c r="A133" s="341" t="s">
        <v>362</v>
      </c>
      <c r="B133" s="335" t="s">
        <v>468</v>
      </c>
      <c r="C133" s="379"/>
      <c r="D133" s="379"/>
      <c r="E133" s="362"/>
      <c r="F133" s="642" t="s">
        <v>776</v>
      </c>
    </row>
    <row r="134" spans="1:9" ht="12" customHeight="1" thickBot="1">
      <c r="A134" s="339" t="s">
        <v>364</v>
      </c>
      <c r="B134" s="333" t="s">
        <v>469</v>
      </c>
      <c r="C134" s="379"/>
      <c r="D134" s="379"/>
      <c r="E134" s="362"/>
      <c r="F134" s="642" t="s">
        <v>777</v>
      </c>
    </row>
    <row r="135" spans="1:9" ht="12" customHeight="1" thickBot="1">
      <c r="A135" s="346" t="s">
        <v>13</v>
      </c>
      <c r="B135" s="354" t="s">
        <v>470</v>
      </c>
      <c r="C135" s="384"/>
      <c r="D135" s="384"/>
      <c r="E135" s="396"/>
      <c r="F135" s="642" t="s">
        <v>778</v>
      </c>
    </row>
    <row r="136" spans="1:9" ht="12" customHeight="1">
      <c r="A136" s="341" t="s">
        <v>71</v>
      </c>
      <c r="B136" s="335" t="s">
        <v>471</v>
      </c>
      <c r="C136" s="379"/>
      <c r="D136" s="379"/>
      <c r="E136" s="362"/>
      <c r="F136" s="642" t="s">
        <v>779</v>
      </c>
    </row>
    <row r="137" spans="1:9" ht="12" customHeight="1">
      <c r="A137" s="341" t="s">
        <v>72</v>
      </c>
      <c r="B137" s="335" t="s">
        <v>472</v>
      </c>
      <c r="C137" s="379"/>
      <c r="D137" s="379"/>
      <c r="E137" s="362"/>
      <c r="F137" s="642" t="s">
        <v>780</v>
      </c>
    </row>
    <row r="138" spans="1:9" ht="12" customHeight="1">
      <c r="A138" s="341" t="s">
        <v>371</v>
      </c>
      <c r="B138" s="335" t="s">
        <v>473</v>
      </c>
      <c r="C138" s="379"/>
      <c r="D138" s="379"/>
      <c r="E138" s="362"/>
      <c r="F138" s="642" t="s">
        <v>781</v>
      </c>
    </row>
    <row r="139" spans="1:9" ht="12" customHeight="1" thickBot="1">
      <c r="A139" s="339" t="s">
        <v>373</v>
      </c>
      <c r="B139" s="333" t="s">
        <v>474</v>
      </c>
      <c r="C139" s="379"/>
      <c r="D139" s="379"/>
      <c r="E139" s="362"/>
      <c r="F139" s="642" t="s">
        <v>782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2" t="s">
        <v>783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/>
      <c r="D141" s="379"/>
      <c r="E141" s="362"/>
      <c r="F141" s="642" t="s">
        <v>784</v>
      </c>
    </row>
    <row r="142" spans="1:9" ht="12.75" customHeight="1">
      <c r="A142" s="341" t="s">
        <v>134</v>
      </c>
      <c r="B142" s="335" t="s">
        <v>477</v>
      </c>
      <c r="C142" s="379"/>
      <c r="D142" s="379"/>
      <c r="E142" s="362"/>
      <c r="F142" s="642" t="s">
        <v>785</v>
      </c>
    </row>
    <row r="143" spans="1:9" ht="12.75" customHeight="1">
      <c r="A143" s="341" t="s">
        <v>163</v>
      </c>
      <c r="B143" s="335" t="s">
        <v>478</v>
      </c>
      <c r="C143" s="379">
        <v>0</v>
      </c>
      <c r="D143" s="379">
        <v>0</v>
      </c>
      <c r="E143" s="362">
        <v>0</v>
      </c>
      <c r="F143" s="642" t="s">
        <v>786</v>
      </c>
    </row>
    <row r="144" spans="1:9" ht="12.75" customHeight="1" thickBot="1">
      <c r="A144" s="341" t="s">
        <v>379</v>
      </c>
      <c r="B144" s="335" t="s">
        <v>479</v>
      </c>
      <c r="C144" s="379">
        <v>0</v>
      </c>
      <c r="D144" s="379">
        <v>0</v>
      </c>
      <c r="E144" s="362">
        <v>0</v>
      </c>
      <c r="F144" s="642" t="s">
        <v>787</v>
      </c>
    </row>
    <row r="145" spans="1:6" ht="16.5" thickBot="1">
      <c r="A145" s="346" t="s">
        <v>15</v>
      </c>
      <c r="B145" s="354" t="s">
        <v>480</v>
      </c>
      <c r="C145" s="328">
        <f>SUM(C140,C135,C130,C126)</f>
        <v>0</v>
      </c>
      <c r="D145" s="328">
        <f>SUM(D140,D135,D130,D126)</f>
        <v>25702</v>
      </c>
      <c r="E145" s="328">
        <f>SUM(E140,E135,E130,E126)</f>
        <v>25702</v>
      </c>
      <c r="F145" s="642" t="s">
        <v>788</v>
      </c>
    </row>
    <row r="146" spans="1:6" ht="16.5" thickBot="1">
      <c r="A146" s="371" t="s">
        <v>16</v>
      </c>
      <c r="B146" s="374" t="s">
        <v>481</v>
      </c>
      <c r="C146" s="328">
        <f>SUM(C145,C125)</f>
        <v>120613</v>
      </c>
      <c r="D146" s="328">
        <f t="shared" ref="D146:E146" si="17">SUM(D145,D125)</f>
        <v>179608</v>
      </c>
      <c r="E146" s="328">
        <f t="shared" si="17"/>
        <v>155485</v>
      </c>
      <c r="F146" s="642" t="s">
        <v>789</v>
      </c>
    </row>
    <row r="148" spans="1:6" ht="18.75" customHeight="1">
      <c r="A148" s="862" t="s">
        <v>482</v>
      </c>
      <c r="B148" s="862"/>
      <c r="C148" s="862"/>
      <c r="D148" s="862"/>
      <c r="E148" s="862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3941</v>
      </c>
      <c r="D150" s="372">
        <f>+D61-D125</f>
        <v>-16980</v>
      </c>
      <c r="E150" s="372">
        <f>+E61-E125</f>
        <v>173</v>
      </c>
    </row>
    <row r="151" spans="1:6" ht="21.75" thickBot="1">
      <c r="A151" s="346" t="s">
        <v>8</v>
      </c>
      <c r="B151" s="349" t="s">
        <v>484</v>
      </c>
      <c r="C151" s="372">
        <f>+C84-C145</f>
        <v>0</v>
      </c>
      <c r="D151" s="372">
        <f>+D84-D145</f>
        <v>9663</v>
      </c>
      <c r="E151" s="372">
        <f>+E84-E145</f>
        <v>9663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75" customFormat="1" ht="12.75" customHeight="1">
      <c r="C161" s="376"/>
      <c r="D161" s="376"/>
      <c r="E161" s="376"/>
      <c r="F161" s="38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ZÁRSZÁMADÁS
KÖTELEZŐ FELADATAINAK ÖSSZEVONT MÉRLEGE 
&amp;R&amp;"Times New Roman CE,Félkövér dőlt"&amp;11 1.2. melléklet a 7/2015. (IV.30.) önkormányzati rendelethez</oddHeader>
  </headerFooter>
  <rowBreaks count="1" manualBreakCount="1">
    <brk id="86" min="1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workbookViewId="0">
      <selection activeCell="E5" sqref="E5"/>
    </sheetView>
  </sheetViews>
  <sheetFormatPr defaultRowHeight="12.75"/>
  <cols>
    <col min="1" max="1" width="9.5" style="782" customWidth="1"/>
    <col min="2" max="2" width="84.6640625" style="782" customWidth="1"/>
    <col min="3" max="3" width="17.83203125" style="782" customWidth="1"/>
    <col min="4" max="4" width="13.1640625" style="782" customWidth="1"/>
    <col min="5" max="5" width="19.83203125" style="782" customWidth="1"/>
    <col min="6" max="256" width="9.33203125" style="782"/>
    <col min="257" max="257" width="9.5" style="782" customWidth="1"/>
    <col min="258" max="258" width="95.6640625" style="782" customWidth="1"/>
    <col min="259" max="261" width="22.33203125" style="782" customWidth="1"/>
    <col min="262" max="512" width="9.33203125" style="782"/>
    <col min="513" max="513" width="9.5" style="782" customWidth="1"/>
    <col min="514" max="514" width="95.6640625" style="782" customWidth="1"/>
    <col min="515" max="517" width="22.33203125" style="782" customWidth="1"/>
    <col min="518" max="768" width="9.33203125" style="782"/>
    <col min="769" max="769" width="9.5" style="782" customWidth="1"/>
    <col min="770" max="770" width="95.6640625" style="782" customWidth="1"/>
    <col min="771" max="773" width="22.33203125" style="782" customWidth="1"/>
    <col min="774" max="1024" width="9.33203125" style="782"/>
    <col min="1025" max="1025" width="9.5" style="782" customWidth="1"/>
    <col min="1026" max="1026" width="95.6640625" style="782" customWidth="1"/>
    <col min="1027" max="1029" width="22.33203125" style="782" customWidth="1"/>
    <col min="1030" max="1280" width="9.33203125" style="782"/>
    <col min="1281" max="1281" width="9.5" style="782" customWidth="1"/>
    <col min="1282" max="1282" width="95.6640625" style="782" customWidth="1"/>
    <col min="1283" max="1285" width="22.33203125" style="782" customWidth="1"/>
    <col min="1286" max="1536" width="9.33203125" style="782"/>
    <col min="1537" max="1537" width="9.5" style="782" customWidth="1"/>
    <col min="1538" max="1538" width="95.6640625" style="782" customWidth="1"/>
    <col min="1539" max="1541" width="22.33203125" style="782" customWidth="1"/>
    <col min="1542" max="1792" width="9.33203125" style="782"/>
    <col min="1793" max="1793" width="9.5" style="782" customWidth="1"/>
    <col min="1794" max="1794" width="95.6640625" style="782" customWidth="1"/>
    <col min="1795" max="1797" width="22.33203125" style="782" customWidth="1"/>
    <col min="1798" max="2048" width="9.33203125" style="782"/>
    <col min="2049" max="2049" width="9.5" style="782" customWidth="1"/>
    <col min="2050" max="2050" width="95.6640625" style="782" customWidth="1"/>
    <col min="2051" max="2053" width="22.33203125" style="782" customWidth="1"/>
    <col min="2054" max="2304" width="9.33203125" style="782"/>
    <col min="2305" max="2305" width="9.5" style="782" customWidth="1"/>
    <col min="2306" max="2306" width="95.6640625" style="782" customWidth="1"/>
    <col min="2307" max="2309" width="22.33203125" style="782" customWidth="1"/>
    <col min="2310" max="2560" width="9.33203125" style="782"/>
    <col min="2561" max="2561" width="9.5" style="782" customWidth="1"/>
    <col min="2562" max="2562" width="95.6640625" style="782" customWidth="1"/>
    <col min="2563" max="2565" width="22.33203125" style="782" customWidth="1"/>
    <col min="2566" max="2816" width="9.33203125" style="782"/>
    <col min="2817" max="2817" width="9.5" style="782" customWidth="1"/>
    <col min="2818" max="2818" width="95.6640625" style="782" customWidth="1"/>
    <col min="2819" max="2821" width="22.33203125" style="782" customWidth="1"/>
    <col min="2822" max="3072" width="9.33203125" style="782"/>
    <col min="3073" max="3073" width="9.5" style="782" customWidth="1"/>
    <col min="3074" max="3074" width="95.6640625" style="782" customWidth="1"/>
    <col min="3075" max="3077" width="22.33203125" style="782" customWidth="1"/>
    <col min="3078" max="3328" width="9.33203125" style="782"/>
    <col min="3329" max="3329" width="9.5" style="782" customWidth="1"/>
    <col min="3330" max="3330" width="95.6640625" style="782" customWidth="1"/>
    <col min="3331" max="3333" width="22.33203125" style="782" customWidth="1"/>
    <col min="3334" max="3584" width="9.33203125" style="782"/>
    <col min="3585" max="3585" width="9.5" style="782" customWidth="1"/>
    <col min="3586" max="3586" width="95.6640625" style="782" customWidth="1"/>
    <col min="3587" max="3589" width="22.33203125" style="782" customWidth="1"/>
    <col min="3590" max="3840" width="9.33203125" style="782"/>
    <col min="3841" max="3841" width="9.5" style="782" customWidth="1"/>
    <col min="3842" max="3842" width="95.6640625" style="782" customWidth="1"/>
    <col min="3843" max="3845" width="22.33203125" style="782" customWidth="1"/>
    <col min="3846" max="4096" width="9.33203125" style="782"/>
    <col min="4097" max="4097" width="9.5" style="782" customWidth="1"/>
    <col min="4098" max="4098" width="95.6640625" style="782" customWidth="1"/>
    <col min="4099" max="4101" width="22.33203125" style="782" customWidth="1"/>
    <col min="4102" max="4352" width="9.33203125" style="782"/>
    <col min="4353" max="4353" width="9.5" style="782" customWidth="1"/>
    <col min="4354" max="4354" width="95.6640625" style="782" customWidth="1"/>
    <col min="4355" max="4357" width="22.33203125" style="782" customWidth="1"/>
    <col min="4358" max="4608" width="9.33203125" style="782"/>
    <col min="4609" max="4609" width="9.5" style="782" customWidth="1"/>
    <col min="4610" max="4610" width="95.6640625" style="782" customWidth="1"/>
    <col min="4611" max="4613" width="22.33203125" style="782" customWidth="1"/>
    <col min="4614" max="4864" width="9.33203125" style="782"/>
    <col min="4865" max="4865" width="9.5" style="782" customWidth="1"/>
    <col min="4866" max="4866" width="95.6640625" style="782" customWidth="1"/>
    <col min="4867" max="4869" width="22.33203125" style="782" customWidth="1"/>
    <col min="4870" max="5120" width="9.33203125" style="782"/>
    <col min="5121" max="5121" width="9.5" style="782" customWidth="1"/>
    <col min="5122" max="5122" width="95.6640625" style="782" customWidth="1"/>
    <col min="5123" max="5125" width="22.33203125" style="782" customWidth="1"/>
    <col min="5126" max="5376" width="9.33203125" style="782"/>
    <col min="5377" max="5377" width="9.5" style="782" customWidth="1"/>
    <col min="5378" max="5378" width="95.6640625" style="782" customWidth="1"/>
    <col min="5379" max="5381" width="22.33203125" style="782" customWidth="1"/>
    <col min="5382" max="5632" width="9.33203125" style="782"/>
    <col min="5633" max="5633" width="9.5" style="782" customWidth="1"/>
    <col min="5634" max="5634" width="95.6640625" style="782" customWidth="1"/>
    <col min="5635" max="5637" width="22.33203125" style="782" customWidth="1"/>
    <col min="5638" max="5888" width="9.33203125" style="782"/>
    <col min="5889" max="5889" width="9.5" style="782" customWidth="1"/>
    <col min="5890" max="5890" width="95.6640625" style="782" customWidth="1"/>
    <col min="5891" max="5893" width="22.33203125" style="782" customWidth="1"/>
    <col min="5894" max="6144" width="9.33203125" style="782"/>
    <col min="6145" max="6145" width="9.5" style="782" customWidth="1"/>
    <col min="6146" max="6146" width="95.6640625" style="782" customWidth="1"/>
    <col min="6147" max="6149" width="22.33203125" style="782" customWidth="1"/>
    <col min="6150" max="6400" width="9.33203125" style="782"/>
    <col min="6401" max="6401" width="9.5" style="782" customWidth="1"/>
    <col min="6402" max="6402" width="95.6640625" style="782" customWidth="1"/>
    <col min="6403" max="6405" width="22.33203125" style="782" customWidth="1"/>
    <col min="6406" max="6656" width="9.33203125" style="782"/>
    <col min="6657" max="6657" width="9.5" style="782" customWidth="1"/>
    <col min="6658" max="6658" width="95.6640625" style="782" customWidth="1"/>
    <col min="6659" max="6661" width="22.33203125" style="782" customWidth="1"/>
    <col min="6662" max="6912" width="9.33203125" style="782"/>
    <col min="6913" max="6913" width="9.5" style="782" customWidth="1"/>
    <col min="6914" max="6914" width="95.6640625" style="782" customWidth="1"/>
    <col min="6915" max="6917" width="22.33203125" style="782" customWidth="1"/>
    <col min="6918" max="7168" width="9.33203125" style="782"/>
    <col min="7169" max="7169" width="9.5" style="782" customWidth="1"/>
    <col min="7170" max="7170" width="95.6640625" style="782" customWidth="1"/>
    <col min="7171" max="7173" width="22.33203125" style="782" customWidth="1"/>
    <col min="7174" max="7424" width="9.33203125" style="782"/>
    <col min="7425" max="7425" width="9.5" style="782" customWidth="1"/>
    <col min="7426" max="7426" width="95.6640625" style="782" customWidth="1"/>
    <col min="7427" max="7429" width="22.33203125" style="782" customWidth="1"/>
    <col min="7430" max="7680" width="9.33203125" style="782"/>
    <col min="7681" max="7681" width="9.5" style="782" customWidth="1"/>
    <col min="7682" max="7682" width="95.6640625" style="782" customWidth="1"/>
    <col min="7683" max="7685" width="22.33203125" style="782" customWidth="1"/>
    <col min="7686" max="7936" width="9.33203125" style="782"/>
    <col min="7937" max="7937" width="9.5" style="782" customWidth="1"/>
    <col min="7938" max="7938" width="95.6640625" style="782" customWidth="1"/>
    <col min="7939" max="7941" width="22.33203125" style="782" customWidth="1"/>
    <col min="7942" max="8192" width="9.33203125" style="782"/>
    <col min="8193" max="8193" width="9.5" style="782" customWidth="1"/>
    <col min="8194" max="8194" width="95.6640625" style="782" customWidth="1"/>
    <col min="8195" max="8197" width="22.33203125" style="782" customWidth="1"/>
    <col min="8198" max="8448" width="9.33203125" style="782"/>
    <col min="8449" max="8449" width="9.5" style="782" customWidth="1"/>
    <col min="8450" max="8450" width="95.6640625" style="782" customWidth="1"/>
    <col min="8451" max="8453" width="22.33203125" style="782" customWidth="1"/>
    <col min="8454" max="8704" width="9.33203125" style="782"/>
    <col min="8705" max="8705" width="9.5" style="782" customWidth="1"/>
    <col min="8706" max="8706" width="95.6640625" style="782" customWidth="1"/>
    <col min="8707" max="8709" width="22.33203125" style="782" customWidth="1"/>
    <col min="8710" max="8960" width="9.33203125" style="782"/>
    <col min="8961" max="8961" width="9.5" style="782" customWidth="1"/>
    <col min="8962" max="8962" width="95.6640625" style="782" customWidth="1"/>
    <col min="8963" max="8965" width="22.33203125" style="782" customWidth="1"/>
    <col min="8966" max="9216" width="9.33203125" style="782"/>
    <col min="9217" max="9217" width="9.5" style="782" customWidth="1"/>
    <col min="9218" max="9218" width="95.6640625" style="782" customWidth="1"/>
    <col min="9219" max="9221" width="22.33203125" style="782" customWidth="1"/>
    <col min="9222" max="9472" width="9.33203125" style="782"/>
    <col min="9473" max="9473" width="9.5" style="782" customWidth="1"/>
    <col min="9474" max="9474" width="95.6640625" style="782" customWidth="1"/>
    <col min="9475" max="9477" width="22.33203125" style="782" customWidth="1"/>
    <col min="9478" max="9728" width="9.33203125" style="782"/>
    <col min="9729" max="9729" width="9.5" style="782" customWidth="1"/>
    <col min="9730" max="9730" width="95.6640625" style="782" customWidth="1"/>
    <col min="9731" max="9733" width="22.33203125" style="782" customWidth="1"/>
    <col min="9734" max="9984" width="9.33203125" style="782"/>
    <col min="9985" max="9985" width="9.5" style="782" customWidth="1"/>
    <col min="9986" max="9986" width="95.6640625" style="782" customWidth="1"/>
    <col min="9987" max="9989" width="22.33203125" style="782" customWidth="1"/>
    <col min="9990" max="10240" width="9.33203125" style="782"/>
    <col min="10241" max="10241" width="9.5" style="782" customWidth="1"/>
    <col min="10242" max="10242" width="95.6640625" style="782" customWidth="1"/>
    <col min="10243" max="10245" width="22.33203125" style="782" customWidth="1"/>
    <col min="10246" max="10496" width="9.33203125" style="782"/>
    <col min="10497" max="10497" width="9.5" style="782" customWidth="1"/>
    <col min="10498" max="10498" width="95.6640625" style="782" customWidth="1"/>
    <col min="10499" max="10501" width="22.33203125" style="782" customWidth="1"/>
    <col min="10502" max="10752" width="9.33203125" style="782"/>
    <col min="10753" max="10753" width="9.5" style="782" customWidth="1"/>
    <col min="10754" max="10754" width="95.6640625" style="782" customWidth="1"/>
    <col min="10755" max="10757" width="22.33203125" style="782" customWidth="1"/>
    <col min="10758" max="11008" width="9.33203125" style="782"/>
    <col min="11009" max="11009" width="9.5" style="782" customWidth="1"/>
    <col min="11010" max="11010" width="95.6640625" style="782" customWidth="1"/>
    <col min="11011" max="11013" width="22.33203125" style="782" customWidth="1"/>
    <col min="11014" max="11264" width="9.33203125" style="782"/>
    <col min="11265" max="11265" width="9.5" style="782" customWidth="1"/>
    <col min="11266" max="11266" width="95.6640625" style="782" customWidth="1"/>
    <col min="11267" max="11269" width="22.33203125" style="782" customWidth="1"/>
    <col min="11270" max="11520" width="9.33203125" style="782"/>
    <col min="11521" max="11521" width="9.5" style="782" customWidth="1"/>
    <col min="11522" max="11522" width="95.6640625" style="782" customWidth="1"/>
    <col min="11523" max="11525" width="22.33203125" style="782" customWidth="1"/>
    <col min="11526" max="11776" width="9.33203125" style="782"/>
    <col min="11777" max="11777" width="9.5" style="782" customWidth="1"/>
    <col min="11778" max="11778" width="95.6640625" style="782" customWidth="1"/>
    <col min="11779" max="11781" width="22.33203125" style="782" customWidth="1"/>
    <col min="11782" max="12032" width="9.33203125" style="782"/>
    <col min="12033" max="12033" width="9.5" style="782" customWidth="1"/>
    <col min="12034" max="12034" width="95.6640625" style="782" customWidth="1"/>
    <col min="12035" max="12037" width="22.33203125" style="782" customWidth="1"/>
    <col min="12038" max="12288" width="9.33203125" style="782"/>
    <col min="12289" max="12289" width="9.5" style="782" customWidth="1"/>
    <col min="12290" max="12290" width="95.6640625" style="782" customWidth="1"/>
    <col min="12291" max="12293" width="22.33203125" style="782" customWidth="1"/>
    <col min="12294" max="12544" width="9.33203125" style="782"/>
    <col min="12545" max="12545" width="9.5" style="782" customWidth="1"/>
    <col min="12546" max="12546" width="95.6640625" style="782" customWidth="1"/>
    <col min="12547" max="12549" width="22.33203125" style="782" customWidth="1"/>
    <col min="12550" max="12800" width="9.33203125" style="782"/>
    <col min="12801" max="12801" width="9.5" style="782" customWidth="1"/>
    <col min="12802" max="12802" width="95.6640625" style="782" customWidth="1"/>
    <col min="12803" max="12805" width="22.33203125" style="782" customWidth="1"/>
    <col min="12806" max="13056" width="9.33203125" style="782"/>
    <col min="13057" max="13057" width="9.5" style="782" customWidth="1"/>
    <col min="13058" max="13058" width="95.6640625" style="782" customWidth="1"/>
    <col min="13059" max="13061" width="22.33203125" style="782" customWidth="1"/>
    <col min="13062" max="13312" width="9.33203125" style="782"/>
    <col min="13313" max="13313" width="9.5" style="782" customWidth="1"/>
    <col min="13314" max="13314" width="95.6640625" style="782" customWidth="1"/>
    <col min="13315" max="13317" width="22.33203125" style="782" customWidth="1"/>
    <col min="13318" max="13568" width="9.33203125" style="782"/>
    <col min="13569" max="13569" width="9.5" style="782" customWidth="1"/>
    <col min="13570" max="13570" width="95.6640625" style="782" customWidth="1"/>
    <col min="13571" max="13573" width="22.33203125" style="782" customWidth="1"/>
    <col min="13574" max="13824" width="9.33203125" style="782"/>
    <col min="13825" max="13825" width="9.5" style="782" customWidth="1"/>
    <col min="13826" max="13826" width="95.6640625" style="782" customWidth="1"/>
    <col min="13827" max="13829" width="22.33203125" style="782" customWidth="1"/>
    <col min="13830" max="14080" width="9.33203125" style="782"/>
    <col min="14081" max="14081" width="9.5" style="782" customWidth="1"/>
    <col min="14082" max="14082" width="95.6640625" style="782" customWidth="1"/>
    <col min="14083" max="14085" width="22.33203125" style="782" customWidth="1"/>
    <col min="14086" max="14336" width="9.33203125" style="782"/>
    <col min="14337" max="14337" width="9.5" style="782" customWidth="1"/>
    <col min="14338" max="14338" width="95.6640625" style="782" customWidth="1"/>
    <col min="14339" max="14341" width="22.33203125" style="782" customWidth="1"/>
    <col min="14342" max="14592" width="9.33203125" style="782"/>
    <col min="14593" max="14593" width="9.5" style="782" customWidth="1"/>
    <col min="14594" max="14594" width="95.6640625" style="782" customWidth="1"/>
    <col min="14595" max="14597" width="22.33203125" style="782" customWidth="1"/>
    <col min="14598" max="14848" width="9.33203125" style="782"/>
    <col min="14849" max="14849" width="9.5" style="782" customWidth="1"/>
    <col min="14850" max="14850" width="95.6640625" style="782" customWidth="1"/>
    <col min="14851" max="14853" width="22.33203125" style="782" customWidth="1"/>
    <col min="14854" max="15104" width="9.33203125" style="782"/>
    <col min="15105" max="15105" width="9.5" style="782" customWidth="1"/>
    <col min="15106" max="15106" width="95.6640625" style="782" customWidth="1"/>
    <col min="15107" max="15109" width="22.33203125" style="782" customWidth="1"/>
    <col min="15110" max="15360" width="9.33203125" style="782"/>
    <col min="15361" max="15361" width="9.5" style="782" customWidth="1"/>
    <col min="15362" max="15362" width="95.6640625" style="782" customWidth="1"/>
    <col min="15363" max="15365" width="22.33203125" style="782" customWidth="1"/>
    <col min="15366" max="15616" width="9.33203125" style="782"/>
    <col min="15617" max="15617" width="9.5" style="782" customWidth="1"/>
    <col min="15618" max="15618" width="95.6640625" style="782" customWidth="1"/>
    <col min="15619" max="15621" width="22.33203125" style="782" customWidth="1"/>
    <col min="15622" max="15872" width="9.33203125" style="782"/>
    <col min="15873" max="15873" width="9.5" style="782" customWidth="1"/>
    <col min="15874" max="15874" width="95.6640625" style="782" customWidth="1"/>
    <col min="15875" max="15877" width="22.33203125" style="782" customWidth="1"/>
    <col min="15878" max="16128" width="9.33203125" style="782"/>
    <col min="16129" max="16129" width="9.5" style="782" customWidth="1"/>
    <col min="16130" max="16130" width="95.6640625" style="782" customWidth="1"/>
    <col min="16131" max="16133" width="22.33203125" style="782" customWidth="1"/>
    <col min="16134" max="16384" width="9.33203125" style="782"/>
  </cols>
  <sheetData>
    <row r="1" spans="1:5" ht="24" customHeight="1" thickBot="1">
      <c r="A1" s="970" t="s">
        <v>1289</v>
      </c>
      <c r="B1" s="971"/>
      <c r="C1" s="971"/>
      <c r="D1" s="971"/>
      <c r="E1" s="971"/>
    </row>
    <row r="2" spans="1:5" ht="32.25" thickBot="1">
      <c r="A2" s="706" t="s">
        <v>854</v>
      </c>
      <c r="B2" s="706" t="s">
        <v>54</v>
      </c>
      <c r="C2" s="706" t="s">
        <v>924</v>
      </c>
      <c r="D2" s="706" t="s">
        <v>923</v>
      </c>
      <c r="E2" s="706" t="s">
        <v>922</v>
      </c>
    </row>
    <row r="3" spans="1:5" ht="16.5" thickBot="1">
      <c r="A3" s="706">
        <v>1</v>
      </c>
      <c r="B3" s="706">
        <v>2</v>
      </c>
      <c r="C3" s="706">
        <v>3</v>
      </c>
      <c r="D3" s="706">
        <v>4</v>
      </c>
      <c r="E3" s="706">
        <v>5</v>
      </c>
    </row>
    <row r="4" spans="1:5">
      <c r="A4" s="783" t="s">
        <v>41</v>
      </c>
      <c r="B4" s="784" t="s">
        <v>1254</v>
      </c>
      <c r="C4" s="785">
        <v>1906</v>
      </c>
      <c r="D4" s="785">
        <v>0</v>
      </c>
      <c r="E4" s="786">
        <v>1906</v>
      </c>
    </row>
    <row r="5" spans="1:5">
      <c r="A5" s="787" t="s">
        <v>49</v>
      </c>
      <c r="B5" s="788" t="s">
        <v>1255</v>
      </c>
      <c r="C5" s="789">
        <v>280838</v>
      </c>
      <c r="D5" s="789">
        <v>0</v>
      </c>
      <c r="E5" s="790">
        <v>280838</v>
      </c>
    </row>
    <row r="6" spans="1:5">
      <c r="A6" s="787" t="s">
        <v>50</v>
      </c>
      <c r="B6" s="788" t="s">
        <v>1256</v>
      </c>
      <c r="C6" s="789">
        <v>5640</v>
      </c>
      <c r="D6" s="789">
        <v>0</v>
      </c>
      <c r="E6" s="790">
        <v>5640</v>
      </c>
    </row>
    <row r="7" spans="1:5">
      <c r="A7" s="787" t="s">
        <v>51</v>
      </c>
      <c r="B7" s="788" t="s">
        <v>1257</v>
      </c>
      <c r="C7" s="789">
        <v>88915</v>
      </c>
      <c r="D7" s="789">
        <v>0</v>
      </c>
      <c r="E7" s="790">
        <v>88915</v>
      </c>
    </row>
    <row r="8" spans="1:5" ht="25.5">
      <c r="A8" s="791" t="s">
        <v>52</v>
      </c>
      <c r="B8" s="792" t="s">
        <v>1258</v>
      </c>
      <c r="C8" s="793">
        <v>377299</v>
      </c>
      <c r="D8" s="793">
        <v>0</v>
      </c>
      <c r="E8" s="794">
        <v>377299</v>
      </c>
    </row>
    <row r="9" spans="1:5">
      <c r="A9" s="787" t="s">
        <v>847</v>
      </c>
      <c r="B9" s="788" t="s">
        <v>1259</v>
      </c>
      <c r="C9" s="789">
        <v>0</v>
      </c>
      <c r="D9" s="789">
        <v>0</v>
      </c>
      <c r="E9" s="790">
        <v>0</v>
      </c>
    </row>
    <row r="10" spans="1:5">
      <c r="A10" s="787" t="s">
        <v>845</v>
      </c>
      <c r="B10" s="788" t="s">
        <v>1260</v>
      </c>
      <c r="C10" s="789">
        <v>0</v>
      </c>
      <c r="D10" s="789">
        <v>0</v>
      </c>
      <c r="E10" s="790">
        <v>0</v>
      </c>
    </row>
    <row r="11" spans="1:5">
      <c r="A11" s="791" t="s">
        <v>843</v>
      </c>
      <c r="B11" s="792" t="s">
        <v>1261</v>
      </c>
      <c r="C11" s="793">
        <v>0</v>
      </c>
      <c r="D11" s="793">
        <v>0</v>
      </c>
      <c r="E11" s="794">
        <v>0</v>
      </c>
    </row>
    <row r="12" spans="1:5">
      <c r="A12" s="787" t="s">
        <v>841</v>
      </c>
      <c r="B12" s="788" t="s">
        <v>1262</v>
      </c>
      <c r="C12" s="789">
        <v>0</v>
      </c>
      <c r="D12" s="789">
        <v>0</v>
      </c>
      <c r="E12" s="790">
        <v>0</v>
      </c>
    </row>
    <row r="13" spans="1:5">
      <c r="A13" s="787" t="s">
        <v>839</v>
      </c>
      <c r="B13" s="788" t="s">
        <v>1263</v>
      </c>
      <c r="C13" s="789">
        <v>198</v>
      </c>
      <c r="D13" s="789">
        <v>0</v>
      </c>
      <c r="E13" s="790">
        <v>198</v>
      </c>
    </row>
    <row r="14" spans="1:5">
      <c r="A14" s="787" t="s">
        <v>837</v>
      </c>
      <c r="B14" s="788" t="s">
        <v>1264</v>
      </c>
      <c r="C14" s="789">
        <v>16680</v>
      </c>
      <c r="D14" s="789">
        <v>0</v>
      </c>
      <c r="E14" s="790">
        <v>16680</v>
      </c>
    </row>
    <row r="15" spans="1:5">
      <c r="A15" s="787" t="s">
        <v>835</v>
      </c>
      <c r="B15" s="788" t="s">
        <v>1265</v>
      </c>
      <c r="C15" s="789">
        <v>0</v>
      </c>
      <c r="D15" s="789">
        <v>0</v>
      </c>
      <c r="E15" s="790">
        <v>0</v>
      </c>
    </row>
    <row r="16" spans="1:5">
      <c r="A16" s="791" t="s">
        <v>833</v>
      </c>
      <c r="B16" s="792" t="s">
        <v>1266</v>
      </c>
      <c r="C16" s="793">
        <v>16878</v>
      </c>
      <c r="D16" s="793">
        <v>0</v>
      </c>
      <c r="E16" s="794">
        <v>16878</v>
      </c>
    </row>
    <row r="17" spans="1:5">
      <c r="A17" s="787" t="s">
        <v>831</v>
      </c>
      <c r="B17" s="788" t="s">
        <v>1267</v>
      </c>
      <c r="C17" s="789">
        <v>6540</v>
      </c>
      <c r="D17" s="789">
        <v>0</v>
      </c>
      <c r="E17" s="790">
        <v>6540</v>
      </c>
    </row>
    <row r="18" spans="1:5">
      <c r="A18" s="787" t="s">
        <v>829</v>
      </c>
      <c r="B18" s="788" t="s">
        <v>1268</v>
      </c>
      <c r="C18" s="789">
        <v>0</v>
      </c>
      <c r="D18" s="789">
        <v>0</v>
      </c>
      <c r="E18" s="790">
        <v>0</v>
      </c>
    </row>
    <row r="19" spans="1:5">
      <c r="A19" s="787" t="s">
        <v>827</v>
      </c>
      <c r="B19" s="788" t="s">
        <v>1269</v>
      </c>
      <c r="C19" s="789">
        <v>97</v>
      </c>
      <c r="D19" s="789">
        <v>0</v>
      </c>
      <c r="E19" s="790">
        <v>97</v>
      </c>
    </row>
    <row r="20" spans="1:5">
      <c r="A20" s="791" t="s">
        <v>825</v>
      </c>
      <c r="B20" s="792" t="s">
        <v>1270</v>
      </c>
      <c r="C20" s="793">
        <v>6637</v>
      </c>
      <c r="D20" s="793">
        <v>0</v>
      </c>
      <c r="E20" s="794">
        <v>6637</v>
      </c>
    </row>
    <row r="21" spans="1:5">
      <c r="A21" s="791" t="s">
        <v>823</v>
      </c>
      <c r="B21" s="792" t="s">
        <v>1271</v>
      </c>
      <c r="C21" s="793">
        <v>5273</v>
      </c>
      <c r="D21" s="793">
        <v>0</v>
      </c>
      <c r="E21" s="794">
        <v>5273</v>
      </c>
    </row>
    <row r="22" spans="1:5">
      <c r="A22" s="791" t="s">
        <v>821</v>
      </c>
      <c r="B22" s="792" t="s">
        <v>1272</v>
      </c>
      <c r="C22" s="793">
        <v>160</v>
      </c>
      <c r="D22" s="793">
        <v>0</v>
      </c>
      <c r="E22" s="794">
        <v>160</v>
      </c>
    </row>
    <row r="23" spans="1:5">
      <c r="A23" s="791" t="s">
        <v>902</v>
      </c>
      <c r="B23" s="792" t="s">
        <v>1273</v>
      </c>
      <c r="C23" s="793">
        <v>406247</v>
      </c>
      <c r="D23" s="793">
        <v>0</v>
      </c>
      <c r="E23" s="794">
        <v>406247</v>
      </c>
    </row>
    <row r="24" spans="1:5">
      <c r="A24" s="787" t="s">
        <v>900</v>
      </c>
      <c r="B24" s="788" t="s">
        <v>1274</v>
      </c>
      <c r="C24" s="789">
        <v>536729</v>
      </c>
      <c r="D24" s="789">
        <v>0</v>
      </c>
      <c r="E24" s="790">
        <v>536729</v>
      </c>
    </row>
    <row r="25" spans="1:5">
      <c r="A25" s="787" t="s">
        <v>898</v>
      </c>
      <c r="B25" s="788" t="s">
        <v>1275</v>
      </c>
      <c r="C25" s="789">
        <v>-145484</v>
      </c>
      <c r="D25" s="789">
        <v>0</v>
      </c>
      <c r="E25" s="790">
        <v>-145484</v>
      </c>
    </row>
    <row r="26" spans="1:5">
      <c r="A26" s="787" t="s">
        <v>896</v>
      </c>
      <c r="B26" s="788" t="s">
        <v>1276</v>
      </c>
      <c r="C26" s="789">
        <v>0</v>
      </c>
      <c r="D26" s="789">
        <v>0</v>
      </c>
      <c r="E26" s="790">
        <v>0</v>
      </c>
    </row>
    <row r="27" spans="1:5">
      <c r="A27" s="787" t="s">
        <v>894</v>
      </c>
      <c r="B27" s="788" t="s">
        <v>1277</v>
      </c>
      <c r="C27" s="789">
        <v>-1257</v>
      </c>
      <c r="D27" s="789">
        <v>0</v>
      </c>
      <c r="E27" s="790">
        <v>-1257</v>
      </c>
    </row>
    <row r="28" spans="1:5">
      <c r="A28" s="791" t="s">
        <v>892</v>
      </c>
      <c r="B28" s="792" t="s">
        <v>1278</v>
      </c>
      <c r="C28" s="793">
        <v>389988</v>
      </c>
      <c r="D28" s="793">
        <v>0</v>
      </c>
      <c r="E28" s="794">
        <v>389988</v>
      </c>
    </row>
    <row r="29" spans="1:5">
      <c r="A29" s="787" t="s">
        <v>890</v>
      </c>
      <c r="B29" s="788" t="s">
        <v>1279</v>
      </c>
      <c r="C29" s="789">
        <v>35</v>
      </c>
      <c r="D29" s="789">
        <v>0</v>
      </c>
      <c r="E29" s="790">
        <v>35</v>
      </c>
    </row>
    <row r="30" spans="1:5">
      <c r="A30" s="787" t="s">
        <v>888</v>
      </c>
      <c r="B30" s="788" t="s">
        <v>1280</v>
      </c>
      <c r="C30" s="789">
        <v>3471</v>
      </c>
      <c r="D30" s="789">
        <v>0</v>
      </c>
      <c r="E30" s="790">
        <v>3471</v>
      </c>
    </row>
    <row r="31" spans="1:5">
      <c r="A31" s="787" t="s">
        <v>886</v>
      </c>
      <c r="B31" s="788" t="s">
        <v>1281</v>
      </c>
      <c r="C31" s="789">
        <v>3210</v>
      </c>
      <c r="D31" s="789">
        <v>0</v>
      </c>
      <c r="E31" s="790">
        <v>3210</v>
      </c>
    </row>
    <row r="32" spans="1:5">
      <c r="A32" s="791" t="s">
        <v>884</v>
      </c>
      <c r="B32" s="792" t="s">
        <v>1282</v>
      </c>
      <c r="C32" s="793">
        <v>6716</v>
      </c>
      <c r="D32" s="793">
        <v>0</v>
      </c>
      <c r="E32" s="794">
        <v>6716</v>
      </c>
    </row>
    <row r="33" spans="1:5">
      <c r="A33" s="791" t="s">
        <v>882</v>
      </c>
      <c r="B33" s="792" t="s">
        <v>1283</v>
      </c>
      <c r="C33" s="793">
        <v>0</v>
      </c>
      <c r="D33" s="793">
        <v>0</v>
      </c>
      <c r="E33" s="794">
        <v>0</v>
      </c>
    </row>
    <row r="34" spans="1:5">
      <c r="A34" s="791" t="s">
        <v>880</v>
      </c>
      <c r="B34" s="792" t="s">
        <v>1284</v>
      </c>
      <c r="C34" s="793">
        <v>0</v>
      </c>
      <c r="D34" s="793">
        <v>0</v>
      </c>
      <c r="E34" s="794">
        <v>0</v>
      </c>
    </row>
    <row r="35" spans="1:5">
      <c r="A35" s="791" t="s">
        <v>878</v>
      </c>
      <c r="B35" s="792" t="s">
        <v>1285</v>
      </c>
      <c r="C35" s="793">
        <v>9543</v>
      </c>
      <c r="D35" s="793">
        <v>0</v>
      </c>
      <c r="E35" s="794">
        <v>9543</v>
      </c>
    </row>
    <row r="36" spans="1:5" ht="13.5" thickBot="1">
      <c r="A36" s="795" t="s">
        <v>876</v>
      </c>
      <c r="B36" s="796" t="s">
        <v>1286</v>
      </c>
      <c r="C36" s="797">
        <v>406247</v>
      </c>
      <c r="D36" s="797">
        <v>0</v>
      </c>
      <c r="E36" s="798">
        <v>406247</v>
      </c>
    </row>
  </sheetData>
  <mergeCells count="1">
    <mergeCell ref="A1:E1"/>
  </mergeCells>
  <pageMargins left="0.75" right="0.75" top="1" bottom="1" header="0.5" footer="0.5"/>
  <pageSetup paperSize="8" orientation="portrait" horizontalDpi="300" verticalDpi="300" r:id="rId1"/>
  <headerFooter alignWithMargins="0">
    <oddHeader>&amp;R3.1 sz. tájékoztató tábla a 7/2015. (IV.30.)  önkormányzati rendelethez</oddHeader>
    <oddFooter>&amp;C&amp;LAdatellenőrző kód: 33d-5d152a-6a28642b7a5624126d786b-593616-41&amp;R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59"/>
  <sheetViews>
    <sheetView view="pageLayout" workbookViewId="0">
      <selection activeCell="C20" sqref="C20"/>
    </sheetView>
  </sheetViews>
  <sheetFormatPr defaultRowHeight="12.75"/>
  <cols>
    <col min="1" max="1" width="9.5" style="763" customWidth="1"/>
    <col min="2" max="2" width="84.5" style="763" customWidth="1"/>
    <col min="3" max="3" width="17" style="763" customWidth="1"/>
    <col min="4" max="5" width="16.1640625" style="763" customWidth="1"/>
    <col min="6" max="16384" width="9.33203125" style="763"/>
  </cols>
  <sheetData>
    <row r="1" spans="1:5" ht="23.25" customHeight="1" thickBot="1">
      <c r="A1" s="972" t="s">
        <v>1288</v>
      </c>
      <c r="B1" s="973"/>
      <c r="C1" s="973"/>
      <c r="D1" s="973"/>
      <c r="E1" s="973"/>
    </row>
    <row r="2" spans="1:5" ht="32.25" thickBot="1">
      <c r="A2" s="659" t="s">
        <v>854</v>
      </c>
      <c r="B2" s="659" t="s">
        <v>54</v>
      </c>
      <c r="C2" s="659" t="s">
        <v>968</v>
      </c>
      <c r="D2" s="659" t="s">
        <v>967</v>
      </c>
      <c r="E2" s="659" t="s">
        <v>966</v>
      </c>
    </row>
    <row r="3" spans="1:5" ht="16.5" thickBot="1">
      <c r="A3" s="659">
        <v>1</v>
      </c>
      <c r="B3" s="659">
        <v>2</v>
      </c>
      <c r="C3" s="659">
        <v>3</v>
      </c>
      <c r="D3" s="659">
        <v>4</v>
      </c>
      <c r="E3" s="659">
        <v>5</v>
      </c>
    </row>
    <row r="4" spans="1:5">
      <c r="A4" s="764" t="s">
        <v>986</v>
      </c>
      <c r="B4" s="765" t="s">
        <v>257</v>
      </c>
      <c r="C4" s="766"/>
      <c r="D4" s="766"/>
      <c r="E4" s="767"/>
    </row>
    <row r="5" spans="1:5">
      <c r="A5" s="694" t="s">
        <v>41</v>
      </c>
      <c r="B5" s="695" t="s">
        <v>987</v>
      </c>
      <c r="C5" s="696">
        <v>0</v>
      </c>
      <c r="D5" s="696">
        <v>0</v>
      </c>
      <c r="E5" s="697">
        <v>0</v>
      </c>
    </row>
    <row r="6" spans="1:5">
      <c r="A6" s="694" t="s">
        <v>49</v>
      </c>
      <c r="B6" s="695" t="s">
        <v>988</v>
      </c>
      <c r="C6" s="696">
        <v>1764</v>
      </c>
      <c r="D6" s="696">
        <v>0</v>
      </c>
      <c r="E6" s="697">
        <v>1906</v>
      </c>
    </row>
    <row r="7" spans="1:5">
      <c r="A7" s="694" t="s">
        <v>50</v>
      </c>
      <c r="B7" s="695" t="s">
        <v>989</v>
      </c>
      <c r="C7" s="696">
        <v>0</v>
      </c>
      <c r="D7" s="696">
        <v>0</v>
      </c>
      <c r="E7" s="697">
        <v>0</v>
      </c>
    </row>
    <row r="8" spans="1:5">
      <c r="A8" s="698" t="s">
        <v>51</v>
      </c>
      <c r="B8" s="699" t="s">
        <v>990</v>
      </c>
      <c r="C8" s="700">
        <v>1764</v>
      </c>
      <c r="D8" s="700">
        <v>0</v>
      </c>
      <c r="E8" s="701">
        <v>1906</v>
      </c>
    </row>
    <row r="9" spans="1:5">
      <c r="A9" s="694" t="s">
        <v>52</v>
      </c>
      <c r="B9" s="695" t="s">
        <v>991</v>
      </c>
      <c r="C9" s="696">
        <v>277527</v>
      </c>
      <c r="D9" s="696">
        <v>0</v>
      </c>
      <c r="E9" s="697">
        <v>268011</v>
      </c>
    </row>
    <row r="10" spans="1:5">
      <c r="A10" s="694" t="s">
        <v>847</v>
      </c>
      <c r="B10" s="695" t="s">
        <v>992</v>
      </c>
      <c r="C10" s="696">
        <v>3728</v>
      </c>
      <c r="D10" s="696">
        <v>0</v>
      </c>
      <c r="E10" s="697">
        <v>12642</v>
      </c>
    </row>
    <row r="11" spans="1:5">
      <c r="A11" s="694" t="s">
        <v>845</v>
      </c>
      <c r="B11" s="695" t="s">
        <v>993</v>
      </c>
      <c r="C11" s="696">
        <v>0</v>
      </c>
      <c r="D11" s="696">
        <v>0</v>
      </c>
      <c r="E11" s="697">
        <v>0</v>
      </c>
    </row>
    <row r="12" spans="1:5">
      <c r="A12" s="694" t="s">
        <v>843</v>
      </c>
      <c r="B12" s="695" t="s">
        <v>994</v>
      </c>
      <c r="C12" s="696">
        <v>0</v>
      </c>
      <c r="D12" s="696">
        <v>0</v>
      </c>
      <c r="E12" s="697">
        <v>0</v>
      </c>
    </row>
    <row r="13" spans="1:5">
      <c r="A13" s="694" t="s">
        <v>841</v>
      </c>
      <c r="B13" s="695" t="s">
        <v>995</v>
      </c>
      <c r="C13" s="696">
        <v>0</v>
      </c>
      <c r="D13" s="696">
        <v>0</v>
      </c>
      <c r="E13" s="697">
        <v>0</v>
      </c>
    </row>
    <row r="14" spans="1:5">
      <c r="A14" s="698" t="s">
        <v>839</v>
      </c>
      <c r="B14" s="699" t="s">
        <v>996</v>
      </c>
      <c r="C14" s="700">
        <v>281255</v>
      </c>
      <c r="D14" s="700">
        <v>0</v>
      </c>
      <c r="E14" s="701">
        <v>280653</v>
      </c>
    </row>
    <row r="15" spans="1:5">
      <c r="A15" s="694" t="s">
        <v>837</v>
      </c>
      <c r="B15" s="695" t="s">
        <v>997</v>
      </c>
      <c r="C15" s="696">
        <v>5640</v>
      </c>
      <c r="D15" s="696">
        <v>0</v>
      </c>
      <c r="E15" s="697">
        <v>5640</v>
      </c>
    </row>
    <row r="16" spans="1:5">
      <c r="A16" s="694" t="s">
        <v>835</v>
      </c>
      <c r="B16" s="695" t="s">
        <v>998</v>
      </c>
      <c r="C16" s="696">
        <v>0</v>
      </c>
      <c r="D16" s="696">
        <v>0</v>
      </c>
      <c r="E16" s="697">
        <v>0</v>
      </c>
    </row>
    <row r="17" spans="1:5">
      <c r="A17" s="694" t="s">
        <v>833</v>
      </c>
      <c r="B17" s="695" t="s">
        <v>999</v>
      </c>
      <c r="C17" s="696">
        <v>0</v>
      </c>
      <c r="D17" s="696">
        <v>0</v>
      </c>
      <c r="E17" s="697">
        <v>0</v>
      </c>
    </row>
    <row r="18" spans="1:5">
      <c r="A18" s="694" t="s">
        <v>831</v>
      </c>
      <c r="B18" s="695" t="s">
        <v>1000</v>
      </c>
      <c r="C18" s="696">
        <v>0</v>
      </c>
      <c r="D18" s="696">
        <v>0</v>
      </c>
      <c r="E18" s="697">
        <v>0</v>
      </c>
    </row>
    <row r="19" spans="1:5">
      <c r="A19" s="694" t="s">
        <v>829</v>
      </c>
      <c r="B19" s="695" t="s">
        <v>1001</v>
      </c>
      <c r="C19" s="696">
        <v>0</v>
      </c>
      <c r="D19" s="696">
        <v>0</v>
      </c>
      <c r="E19" s="697">
        <v>0</v>
      </c>
    </row>
    <row r="20" spans="1:5">
      <c r="A20" s="694" t="s">
        <v>827</v>
      </c>
      <c r="B20" s="695" t="s">
        <v>1002</v>
      </c>
      <c r="C20" s="696">
        <v>0</v>
      </c>
      <c r="D20" s="696">
        <v>0</v>
      </c>
      <c r="E20" s="697">
        <v>0</v>
      </c>
    </row>
    <row r="21" spans="1:5">
      <c r="A21" s="694" t="s">
        <v>825</v>
      </c>
      <c r="B21" s="695" t="s">
        <v>1003</v>
      </c>
      <c r="C21" s="696">
        <v>0</v>
      </c>
      <c r="D21" s="696">
        <v>0</v>
      </c>
      <c r="E21" s="697">
        <v>0</v>
      </c>
    </row>
    <row r="22" spans="1:5">
      <c r="A22" s="698" t="s">
        <v>823</v>
      </c>
      <c r="B22" s="699" t="s">
        <v>1004</v>
      </c>
      <c r="C22" s="700">
        <v>5640</v>
      </c>
      <c r="D22" s="700">
        <v>0</v>
      </c>
      <c r="E22" s="701">
        <v>5640</v>
      </c>
    </row>
    <row r="23" spans="1:5">
      <c r="A23" s="694" t="s">
        <v>821</v>
      </c>
      <c r="B23" s="695" t="s">
        <v>1005</v>
      </c>
      <c r="C23" s="696">
        <v>91819</v>
      </c>
      <c r="D23" s="696">
        <v>0</v>
      </c>
      <c r="E23" s="697">
        <v>88915</v>
      </c>
    </row>
    <row r="24" spans="1:5">
      <c r="A24" s="694" t="s">
        <v>902</v>
      </c>
      <c r="B24" s="695" t="s">
        <v>1006</v>
      </c>
      <c r="C24" s="696">
        <v>0</v>
      </c>
      <c r="D24" s="696">
        <v>0</v>
      </c>
      <c r="E24" s="697">
        <v>0</v>
      </c>
    </row>
    <row r="25" spans="1:5">
      <c r="A25" s="698" t="s">
        <v>900</v>
      </c>
      <c r="B25" s="699" t="s">
        <v>1007</v>
      </c>
      <c r="C25" s="700">
        <v>91819</v>
      </c>
      <c r="D25" s="700">
        <v>0</v>
      </c>
      <c r="E25" s="701">
        <v>88915</v>
      </c>
    </row>
    <row r="26" spans="1:5" ht="25.5">
      <c r="A26" s="698" t="s">
        <v>898</v>
      </c>
      <c r="B26" s="699" t="s">
        <v>1008</v>
      </c>
      <c r="C26" s="700">
        <v>380478</v>
      </c>
      <c r="D26" s="700">
        <v>0</v>
      </c>
      <c r="E26" s="701">
        <v>377114</v>
      </c>
    </row>
    <row r="27" spans="1:5">
      <c r="A27" s="694" t="s">
        <v>896</v>
      </c>
      <c r="B27" s="695" t="s">
        <v>1009</v>
      </c>
      <c r="C27" s="696">
        <v>0</v>
      </c>
      <c r="D27" s="696">
        <v>0</v>
      </c>
      <c r="E27" s="697">
        <v>0</v>
      </c>
    </row>
    <row r="28" spans="1:5">
      <c r="A28" s="694" t="s">
        <v>894</v>
      </c>
      <c r="B28" s="695" t="s">
        <v>1010</v>
      </c>
      <c r="C28" s="696">
        <v>0</v>
      </c>
      <c r="D28" s="696">
        <v>0</v>
      </c>
      <c r="E28" s="697">
        <v>0</v>
      </c>
    </row>
    <row r="29" spans="1:5">
      <c r="A29" s="694" t="s">
        <v>892</v>
      </c>
      <c r="B29" s="695" t="s">
        <v>1011</v>
      </c>
      <c r="C29" s="696">
        <v>0</v>
      </c>
      <c r="D29" s="696">
        <v>0</v>
      </c>
      <c r="E29" s="697">
        <v>0</v>
      </c>
    </row>
    <row r="30" spans="1:5">
      <c r="A30" s="694" t="s">
        <v>890</v>
      </c>
      <c r="B30" s="695" t="s">
        <v>1012</v>
      </c>
      <c r="C30" s="696">
        <v>0</v>
      </c>
      <c r="D30" s="696">
        <v>0</v>
      </c>
      <c r="E30" s="697">
        <v>0</v>
      </c>
    </row>
    <row r="31" spans="1:5">
      <c r="A31" s="694" t="s">
        <v>888</v>
      </c>
      <c r="B31" s="695" t="s">
        <v>1013</v>
      </c>
      <c r="C31" s="696">
        <v>0</v>
      </c>
      <c r="D31" s="696">
        <v>0</v>
      </c>
      <c r="E31" s="697">
        <v>0</v>
      </c>
    </row>
    <row r="32" spans="1:5">
      <c r="A32" s="698" t="s">
        <v>886</v>
      </c>
      <c r="B32" s="699" t="s">
        <v>1014</v>
      </c>
      <c r="C32" s="700">
        <v>0</v>
      </c>
      <c r="D32" s="700">
        <v>0</v>
      </c>
      <c r="E32" s="701">
        <v>0</v>
      </c>
    </row>
    <row r="33" spans="1:5">
      <c r="A33" s="694" t="s">
        <v>884</v>
      </c>
      <c r="B33" s="695" t="s">
        <v>1015</v>
      </c>
      <c r="C33" s="696">
        <v>0</v>
      </c>
      <c r="D33" s="696">
        <v>0</v>
      </c>
      <c r="E33" s="697">
        <v>0</v>
      </c>
    </row>
    <row r="34" spans="1:5">
      <c r="A34" s="694" t="s">
        <v>882</v>
      </c>
      <c r="B34" s="695" t="s">
        <v>1016</v>
      </c>
      <c r="C34" s="696">
        <v>0</v>
      </c>
      <c r="D34" s="696">
        <v>0</v>
      </c>
      <c r="E34" s="697">
        <v>0</v>
      </c>
    </row>
    <row r="35" spans="1:5">
      <c r="A35" s="694" t="s">
        <v>880</v>
      </c>
      <c r="B35" s="695" t="s">
        <v>1017</v>
      </c>
      <c r="C35" s="696">
        <v>0</v>
      </c>
      <c r="D35" s="696">
        <v>0</v>
      </c>
      <c r="E35" s="697">
        <v>0</v>
      </c>
    </row>
    <row r="36" spans="1:5">
      <c r="A36" s="694" t="s">
        <v>878</v>
      </c>
      <c r="B36" s="695" t="s">
        <v>1018</v>
      </c>
      <c r="C36" s="696">
        <v>0</v>
      </c>
      <c r="D36" s="696">
        <v>0</v>
      </c>
      <c r="E36" s="697">
        <v>0</v>
      </c>
    </row>
    <row r="37" spans="1:5">
      <c r="A37" s="694" t="s">
        <v>876</v>
      </c>
      <c r="B37" s="695" t="s">
        <v>1019</v>
      </c>
      <c r="C37" s="696">
        <v>0</v>
      </c>
      <c r="D37" s="696">
        <v>0</v>
      </c>
      <c r="E37" s="697">
        <v>0</v>
      </c>
    </row>
    <row r="38" spans="1:5">
      <c r="A38" s="694" t="s">
        <v>874</v>
      </c>
      <c r="B38" s="695" t="s">
        <v>1020</v>
      </c>
      <c r="C38" s="696">
        <v>0</v>
      </c>
      <c r="D38" s="696">
        <v>0</v>
      </c>
      <c r="E38" s="697">
        <v>0</v>
      </c>
    </row>
    <row r="39" spans="1:5">
      <c r="A39" s="694" t="s">
        <v>872</v>
      </c>
      <c r="B39" s="695" t="s">
        <v>1021</v>
      </c>
      <c r="C39" s="696">
        <v>0</v>
      </c>
      <c r="D39" s="696">
        <v>0</v>
      </c>
      <c r="E39" s="697">
        <v>0</v>
      </c>
    </row>
    <row r="40" spans="1:5">
      <c r="A40" s="698" t="s">
        <v>870</v>
      </c>
      <c r="B40" s="699" t="s">
        <v>1022</v>
      </c>
      <c r="C40" s="700">
        <v>0</v>
      </c>
      <c r="D40" s="700">
        <v>0</v>
      </c>
      <c r="E40" s="701">
        <v>0</v>
      </c>
    </row>
    <row r="41" spans="1:5">
      <c r="A41" s="698" t="s">
        <v>868</v>
      </c>
      <c r="B41" s="699" t="s">
        <v>1023</v>
      </c>
      <c r="C41" s="700">
        <v>0</v>
      </c>
      <c r="D41" s="700">
        <v>0</v>
      </c>
      <c r="E41" s="701">
        <v>0</v>
      </c>
    </row>
    <row r="42" spans="1:5">
      <c r="A42" s="694" t="s">
        <v>866</v>
      </c>
      <c r="B42" s="695" t="s">
        <v>1024</v>
      </c>
      <c r="C42" s="696">
        <v>0</v>
      </c>
      <c r="D42" s="696">
        <v>0</v>
      </c>
      <c r="E42" s="697">
        <v>0</v>
      </c>
    </row>
    <row r="43" spans="1:5">
      <c r="A43" s="694" t="s">
        <v>864</v>
      </c>
      <c r="B43" s="695" t="s">
        <v>1025</v>
      </c>
      <c r="C43" s="696">
        <v>58</v>
      </c>
      <c r="D43" s="696">
        <v>0</v>
      </c>
      <c r="E43" s="697">
        <v>198</v>
      </c>
    </row>
    <row r="44" spans="1:5">
      <c r="A44" s="694" t="s">
        <v>862</v>
      </c>
      <c r="B44" s="695" t="s">
        <v>1026</v>
      </c>
      <c r="C44" s="696">
        <v>6131</v>
      </c>
      <c r="D44" s="696">
        <v>0</v>
      </c>
      <c r="E44" s="697">
        <v>16680</v>
      </c>
    </row>
    <row r="45" spans="1:5">
      <c r="A45" s="694" t="s">
        <v>860</v>
      </c>
      <c r="B45" s="695" t="s">
        <v>1027</v>
      </c>
      <c r="C45" s="696">
        <v>0</v>
      </c>
      <c r="D45" s="696">
        <v>0</v>
      </c>
      <c r="E45" s="697">
        <v>0</v>
      </c>
    </row>
    <row r="46" spans="1:5">
      <c r="A46" s="694" t="s">
        <v>1028</v>
      </c>
      <c r="B46" s="695" t="s">
        <v>1029</v>
      </c>
      <c r="C46" s="696">
        <v>0</v>
      </c>
      <c r="D46" s="696">
        <v>0</v>
      </c>
      <c r="E46" s="697">
        <v>0</v>
      </c>
    </row>
    <row r="47" spans="1:5">
      <c r="A47" s="698" t="s">
        <v>1030</v>
      </c>
      <c r="B47" s="699" t="s">
        <v>1031</v>
      </c>
      <c r="C47" s="700">
        <v>6189</v>
      </c>
      <c r="D47" s="700">
        <v>0</v>
      </c>
      <c r="E47" s="701">
        <v>16878</v>
      </c>
    </row>
    <row r="48" spans="1:5" ht="25.5">
      <c r="A48" s="694" t="s">
        <v>1032</v>
      </c>
      <c r="B48" s="695" t="s">
        <v>1033</v>
      </c>
      <c r="C48" s="696">
        <v>0</v>
      </c>
      <c r="D48" s="696">
        <v>0</v>
      </c>
      <c r="E48" s="697">
        <v>0</v>
      </c>
    </row>
    <row r="49" spans="1:5" ht="25.5">
      <c r="A49" s="694" t="s">
        <v>1034</v>
      </c>
      <c r="B49" s="695" t="s">
        <v>1035</v>
      </c>
      <c r="C49" s="696">
        <v>0</v>
      </c>
      <c r="D49" s="696">
        <v>0</v>
      </c>
      <c r="E49" s="697">
        <v>0</v>
      </c>
    </row>
    <row r="50" spans="1:5" ht="25.5">
      <c r="A50" s="694" t="s">
        <v>1036</v>
      </c>
      <c r="B50" s="695" t="s">
        <v>1037</v>
      </c>
      <c r="C50" s="696">
        <v>0</v>
      </c>
      <c r="D50" s="696">
        <v>0</v>
      </c>
      <c r="E50" s="697">
        <v>0</v>
      </c>
    </row>
    <row r="51" spans="1:5" ht="25.5">
      <c r="A51" s="694" t="s">
        <v>1038</v>
      </c>
      <c r="B51" s="695" t="s">
        <v>1039</v>
      </c>
      <c r="C51" s="696">
        <v>0</v>
      </c>
      <c r="D51" s="696">
        <v>0</v>
      </c>
      <c r="E51" s="697">
        <v>0</v>
      </c>
    </row>
    <row r="52" spans="1:5">
      <c r="A52" s="694" t="s">
        <v>1040</v>
      </c>
      <c r="B52" s="695" t="s">
        <v>1041</v>
      </c>
      <c r="C52" s="696">
        <v>17589</v>
      </c>
      <c r="D52" s="696">
        <v>0</v>
      </c>
      <c r="E52" s="697">
        <v>6186</v>
      </c>
    </row>
    <row r="53" spans="1:5">
      <c r="A53" s="694" t="s">
        <v>1042</v>
      </c>
      <c r="B53" s="695" t="s">
        <v>1043</v>
      </c>
      <c r="C53" s="696">
        <v>157</v>
      </c>
      <c r="D53" s="696">
        <v>0</v>
      </c>
      <c r="E53" s="697">
        <v>354</v>
      </c>
    </row>
    <row r="54" spans="1:5">
      <c r="A54" s="694" t="s">
        <v>1044</v>
      </c>
      <c r="B54" s="695" t="s">
        <v>1045</v>
      </c>
      <c r="C54" s="696">
        <v>0</v>
      </c>
      <c r="D54" s="696">
        <v>0</v>
      </c>
      <c r="E54" s="697">
        <v>0</v>
      </c>
    </row>
    <row r="55" spans="1:5" ht="25.5">
      <c r="A55" s="694" t="s">
        <v>1046</v>
      </c>
      <c r="B55" s="695" t="s">
        <v>1047</v>
      </c>
      <c r="C55" s="696">
        <v>0</v>
      </c>
      <c r="D55" s="696">
        <v>0</v>
      </c>
      <c r="E55" s="697">
        <v>0</v>
      </c>
    </row>
    <row r="56" spans="1:5" ht="25.5">
      <c r="A56" s="694" t="s">
        <v>1048</v>
      </c>
      <c r="B56" s="695" t="s">
        <v>1049</v>
      </c>
      <c r="C56" s="696">
        <v>0</v>
      </c>
      <c r="D56" s="696">
        <v>0</v>
      </c>
      <c r="E56" s="697">
        <v>0</v>
      </c>
    </row>
    <row r="57" spans="1:5" ht="25.5">
      <c r="A57" s="694" t="s">
        <v>1050</v>
      </c>
      <c r="B57" s="695" t="s">
        <v>1051</v>
      </c>
      <c r="C57" s="696">
        <v>0</v>
      </c>
      <c r="D57" s="696">
        <v>0</v>
      </c>
      <c r="E57" s="697">
        <v>0</v>
      </c>
    </row>
    <row r="58" spans="1:5" ht="25.5">
      <c r="A58" s="694" t="s">
        <v>1052</v>
      </c>
      <c r="B58" s="695" t="s">
        <v>1053</v>
      </c>
      <c r="C58" s="696">
        <v>0</v>
      </c>
      <c r="D58" s="696">
        <v>0</v>
      </c>
      <c r="E58" s="697">
        <v>0</v>
      </c>
    </row>
    <row r="59" spans="1:5">
      <c r="A59" s="694" t="s">
        <v>1054</v>
      </c>
      <c r="B59" s="695" t="s">
        <v>1055</v>
      </c>
      <c r="C59" s="696">
        <v>0</v>
      </c>
      <c r="D59" s="696">
        <v>0</v>
      </c>
      <c r="E59" s="697">
        <v>0</v>
      </c>
    </row>
    <row r="60" spans="1:5" ht="25.5">
      <c r="A60" s="694" t="s">
        <v>1056</v>
      </c>
      <c r="B60" s="695" t="s">
        <v>1057</v>
      </c>
      <c r="C60" s="696">
        <v>0</v>
      </c>
      <c r="D60" s="696">
        <v>0</v>
      </c>
      <c r="E60" s="697">
        <v>0</v>
      </c>
    </row>
    <row r="61" spans="1:5" ht="25.5">
      <c r="A61" s="698" t="s">
        <v>1058</v>
      </c>
      <c r="B61" s="699" t="s">
        <v>1059</v>
      </c>
      <c r="C61" s="700">
        <v>17746</v>
      </c>
      <c r="D61" s="700">
        <v>0</v>
      </c>
      <c r="E61" s="701">
        <v>6540</v>
      </c>
    </row>
    <row r="62" spans="1:5" ht="25.5">
      <c r="A62" s="694" t="s">
        <v>1060</v>
      </c>
      <c r="B62" s="695" t="s">
        <v>1061</v>
      </c>
      <c r="C62" s="696">
        <v>0</v>
      </c>
      <c r="D62" s="696">
        <v>0</v>
      </c>
      <c r="E62" s="697">
        <v>0</v>
      </c>
    </row>
    <row r="63" spans="1:5" ht="25.5">
      <c r="A63" s="694" t="s">
        <v>1062</v>
      </c>
      <c r="B63" s="695" t="s">
        <v>1063</v>
      </c>
      <c r="C63" s="696">
        <v>0</v>
      </c>
      <c r="D63" s="696">
        <v>0</v>
      </c>
      <c r="E63" s="697">
        <v>0</v>
      </c>
    </row>
    <row r="64" spans="1:5" ht="25.5">
      <c r="A64" s="694" t="s">
        <v>1064</v>
      </c>
      <c r="B64" s="695" t="s">
        <v>1065</v>
      </c>
      <c r="C64" s="696">
        <v>0</v>
      </c>
      <c r="D64" s="696">
        <v>0</v>
      </c>
      <c r="E64" s="697">
        <v>0</v>
      </c>
    </row>
    <row r="65" spans="1:5" ht="25.5">
      <c r="A65" s="694" t="s">
        <v>1066</v>
      </c>
      <c r="B65" s="695" t="s">
        <v>1067</v>
      </c>
      <c r="C65" s="696">
        <v>0</v>
      </c>
      <c r="D65" s="696">
        <v>0</v>
      </c>
      <c r="E65" s="697">
        <v>0</v>
      </c>
    </row>
    <row r="66" spans="1:5">
      <c r="A66" s="694" t="s">
        <v>1068</v>
      </c>
      <c r="B66" s="695" t="s">
        <v>1069</v>
      </c>
      <c r="C66" s="696">
        <v>0</v>
      </c>
      <c r="D66" s="696">
        <v>0</v>
      </c>
      <c r="E66" s="697">
        <v>0</v>
      </c>
    </row>
    <row r="67" spans="1:5">
      <c r="A67" s="694" t="s">
        <v>1070</v>
      </c>
      <c r="B67" s="695" t="s">
        <v>1071</v>
      </c>
      <c r="C67" s="696">
        <v>0</v>
      </c>
      <c r="D67" s="696">
        <v>0</v>
      </c>
      <c r="E67" s="697">
        <v>0</v>
      </c>
    </row>
    <row r="68" spans="1:5">
      <c r="A68" s="694" t="s">
        <v>1072</v>
      </c>
      <c r="B68" s="695" t="s">
        <v>1073</v>
      </c>
      <c r="C68" s="696">
        <v>0</v>
      </c>
      <c r="D68" s="696">
        <v>0</v>
      </c>
      <c r="E68" s="697">
        <v>0</v>
      </c>
    </row>
    <row r="69" spans="1:5" ht="25.5">
      <c r="A69" s="694" t="s">
        <v>1074</v>
      </c>
      <c r="B69" s="695" t="s">
        <v>1075</v>
      </c>
      <c r="C69" s="696">
        <v>0</v>
      </c>
      <c r="D69" s="696">
        <v>0</v>
      </c>
      <c r="E69" s="697">
        <v>0</v>
      </c>
    </row>
    <row r="70" spans="1:5" ht="25.5">
      <c r="A70" s="694" t="s">
        <v>1076</v>
      </c>
      <c r="B70" s="695" t="s">
        <v>1077</v>
      </c>
      <c r="C70" s="696">
        <v>0</v>
      </c>
      <c r="D70" s="696">
        <v>0</v>
      </c>
      <c r="E70" s="697">
        <v>0</v>
      </c>
    </row>
    <row r="71" spans="1:5" ht="25.5">
      <c r="A71" s="694" t="s">
        <v>1078</v>
      </c>
      <c r="B71" s="695" t="s">
        <v>1079</v>
      </c>
      <c r="C71" s="696">
        <v>0</v>
      </c>
      <c r="D71" s="696">
        <v>0</v>
      </c>
      <c r="E71" s="697">
        <v>0</v>
      </c>
    </row>
    <row r="72" spans="1:5" ht="25.5">
      <c r="A72" s="694" t="s">
        <v>1080</v>
      </c>
      <c r="B72" s="695" t="s">
        <v>1081</v>
      </c>
      <c r="C72" s="696">
        <v>0</v>
      </c>
      <c r="D72" s="696">
        <v>0</v>
      </c>
      <c r="E72" s="697">
        <v>0</v>
      </c>
    </row>
    <row r="73" spans="1:5" ht="25.5">
      <c r="A73" s="694" t="s">
        <v>1082</v>
      </c>
      <c r="B73" s="695" t="s">
        <v>1083</v>
      </c>
      <c r="C73" s="696">
        <v>0</v>
      </c>
      <c r="D73" s="696">
        <v>0</v>
      </c>
      <c r="E73" s="697">
        <v>0</v>
      </c>
    </row>
    <row r="74" spans="1:5" ht="25.5">
      <c r="A74" s="694" t="s">
        <v>1084</v>
      </c>
      <c r="B74" s="695" t="s">
        <v>1085</v>
      </c>
      <c r="C74" s="696">
        <v>0</v>
      </c>
      <c r="D74" s="696">
        <v>0</v>
      </c>
      <c r="E74" s="697">
        <v>0</v>
      </c>
    </row>
    <row r="75" spans="1:5" ht="25.5">
      <c r="A75" s="698" t="s">
        <v>1086</v>
      </c>
      <c r="B75" s="699" t="s">
        <v>1087</v>
      </c>
      <c r="C75" s="700">
        <v>0</v>
      </c>
      <c r="D75" s="700">
        <v>0</v>
      </c>
      <c r="E75" s="701">
        <v>0</v>
      </c>
    </row>
    <row r="76" spans="1:5">
      <c r="A76" s="694" t="s">
        <v>1088</v>
      </c>
      <c r="B76" s="695" t="s">
        <v>1089</v>
      </c>
      <c r="C76" s="696">
        <v>343</v>
      </c>
      <c r="D76" s="696">
        <v>0</v>
      </c>
      <c r="E76" s="697">
        <v>0</v>
      </c>
    </row>
    <row r="77" spans="1:5">
      <c r="A77" s="694" t="s">
        <v>1090</v>
      </c>
      <c r="B77" s="695" t="s">
        <v>1091</v>
      </c>
      <c r="C77" s="696">
        <v>343</v>
      </c>
      <c r="D77" s="696">
        <v>0</v>
      </c>
      <c r="E77" s="697">
        <v>0</v>
      </c>
    </row>
    <row r="78" spans="1:5">
      <c r="A78" s="694" t="s">
        <v>1092</v>
      </c>
      <c r="B78" s="695" t="s">
        <v>1093</v>
      </c>
      <c r="C78" s="696">
        <v>0</v>
      </c>
      <c r="D78" s="696">
        <v>0</v>
      </c>
      <c r="E78" s="697">
        <v>0</v>
      </c>
    </row>
    <row r="79" spans="1:5">
      <c r="A79" s="694" t="s">
        <v>1094</v>
      </c>
      <c r="B79" s="695" t="s">
        <v>1095</v>
      </c>
      <c r="C79" s="696">
        <v>0</v>
      </c>
      <c r="D79" s="696">
        <v>0</v>
      </c>
      <c r="E79" s="697">
        <v>0</v>
      </c>
    </row>
    <row r="80" spans="1:5">
      <c r="A80" s="694" t="s">
        <v>1096</v>
      </c>
      <c r="B80" s="695" t="s">
        <v>1097</v>
      </c>
      <c r="C80" s="696">
        <v>0</v>
      </c>
      <c r="D80" s="696">
        <v>0</v>
      </c>
      <c r="E80" s="697">
        <v>0</v>
      </c>
    </row>
    <row r="81" spans="1:5">
      <c r="A81" s="694" t="s">
        <v>1098</v>
      </c>
      <c r="B81" s="695" t="s">
        <v>1099</v>
      </c>
      <c r="C81" s="696">
        <v>0</v>
      </c>
      <c r="D81" s="696">
        <v>0</v>
      </c>
      <c r="E81" s="697">
        <v>0</v>
      </c>
    </row>
    <row r="82" spans="1:5">
      <c r="A82" s="694" t="s">
        <v>1100</v>
      </c>
      <c r="B82" s="695" t="s">
        <v>1101</v>
      </c>
      <c r="C82" s="696">
        <v>0</v>
      </c>
      <c r="D82" s="696">
        <v>0</v>
      </c>
      <c r="E82" s="697">
        <v>0</v>
      </c>
    </row>
    <row r="83" spans="1:5">
      <c r="A83" s="694" t="s">
        <v>1102</v>
      </c>
      <c r="B83" s="695" t="s">
        <v>1103</v>
      </c>
      <c r="C83" s="696">
        <v>0</v>
      </c>
      <c r="D83" s="696">
        <v>0</v>
      </c>
      <c r="E83" s="697">
        <v>0</v>
      </c>
    </row>
    <row r="84" spans="1:5">
      <c r="A84" s="694" t="s">
        <v>1104</v>
      </c>
      <c r="B84" s="695" t="s">
        <v>1105</v>
      </c>
      <c r="C84" s="696">
        <v>0</v>
      </c>
      <c r="D84" s="696">
        <v>0</v>
      </c>
      <c r="E84" s="697">
        <v>0</v>
      </c>
    </row>
    <row r="85" spans="1:5" ht="25.5">
      <c r="A85" s="694" t="s">
        <v>1106</v>
      </c>
      <c r="B85" s="695" t="s">
        <v>1107</v>
      </c>
      <c r="C85" s="696">
        <v>0</v>
      </c>
      <c r="D85" s="696">
        <v>0</v>
      </c>
      <c r="E85" s="697">
        <v>0</v>
      </c>
    </row>
    <row r="86" spans="1:5" ht="25.5">
      <c r="A86" s="694" t="s">
        <v>1108</v>
      </c>
      <c r="B86" s="695" t="s">
        <v>1109</v>
      </c>
      <c r="C86" s="696">
        <v>0</v>
      </c>
      <c r="D86" s="696">
        <v>0</v>
      </c>
      <c r="E86" s="697">
        <v>0</v>
      </c>
    </row>
    <row r="87" spans="1:5" ht="25.5">
      <c r="A87" s="694" t="s">
        <v>1110</v>
      </c>
      <c r="B87" s="695" t="s">
        <v>1111</v>
      </c>
      <c r="C87" s="696">
        <v>0</v>
      </c>
      <c r="D87" s="696">
        <v>0</v>
      </c>
      <c r="E87" s="697">
        <v>0</v>
      </c>
    </row>
    <row r="88" spans="1:5">
      <c r="A88" s="698" t="s">
        <v>1112</v>
      </c>
      <c r="B88" s="699" t="s">
        <v>1113</v>
      </c>
      <c r="C88" s="700">
        <v>343</v>
      </c>
      <c r="D88" s="700">
        <v>0</v>
      </c>
      <c r="E88" s="701">
        <v>0</v>
      </c>
    </row>
    <row r="89" spans="1:5">
      <c r="A89" s="698" t="s">
        <v>1114</v>
      </c>
      <c r="B89" s="699" t="s">
        <v>1115</v>
      </c>
      <c r="C89" s="700">
        <v>18089</v>
      </c>
      <c r="D89" s="700">
        <v>0</v>
      </c>
      <c r="E89" s="701">
        <v>6540</v>
      </c>
    </row>
    <row r="90" spans="1:5">
      <c r="A90" s="698" t="s">
        <v>1116</v>
      </c>
      <c r="B90" s="699" t="s">
        <v>1117</v>
      </c>
      <c r="C90" s="700">
        <v>20</v>
      </c>
      <c r="D90" s="700">
        <v>0</v>
      </c>
      <c r="E90" s="701">
        <v>946</v>
      </c>
    </row>
    <row r="91" spans="1:5">
      <c r="A91" s="694" t="s">
        <v>1118</v>
      </c>
      <c r="B91" s="695" t="s">
        <v>1119</v>
      </c>
      <c r="C91" s="696">
        <v>0</v>
      </c>
      <c r="D91" s="696">
        <v>0</v>
      </c>
      <c r="E91" s="697">
        <v>0</v>
      </c>
    </row>
    <row r="92" spans="1:5">
      <c r="A92" s="694" t="s">
        <v>1120</v>
      </c>
      <c r="B92" s="695" t="s">
        <v>1121</v>
      </c>
      <c r="C92" s="696">
        <v>0</v>
      </c>
      <c r="D92" s="696">
        <v>0</v>
      </c>
      <c r="E92" s="697">
        <v>68</v>
      </c>
    </row>
    <row r="93" spans="1:5">
      <c r="A93" s="694" t="s">
        <v>1122</v>
      </c>
      <c r="B93" s="695" t="s">
        <v>1123</v>
      </c>
      <c r="C93" s="696">
        <v>0</v>
      </c>
      <c r="D93" s="696">
        <v>0</v>
      </c>
      <c r="E93" s="697">
        <v>0</v>
      </c>
    </row>
    <row r="94" spans="1:5">
      <c r="A94" s="698" t="s">
        <v>1124</v>
      </c>
      <c r="B94" s="699" t="s">
        <v>1125</v>
      </c>
      <c r="C94" s="700">
        <v>0</v>
      </c>
      <c r="D94" s="700">
        <v>0</v>
      </c>
      <c r="E94" s="701">
        <v>68</v>
      </c>
    </row>
    <row r="95" spans="1:5">
      <c r="A95" s="698" t="s">
        <v>1126</v>
      </c>
      <c r="B95" s="699" t="s">
        <v>1127</v>
      </c>
      <c r="C95" s="700">
        <v>404776</v>
      </c>
      <c r="D95" s="700">
        <v>0</v>
      </c>
      <c r="E95" s="701">
        <v>401546</v>
      </c>
    </row>
    <row r="96" spans="1:5">
      <c r="A96" s="698" t="s">
        <v>986</v>
      </c>
      <c r="B96" s="699" t="s">
        <v>301</v>
      </c>
      <c r="C96" s="768"/>
      <c r="D96" s="768"/>
      <c r="E96" s="769"/>
    </row>
    <row r="97" spans="1:5">
      <c r="A97" s="694" t="s">
        <v>1128</v>
      </c>
      <c r="B97" s="695" t="s">
        <v>1129</v>
      </c>
      <c r="C97" s="696">
        <v>530062</v>
      </c>
      <c r="D97" s="696">
        <v>0</v>
      </c>
      <c r="E97" s="697">
        <v>530062</v>
      </c>
    </row>
    <row r="98" spans="1:5">
      <c r="A98" s="694" t="s">
        <v>1130</v>
      </c>
      <c r="B98" s="695" t="s">
        <v>1131</v>
      </c>
      <c r="C98" s="696">
        <v>0</v>
      </c>
      <c r="D98" s="696">
        <v>0</v>
      </c>
      <c r="E98" s="697">
        <v>0</v>
      </c>
    </row>
    <row r="99" spans="1:5">
      <c r="A99" s="694" t="s">
        <v>1132</v>
      </c>
      <c r="B99" s="695" t="s">
        <v>1133</v>
      </c>
      <c r="C99" s="696">
        <v>6189</v>
      </c>
      <c r="D99" s="696">
        <v>0</v>
      </c>
      <c r="E99" s="697">
        <v>6189</v>
      </c>
    </row>
    <row r="100" spans="1:5">
      <c r="A100" s="694" t="s">
        <v>1134</v>
      </c>
      <c r="B100" s="695" t="s">
        <v>1135</v>
      </c>
      <c r="C100" s="696">
        <v>-138783</v>
      </c>
      <c r="D100" s="696">
        <v>0</v>
      </c>
      <c r="E100" s="697">
        <v>-143765</v>
      </c>
    </row>
    <row r="101" spans="1:5">
      <c r="A101" s="694" t="s">
        <v>1136</v>
      </c>
      <c r="B101" s="695" t="s">
        <v>1137</v>
      </c>
      <c r="C101" s="696">
        <v>0</v>
      </c>
      <c r="D101" s="696">
        <v>0</v>
      </c>
      <c r="E101" s="697">
        <v>0</v>
      </c>
    </row>
    <row r="102" spans="1:5">
      <c r="A102" s="694" t="s">
        <v>1138</v>
      </c>
      <c r="B102" s="695" t="s">
        <v>1139</v>
      </c>
      <c r="C102" s="696">
        <v>0</v>
      </c>
      <c r="D102" s="696">
        <v>0</v>
      </c>
      <c r="E102" s="697">
        <v>591</v>
      </c>
    </row>
    <row r="103" spans="1:5">
      <c r="A103" s="698" t="s">
        <v>1140</v>
      </c>
      <c r="B103" s="699" t="s">
        <v>1141</v>
      </c>
      <c r="C103" s="700">
        <v>397468</v>
      </c>
      <c r="D103" s="700">
        <v>0</v>
      </c>
      <c r="E103" s="701">
        <v>393077</v>
      </c>
    </row>
    <row r="104" spans="1:5">
      <c r="A104" s="694" t="s">
        <v>1142</v>
      </c>
      <c r="B104" s="695" t="s">
        <v>1143</v>
      </c>
      <c r="C104" s="696">
        <v>1885</v>
      </c>
      <c r="D104" s="696">
        <v>0</v>
      </c>
      <c r="E104" s="697">
        <v>0</v>
      </c>
    </row>
    <row r="105" spans="1:5" ht="25.5">
      <c r="A105" s="694" t="s">
        <v>1144</v>
      </c>
      <c r="B105" s="695" t="s">
        <v>1145</v>
      </c>
      <c r="C105" s="696">
        <v>339</v>
      </c>
      <c r="D105" s="696">
        <v>0</v>
      </c>
      <c r="E105" s="697">
        <v>0</v>
      </c>
    </row>
    <row r="106" spans="1:5">
      <c r="A106" s="694" t="s">
        <v>1146</v>
      </c>
      <c r="B106" s="695" t="s">
        <v>1147</v>
      </c>
      <c r="C106" s="696">
        <v>0</v>
      </c>
      <c r="D106" s="696">
        <v>0</v>
      </c>
      <c r="E106" s="697">
        <v>0</v>
      </c>
    </row>
    <row r="107" spans="1:5">
      <c r="A107" s="694" t="s">
        <v>1148</v>
      </c>
      <c r="B107" s="695" t="s">
        <v>1149</v>
      </c>
      <c r="C107" s="696">
        <v>118</v>
      </c>
      <c r="D107" s="696">
        <v>0</v>
      </c>
      <c r="E107" s="697">
        <v>0</v>
      </c>
    </row>
    <row r="108" spans="1:5" ht="25.5">
      <c r="A108" s="694" t="s">
        <v>1150</v>
      </c>
      <c r="B108" s="695" t="s">
        <v>1151</v>
      </c>
      <c r="C108" s="696">
        <v>3290</v>
      </c>
      <c r="D108" s="696">
        <v>0</v>
      </c>
      <c r="E108" s="697">
        <v>0</v>
      </c>
    </row>
    <row r="109" spans="1:5" ht="25.5">
      <c r="A109" s="694" t="s">
        <v>1152</v>
      </c>
      <c r="B109" s="695" t="s">
        <v>1153</v>
      </c>
      <c r="C109" s="696">
        <v>0</v>
      </c>
      <c r="D109" s="696">
        <v>0</v>
      </c>
      <c r="E109" s="697">
        <v>0</v>
      </c>
    </row>
    <row r="110" spans="1:5">
      <c r="A110" s="694" t="s">
        <v>1154</v>
      </c>
      <c r="B110" s="695" t="s">
        <v>1155</v>
      </c>
      <c r="C110" s="696">
        <v>0</v>
      </c>
      <c r="D110" s="696">
        <v>0</v>
      </c>
      <c r="E110" s="697">
        <v>0</v>
      </c>
    </row>
    <row r="111" spans="1:5">
      <c r="A111" s="694" t="s">
        <v>1156</v>
      </c>
      <c r="B111" s="695" t="s">
        <v>1157</v>
      </c>
      <c r="C111" s="696">
        <v>0</v>
      </c>
      <c r="D111" s="696">
        <v>0</v>
      </c>
      <c r="E111" s="697">
        <v>0</v>
      </c>
    </row>
    <row r="112" spans="1:5" ht="25.5">
      <c r="A112" s="694" t="s">
        <v>1158</v>
      </c>
      <c r="B112" s="695" t="s">
        <v>1159</v>
      </c>
      <c r="C112" s="696">
        <v>0</v>
      </c>
      <c r="D112" s="696">
        <v>0</v>
      </c>
      <c r="E112" s="697">
        <v>0</v>
      </c>
    </row>
    <row r="113" spans="1:5" ht="25.5">
      <c r="A113" s="694" t="s">
        <v>1160</v>
      </c>
      <c r="B113" s="695" t="s">
        <v>1161</v>
      </c>
      <c r="C113" s="696">
        <v>0</v>
      </c>
      <c r="D113" s="696">
        <v>0</v>
      </c>
      <c r="E113" s="697">
        <v>0</v>
      </c>
    </row>
    <row r="114" spans="1:5" ht="25.5">
      <c r="A114" s="694" t="s">
        <v>1162</v>
      </c>
      <c r="B114" s="695" t="s">
        <v>1163</v>
      </c>
      <c r="C114" s="696">
        <v>0</v>
      </c>
      <c r="D114" s="696">
        <v>0</v>
      </c>
      <c r="E114" s="697">
        <v>0</v>
      </c>
    </row>
    <row r="115" spans="1:5" ht="25.5">
      <c r="A115" s="694" t="s">
        <v>1164</v>
      </c>
      <c r="B115" s="695" t="s">
        <v>1165</v>
      </c>
      <c r="C115" s="696">
        <v>0</v>
      </c>
      <c r="D115" s="696">
        <v>0</v>
      </c>
      <c r="E115" s="697">
        <v>0</v>
      </c>
    </row>
    <row r="116" spans="1:5" ht="25.5">
      <c r="A116" s="694" t="s">
        <v>1166</v>
      </c>
      <c r="B116" s="695" t="s">
        <v>1167</v>
      </c>
      <c r="C116" s="696">
        <v>0</v>
      </c>
      <c r="D116" s="696">
        <v>0</v>
      </c>
      <c r="E116" s="697">
        <v>0</v>
      </c>
    </row>
    <row r="117" spans="1:5" ht="25.5">
      <c r="A117" s="694" t="s">
        <v>1168</v>
      </c>
      <c r="B117" s="695" t="s">
        <v>1169</v>
      </c>
      <c r="C117" s="696">
        <v>0</v>
      </c>
      <c r="D117" s="696">
        <v>0</v>
      </c>
      <c r="E117" s="697">
        <v>0</v>
      </c>
    </row>
    <row r="118" spans="1:5" ht="25.5">
      <c r="A118" s="694" t="s">
        <v>1170</v>
      </c>
      <c r="B118" s="695" t="s">
        <v>1171</v>
      </c>
      <c r="C118" s="696">
        <v>0</v>
      </c>
      <c r="D118" s="696">
        <v>0</v>
      </c>
      <c r="E118" s="697">
        <v>0</v>
      </c>
    </row>
    <row r="119" spans="1:5" ht="25.5">
      <c r="A119" s="694" t="s">
        <v>1172</v>
      </c>
      <c r="B119" s="695" t="s">
        <v>1173</v>
      </c>
      <c r="C119" s="696">
        <v>0</v>
      </c>
      <c r="D119" s="696">
        <v>0</v>
      </c>
      <c r="E119" s="697">
        <v>0</v>
      </c>
    </row>
    <row r="120" spans="1:5" ht="25.5">
      <c r="A120" s="694" t="s">
        <v>1174</v>
      </c>
      <c r="B120" s="695" t="s">
        <v>1175</v>
      </c>
      <c r="C120" s="696">
        <v>0</v>
      </c>
      <c r="D120" s="696">
        <v>0</v>
      </c>
      <c r="E120" s="697">
        <v>0</v>
      </c>
    </row>
    <row r="121" spans="1:5" ht="25.5">
      <c r="A121" s="694" t="s">
        <v>1176</v>
      </c>
      <c r="B121" s="695" t="s">
        <v>1177</v>
      </c>
      <c r="C121" s="696">
        <v>0</v>
      </c>
      <c r="D121" s="696">
        <v>0</v>
      </c>
      <c r="E121" s="697">
        <v>0</v>
      </c>
    </row>
    <row r="122" spans="1:5" ht="25.5">
      <c r="A122" s="694" t="s">
        <v>1178</v>
      </c>
      <c r="B122" s="695" t="s">
        <v>1179</v>
      </c>
      <c r="C122" s="696">
        <v>0</v>
      </c>
      <c r="D122" s="696">
        <v>0</v>
      </c>
      <c r="E122" s="697">
        <v>0</v>
      </c>
    </row>
    <row r="123" spans="1:5" ht="25.5">
      <c r="A123" s="698" t="s">
        <v>1180</v>
      </c>
      <c r="B123" s="699" t="s">
        <v>1181</v>
      </c>
      <c r="C123" s="700">
        <v>5632</v>
      </c>
      <c r="D123" s="700">
        <v>0</v>
      </c>
      <c r="E123" s="701">
        <v>0</v>
      </c>
    </row>
    <row r="124" spans="1:5">
      <c r="A124" s="694" t="s">
        <v>1182</v>
      </c>
      <c r="B124" s="695" t="s">
        <v>1183</v>
      </c>
      <c r="C124" s="696">
        <v>0</v>
      </c>
      <c r="D124" s="696">
        <v>0</v>
      </c>
      <c r="E124" s="697">
        <v>0</v>
      </c>
    </row>
    <row r="125" spans="1:5" ht="25.5">
      <c r="A125" s="694" t="s">
        <v>1184</v>
      </c>
      <c r="B125" s="695" t="s">
        <v>1185</v>
      </c>
      <c r="C125" s="696">
        <v>0</v>
      </c>
      <c r="D125" s="696">
        <v>0</v>
      </c>
      <c r="E125" s="697">
        <v>0</v>
      </c>
    </row>
    <row r="126" spans="1:5">
      <c r="A126" s="694" t="s">
        <v>1186</v>
      </c>
      <c r="B126" s="695" t="s">
        <v>1187</v>
      </c>
      <c r="C126" s="696">
        <v>0</v>
      </c>
      <c r="D126" s="696">
        <v>0</v>
      </c>
      <c r="E126" s="697">
        <v>0</v>
      </c>
    </row>
    <row r="127" spans="1:5" ht="25.5">
      <c r="A127" s="694" t="s">
        <v>1188</v>
      </c>
      <c r="B127" s="695" t="s">
        <v>1189</v>
      </c>
      <c r="C127" s="696">
        <v>0</v>
      </c>
      <c r="D127" s="696">
        <v>0</v>
      </c>
      <c r="E127" s="697">
        <v>0</v>
      </c>
    </row>
    <row r="128" spans="1:5" ht="25.5">
      <c r="A128" s="694" t="s">
        <v>1190</v>
      </c>
      <c r="B128" s="695" t="s">
        <v>1191</v>
      </c>
      <c r="C128" s="696">
        <v>0</v>
      </c>
      <c r="D128" s="696">
        <v>0</v>
      </c>
      <c r="E128" s="697">
        <v>0</v>
      </c>
    </row>
    <row r="129" spans="1:5" ht="25.5">
      <c r="A129" s="694" t="s">
        <v>1192</v>
      </c>
      <c r="B129" s="695" t="s">
        <v>1193</v>
      </c>
      <c r="C129" s="696">
        <v>0</v>
      </c>
      <c r="D129" s="696">
        <v>0</v>
      </c>
      <c r="E129" s="697">
        <v>0</v>
      </c>
    </row>
    <row r="130" spans="1:5">
      <c r="A130" s="694" t="s">
        <v>1194</v>
      </c>
      <c r="B130" s="695" t="s">
        <v>1195</v>
      </c>
      <c r="C130" s="696">
        <v>0</v>
      </c>
      <c r="D130" s="696">
        <v>0</v>
      </c>
      <c r="E130" s="697">
        <v>0</v>
      </c>
    </row>
    <row r="131" spans="1:5">
      <c r="A131" s="694" t="s">
        <v>1196</v>
      </c>
      <c r="B131" s="695" t="s">
        <v>1197</v>
      </c>
      <c r="C131" s="696">
        <v>0</v>
      </c>
      <c r="D131" s="696">
        <v>0</v>
      </c>
      <c r="E131" s="697">
        <v>0</v>
      </c>
    </row>
    <row r="132" spans="1:5" ht="25.5">
      <c r="A132" s="694" t="s">
        <v>1198</v>
      </c>
      <c r="B132" s="695" t="s">
        <v>1199</v>
      </c>
      <c r="C132" s="696">
        <v>0</v>
      </c>
      <c r="D132" s="696">
        <v>0</v>
      </c>
      <c r="E132" s="697">
        <v>0</v>
      </c>
    </row>
    <row r="133" spans="1:5" ht="25.5">
      <c r="A133" s="694" t="s">
        <v>1200</v>
      </c>
      <c r="B133" s="695" t="s">
        <v>1201</v>
      </c>
      <c r="C133" s="696">
        <v>0</v>
      </c>
      <c r="D133" s="696">
        <v>0</v>
      </c>
      <c r="E133" s="697">
        <v>0</v>
      </c>
    </row>
    <row r="134" spans="1:5" ht="25.5">
      <c r="A134" s="694" t="s">
        <v>1202</v>
      </c>
      <c r="B134" s="695" t="s">
        <v>1203</v>
      </c>
      <c r="C134" s="696">
        <v>0</v>
      </c>
      <c r="D134" s="696">
        <v>0</v>
      </c>
      <c r="E134" s="697">
        <v>3471</v>
      </c>
    </row>
    <row r="135" spans="1:5" ht="25.5">
      <c r="A135" s="694" t="s">
        <v>1204</v>
      </c>
      <c r="B135" s="695" t="s">
        <v>1205</v>
      </c>
      <c r="C135" s="696">
        <v>0</v>
      </c>
      <c r="D135" s="696">
        <v>0</v>
      </c>
      <c r="E135" s="697">
        <v>3471</v>
      </c>
    </row>
    <row r="136" spans="1:5" ht="25.5">
      <c r="A136" s="694" t="s">
        <v>1206</v>
      </c>
      <c r="B136" s="695" t="s">
        <v>1207</v>
      </c>
      <c r="C136" s="696">
        <v>0</v>
      </c>
      <c r="D136" s="696">
        <v>0</v>
      </c>
      <c r="E136" s="697">
        <v>0</v>
      </c>
    </row>
    <row r="137" spans="1:5" ht="25.5">
      <c r="A137" s="694" t="s">
        <v>1208</v>
      </c>
      <c r="B137" s="695" t="s">
        <v>1209</v>
      </c>
      <c r="C137" s="696">
        <v>0</v>
      </c>
      <c r="D137" s="696">
        <v>0</v>
      </c>
      <c r="E137" s="697">
        <v>0</v>
      </c>
    </row>
    <row r="138" spans="1:5" ht="25.5">
      <c r="A138" s="694" t="s">
        <v>1210</v>
      </c>
      <c r="B138" s="695" t="s">
        <v>1211</v>
      </c>
      <c r="C138" s="696">
        <v>0</v>
      </c>
      <c r="D138" s="696">
        <v>0</v>
      </c>
      <c r="E138" s="697">
        <v>0</v>
      </c>
    </row>
    <row r="139" spans="1:5" ht="25.5">
      <c r="A139" s="694" t="s">
        <v>1212</v>
      </c>
      <c r="B139" s="695" t="s">
        <v>1213</v>
      </c>
      <c r="C139" s="696">
        <v>0</v>
      </c>
      <c r="D139" s="696">
        <v>0</v>
      </c>
      <c r="E139" s="697">
        <v>0</v>
      </c>
    </row>
    <row r="140" spans="1:5" ht="25.5">
      <c r="A140" s="694" t="s">
        <v>1214</v>
      </c>
      <c r="B140" s="695" t="s">
        <v>1215</v>
      </c>
      <c r="C140" s="696">
        <v>0</v>
      </c>
      <c r="D140" s="696">
        <v>0</v>
      </c>
      <c r="E140" s="697">
        <v>0</v>
      </c>
    </row>
    <row r="141" spans="1:5" ht="25.5">
      <c r="A141" s="694" t="s">
        <v>1216</v>
      </c>
      <c r="B141" s="695" t="s">
        <v>1217</v>
      </c>
      <c r="C141" s="696">
        <v>0</v>
      </c>
      <c r="D141" s="696">
        <v>0</v>
      </c>
      <c r="E141" s="697">
        <v>0</v>
      </c>
    </row>
    <row r="142" spans="1:5" ht="25.5">
      <c r="A142" s="694" t="s">
        <v>1218</v>
      </c>
      <c r="B142" s="695" t="s">
        <v>1219</v>
      </c>
      <c r="C142" s="696">
        <v>0</v>
      </c>
      <c r="D142" s="696">
        <v>0</v>
      </c>
      <c r="E142" s="697">
        <v>0</v>
      </c>
    </row>
    <row r="143" spans="1:5" ht="25.5">
      <c r="A143" s="698" t="s">
        <v>1220</v>
      </c>
      <c r="B143" s="699" t="s">
        <v>1221</v>
      </c>
      <c r="C143" s="700">
        <v>0</v>
      </c>
      <c r="D143" s="700">
        <v>0</v>
      </c>
      <c r="E143" s="701">
        <v>3471</v>
      </c>
    </row>
    <row r="144" spans="1:5">
      <c r="A144" s="694" t="s">
        <v>1222</v>
      </c>
      <c r="B144" s="695" t="s">
        <v>1223</v>
      </c>
      <c r="C144" s="696">
        <v>1676</v>
      </c>
      <c r="D144" s="696">
        <v>0</v>
      </c>
      <c r="E144" s="697">
        <v>2791</v>
      </c>
    </row>
    <row r="145" spans="1:5">
      <c r="A145" s="694" t="s">
        <v>1224</v>
      </c>
      <c r="B145" s="695" t="s">
        <v>1225</v>
      </c>
      <c r="C145" s="696">
        <v>0</v>
      </c>
      <c r="D145" s="696">
        <v>0</v>
      </c>
      <c r="E145" s="697">
        <v>0</v>
      </c>
    </row>
    <row r="146" spans="1:5">
      <c r="A146" s="694" t="s">
        <v>1226</v>
      </c>
      <c r="B146" s="695" t="s">
        <v>1227</v>
      </c>
      <c r="C146" s="696">
        <v>0</v>
      </c>
      <c r="D146" s="696">
        <v>0</v>
      </c>
      <c r="E146" s="697">
        <v>419</v>
      </c>
    </row>
    <row r="147" spans="1:5">
      <c r="A147" s="694" t="s">
        <v>1228</v>
      </c>
      <c r="B147" s="695" t="s">
        <v>1229</v>
      </c>
      <c r="C147" s="696">
        <v>0</v>
      </c>
      <c r="D147" s="696">
        <v>0</v>
      </c>
      <c r="E147" s="697">
        <v>0</v>
      </c>
    </row>
    <row r="148" spans="1:5" ht="25.5">
      <c r="A148" s="694" t="s">
        <v>1230</v>
      </c>
      <c r="B148" s="695" t="s">
        <v>1231</v>
      </c>
      <c r="C148" s="696">
        <v>0</v>
      </c>
      <c r="D148" s="696">
        <v>0</v>
      </c>
      <c r="E148" s="697">
        <v>0</v>
      </c>
    </row>
    <row r="149" spans="1:5" ht="25.5">
      <c r="A149" s="694" t="s">
        <v>1232</v>
      </c>
      <c r="B149" s="695" t="s">
        <v>1233</v>
      </c>
      <c r="C149" s="696">
        <v>0</v>
      </c>
      <c r="D149" s="696">
        <v>0</v>
      </c>
      <c r="E149" s="697">
        <v>0</v>
      </c>
    </row>
    <row r="150" spans="1:5" ht="25.5">
      <c r="A150" s="694" t="s">
        <v>1234</v>
      </c>
      <c r="B150" s="695" t="s">
        <v>1235</v>
      </c>
      <c r="C150" s="696">
        <v>0</v>
      </c>
      <c r="D150" s="696">
        <v>0</v>
      </c>
      <c r="E150" s="697">
        <v>0</v>
      </c>
    </row>
    <row r="151" spans="1:5" ht="25.5">
      <c r="A151" s="694" t="s">
        <v>1236</v>
      </c>
      <c r="B151" s="695" t="s">
        <v>1237</v>
      </c>
      <c r="C151" s="696">
        <v>1676</v>
      </c>
      <c r="D151" s="696">
        <v>0</v>
      </c>
      <c r="E151" s="697">
        <v>3210</v>
      </c>
    </row>
    <row r="152" spans="1:5">
      <c r="A152" s="698" t="s">
        <v>1238</v>
      </c>
      <c r="B152" s="699" t="s">
        <v>1239</v>
      </c>
      <c r="C152" s="700">
        <v>7308</v>
      </c>
      <c r="D152" s="700">
        <v>0</v>
      </c>
      <c r="E152" s="701">
        <v>6681</v>
      </c>
    </row>
    <row r="153" spans="1:5">
      <c r="A153" s="698" t="s">
        <v>1240</v>
      </c>
      <c r="B153" s="699" t="s">
        <v>1241</v>
      </c>
      <c r="C153" s="700">
        <v>0</v>
      </c>
      <c r="D153" s="700">
        <v>0</v>
      </c>
      <c r="E153" s="701">
        <v>0</v>
      </c>
    </row>
    <row r="154" spans="1:5">
      <c r="A154" s="698" t="s">
        <v>1242</v>
      </c>
      <c r="B154" s="699" t="s">
        <v>1243</v>
      </c>
      <c r="C154" s="700">
        <v>0</v>
      </c>
      <c r="D154" s="700">
        <v>0</v>
      </c>
      <c r="E154" s="701">
        <v>0</v>
      </c>
    </row>
    <row r="155" spans="1:5">
      <c r="A155" s="694" t="s">
        <v>1244</v>
      </c>
      <c r="B155" s="695" t="s">
        <v>1245</v>
      </c>
      <c r="C155" s="696">
        <v>0</v>
      </c>
      <c r="D155" s="696">
        <v>0</v>
      </c>
      <c r="E155" s="697">
        <v>0</v>
      </c>
    </row>
    <row r="156" spans="1:5">
      <c r="A156" s="694" t="s">
        <v>1246</v>
      </c>
      <c r="B156" s="695" t="s">
        <v>1247</v>
      </c>
      <c r="C156" s="696">
        <v>0</v>
      </c>
      <c r="D156" s="696">
        <v>0</v>
      </c>
      <c r="E156" s="697">
        <v>1788</v>
      </c>
    </row>
    <row r="157" spans="1:5">
      <c r="A157" s="694" t="s">
        <v>1248</v>
      </c>
      <c r="B157" s="695" t="s">
        <v>1249</v>
      </c>
      <c r="C157" s="696">
        <v>0</v>
      </c>
      <c r="D157" s="696">
        <v>0</v>
      </c>
      <c r="E157" s="697">
        <v>0</v>
      </c>
    </row>
    <row r="158" spans="1:5">
      <c r="A158" s="698" t="s">
        <v>1250</v>
      </c>
      <c r="B158" s="699" t="s">
        <v>1251</v>
      </c>
      <c r="C158" s="700">
        <v>0</v>
      </c>
      <c r="D158" s="700">
        <v>0</v>
      </c>
      <c r="E158" s="701">
        <v>1788</v>
      </c>
    </row>
    <row r="159" spans="1:5" ht="13.5" thickBot="1">
      <c r="A159" s="702" t="s">
        <v>1252</v>
      </c>
      <c r="B159" s="703" t="s">
        <v>1253</v>
      </c>
      <c r="C159" s="704">
        <v>404776</v>
      </c>
      <c r="D159" s="704">
        <v>0</v>
      </c>
      <c r="E159" s="705">
        <v>401546</v>
      </c>
    </row>
  </sheetData>
  <mergeCells count="1">
    <mergeCell ref="A1:E1"/>
  </mergeCells>
  <pageMargins left="0.75" right="0.75" top="1" bottom="1" header="0.5" footer="0.5"/>
  <pageSetup paperSize="8" orientation="portrait" horizontalDpi="300" verticalDpi="300" r:id="rId1"/>
  <headerFooter alignWithMargins="0">
    <oddHeader>&amp;R3.2 sz. tájékoztató tábla a 7/2015. (IV.30.) 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E159"/>
  <sheetViews>
    <sheetView view="pageLayout" workbookViewId="0">
      <selection activeCell="C2" sqref="C2"/>
    </sheetView>
  </sheetViews>
  <sheetFormatPr defaultRowHeight="12.75"/>
  <cols>
    <col min="1" max="1" width="9.5" style="763" customWidth="1"/>
    <col min="2" max="2" width="80.33203125" style="763" customWidth="1"/>
    <col min="3" max="3" width="19" style="763" customWidth="1"/>
    <col min="4" max="4" width="17.83203125" style="763" customWidth="1"/>
    <col min="5" max="5" width="16.6640625" style="763" customWidth="1"/>
    <col min="6" max="256" width="9.33203125" style="763"/>
    <col min="257" max="257" width="9.5" style="763" customWidth="1"/>
    <col min="258" max="258" width="95.6640625" style="763" customWidth="1"/>
    <col min="259" max="261" width="22.33203125" style="763" customWidth="1"/>
    <col min="262" max="512" width="9.33203125" style="763"/>
    <col min="513" max="513" width="9.5" style="763" customWidth="1"/>
    <col min="514" max="514" width="95.6640625" style="763" customWidth="1"/>
    <col min="515" max="517" width="22.33203125" style="763" customWidth="1"/>
    <col min="518" max="768" width="9.33203125" style="763"/>
    <col min="769" max="769" width="9.5" style="763" customWidth="1"/>
    <col min="770" max="770" width="95.6640625" style="763" customWidth="1"/>
    <col min="771" max="773" width="22.33203125" style="763" customWidth="1"/>
    <col min="774" max="1024" width="9.33203125" style="763"/>
    <col min="1025" max="1025" width="9.5" style="763" customWidth="1"/>
    <col min="1026" max="1026" width="95.6640625" style="763" customWidth="1"/>
    <col min="1027" max="1029" width="22.33203125" style="763" customWidth="1"/>
    <col min="1030" max="1280" width="9.33203125" style="763"/>
    <col min="1281" max="1281" width="9.5" style="763" customWidth="1"/>
    <col min="1282" max="1282" width="95.6640625" style="763" customWidth="1"/>
    <col min="1283" max="1285" width="22.33203125" style="763" customWidth="1"/>
    <col min="1286" max="1536" width="9.33203125" style="763"/>
    <col min="1537" max="1537" width="9.5" style="763" customWidth="1"/>
    <col min="1538" max="1538" width="95.6640625" style="763" customWidth="1"/>
    <col min="1539" max="1541" width="22.33203125" style="763" customWidth="1"/>
    <col min="1542" max="1792" width="9.33203125" style="763"/>
    <col min="1793" max="1793" width="9.5" style="763" customWidth="1"/>
    <col min="1794" max="1794" width="95.6640625" style="763" customWidth="1"/>
    <col min="1795" max="1797" width="22.33203125" style="763" customWidth="1"/>
    <col min="1798" max="2048" width="9.33203125" style="763"/>
    <col min="2049" max="2049" width="9.5" style="763" customWidth="1"/>
    <col min="2050" max="2050" width="95.6640625" style="763" customWidth="1"/>
    <col min="2051" max="2053" width="22.33203125" style="763" customWidth="1"/>
    <col min="2054" max="2304" width="9.33203125" style="763"/>
    <col min="2305" max="2305" width="9.5" style="763" customWidth="1"/>
    <col min="2306" max="2306" width="95.6640625" style="763" customWidth="1"/>
    <col min="2307" max="2309" width="22.33203125" style="763" customWidth="1"/>
    <col min="2310" max="2560" width="9.33203125" style="763"/>
    <col min="2561" max="2561" width="9.5" style="763" customWidth="1"/>
    <col min="2562" max="2562" width="95.6640625" style="763" customWidth="1"/>
    <col min="2563" max="2565" width="22.33203125" style="763" customWidth="1"/>
    <col min="2566" max="2816" width="9.33203125" style="763"/>
    <col min="2817" max="2817" width="9.5" style="763" customWidth="1"/>
    <col min="2818" max="2818" width="95.6640625" style="763" customWidth="1"/>
    <col min="2819" max="2821" width="22.33203125" style="763" customWidth="1"/>
    <col min="2822" max="3072" width="9.33203125" style="763"/>
    <col min="3073" max="3073" width="9.5" style="763" customWidth="1"/>
    <col min="3074" max="3074" width="95.6640625" style="763" customWidth="1"/>
    <col min="3075" max="3077" width="22.33203125" style="763" customWidth="1"/>
    <col min="3078" max="3328" width="9.33203125" style="763"/>
    <col min="3329" max="3329" width="9.5" style="763" customWidth="1"/>
    <col min="3330" max="3330" width="95.6640625" style="763" customWidth="1"/>
    <col min="3331" max="3333" width="22.33203125" style="763" customWidth="1"/>
    <col min="3334" max="3584" width="9.33203125" style="763"/>
    <col min="3585" max="3585" width="9.5" style="763" customWidth="1"/>
    <col min="3586" max="3586" width="95.6640625" style="763" customWidth="1"/>
    <col min="3587" max="3589" width="22.33203125" style="763" customWidth="1"/>
    <col min="3590" max="3840" width="9.33203125" style="763"/>
    <col min="3841" max="3841" width="9.5" style="763" customWidth="1"/>
    <col min="3842" max="3842" width="95.6640625" style="763" customWidth="1"/>
    <col min="3843" max="3845" width="22.33203125" style="763" customWidth="1"/>
    <col min="3846" max="4096" width="9.33203125" style="763"/>
    <col min="4097" max="4097" width="9.5" style="763" customWidth="1"/>
    <col min="4098" max="4098" width="95.6640625" style="763" customWidth="1"/>
    <col min="4099" max="4101" width="22.33203125" style="763" customWidth="1"/>
    <col min="4102" max="4352" width="9.33203125" style="763"/>
    <col min="4353" max="4353" width="9.5" style="763" customWidth="1"/>
    <col min="4354" max="4354" width="95.6640625" style="763" customWidth="1"/>
    <col min="4355" max="4357" width="22.33203125" style="763" customWidth="1"/>
    <col min="4358" max="4608" width="9.33203125" style="763"/>
    <col min="4609" max="4609" width="9.5" style="763" customWidth="1"/>
    <col min="4610" max="4610" width="95.6640625" style="763" customWidth="1"/>
    <col min="4611" max="4613" width="22.33203125" style="763" customWidth="1"/>
    <col min="4614" max="4864" width="9.33203125" style="763"/>
    <col min="4865" max="4865" width="9.5" style="763" customWidth="1"/>
    <col min="4866" max="4866" width="95.6640625" style="763" customWidth="1"/>
    <col min="4867" max="4869" width="22.33203125" style="763" customWidth="1"/>
    <col min="4870" max="5120" width="9.33203125" style="763"/>
    <col min="5121" max="5121" width="9.5" style="763" customWidth="1"/>
    <col min="5122" max="5122" width="95.6640625" style="763" customWidth="1"/>
    <col min="5123" max="5125" width="22.33203125" style="763" customWidth="1"/>
    <col min="5126" max="5376" width="9.33203125" style="763"/>
    <col min="5377" max="5377" width="9.5" style="763" customWidth="1"/>
    <col min="5378" max="5378" width="95.6640625" style="763" customWidth="1"/>
    <col min="5379" max="5381" width="22.33203125" style="763" customWidth="1"/>
    <col min="5382" max="5632" width="9.33203125" style="763"/>
    <col min="5633" max="5633" width="9.5" style="763" customWidth="1"/>
    <col min="5634" max="5634" width="95.6640625" style="763" customWidth="1"/>
    <col min="5635" max="5637" width="22.33203125" style="763" customWidth="1"/>
    <col min="5638" max="5888" width="9.33203125" style="763"/>
    <col min="5889" max="5889" width="9.5" style="763" customWidth="1"/>
    <col min="5890" max="5890" width="95.6640625" style="763" customWidth="1"/>
    <col min="5891" max="5893" width="22.33203125" style="763" customWidth="1"/>
    <col min="5894" max="6144" width="9.33203125" style="763"/>
    <col min="6145" max="6145" width="9.5" style="763" customWidth="1"/>
    <col min="6146" max="6146" width="95.6640625" style="763" customWidth="1"/>
    <col min="6147" max="6149" width="22.33203125" style="763" customWidth="1"/>
    <col min="6150" max="6400" width="9.33203125" style="763"/>
    <col min="6401" max="6401" width="9.5" style="763" customWidth="1"/>
    <col min="6402" max="6402" width="95.6640625" style="763" customWidth="1"/>
    <col min="6403" max="6405" width="22.33203125" style="763" customWidth="1"/>
    <col min="6406" max="6656" width="9.33203125" style="763"/>
    <col min="6657" max="6657" width="9.5" style="763" customWidth="1"/>
    <col min="6658" max="6658" width="95.6640625" style="763" customWidth="1"/>
    <col min="6659" max="6661" width="22.33203125" style="763" customWidth="1"/>
    <col min="6662" max="6912" width="9.33203125" style="763"/>
    <col min="6913" max="6913" width="9.5" style="763" customWidth="1"/>
    <col min="6914" max="6914" width="95.6640625" style="763" customWidth="1"/>
    <col min="6915" max="6917" width="22.33203125" style="763" customWidth="1"/>
    <col min="6918" max="7168" width="9.33203125" style="763"/>
    <col min="7169" max="7169" width="9.5" style="763" customWidth="1"/>
    <col min="7170" max="7170" width="95.6640625" style="763" customWidth="1"/>
    <col min="7171" max="7173" width="22.33203125" style="763" customWidth="1"/>
    <col min="7174" max="7424" width="9.33203125" style="763"/>
    <col min="7425" max="7425" width="9.5" style="763" customWidth="1"/>
    <col min="7426" max="7426" width="95.6640625" style="763" customWidth="1"/>
    <col min="7427" max="7429" width="22.33203125" style="763" customWidth="1"/>
    <col min="7430" max="7680" width="9.33203125" style="763"/>
    <col min="7681" max="7681" width="9.5" style="763" customWidth="1"/>
    <col min="7682" max="7682" width="95.6640625" style="763" customWidth="1"/>
    <col min="7683" max="7685" width="22.33203125" style="763" customWidth="1"/>
    <col min="7686" max="7936" width="9.33203125" style="763"/>
    <col min="7937" max="7937" width="9.5" style="763" customWidth="1"/>
    <col min="7938" max="7938" width="95.6640625" style="763" customWidth="1"/>
    <col min="7939" max="7941" width="22.33203125" style="763" customWidth="1"/>
    <col min="7942" max="8192" width="9.33203125" style="763"/>
    <col min="8193" max="8193" width="9.5" style="763" customWidth="1"/>
    <col min="8194" max="8194" width="95.6640625" style="763" customWidth="1"/>
    <col min="8195" max="8197" width="22.33203125" style="763" customWidth="1"/>
    <col min="8198" max="8448" width="9.33203125" style="763"/>
    <col min="8449" max="8449" width="9.5" style="763" customWidth="1"/>
    <col min="8450" max="8450" width="95.6640625" style="763" customWidth="1"/>
    <col min="8451" max="8453" width="22.33203125" style="763" customWidth="1"/>
    <col min="8454" max="8704" width="9.33203125" style="763"/>
    <col min="8705" max="8705" width="9.5" style="763" customWidth="1"/>
    <col min="8706" max="8706" width="95.6640625" style="763" customWidth="1"/>
    <col min="8707" max="8709" width="22.33203125" style="763" customWidth="1"/>
    <col min="8710" max="8960" width="9.33203125" style="763"/>
    <col min="8961" max="8961" width="9.5" style="763" customWidth="1"/>
    <col min="8962" max="8962" width="95.6640625" style="763" customWidth="1"/>
    <col min="8963" max="8965" width="22.33203125" style="763" customWidth="1"/>
    <col min="8966" max="9216" width="9.33203125" style="763"/>
    <col min="9217" max="9217" width="9.5" style="763" customWidth="1"/>
    <col min="9218" max="9218" width="95.6640625" style="763" customWidth="1"/>
    <col min="9219" max="9221" width="22.33203125" style="763" customWidth="1"/>
    <col min="9222" max="9472" width="9.33203125" style="763"/>
    <col min="9473" max="9473" width="9.5" style="763" customWidth="1"/>
    <col min="9474" max="9474" width="95.6640625" style="763" customWidth="1"/>
    <col min="9475" max="9477" width="22.33203125" style="763" customWidth="1"/>
    <col min="9478" max="9728" width="9.33203125" style="763"/>
    <col min="9729" max="9729" width="9.5" style="763" customWidth="1"/>
    <col min="9730" max="9730" width="95.6640625" style="763" customWidth="1"/>
    <col min="9731" max="9733" width="22.33203125" style="763" customWidth="1"/>
    <col min="9734" max="9984" width="9.33203125" style="763"/>
    <col min="9985" max="9985" width="9.5" style="763" customWidth="1"/>
    <col min="9986" max="9986" width="95.6640625" style="763" customWidth="1"/>
    <col min="9987" max="9989" width="22.33203125" style="763" customWidth="1"/>
    <col min="9990" max="10240" width="9.33203125" style="763"/>
    <col min="10241" max="10241" width="9.5" style="763" customWidth="1"/>
    <col min="10242" max="10242" width="95.6640625" style="763" customWidth="1"/>
    <col min="10243" max="10245" width="22.33203125" style="763" customWidth="1"/>
    <col min="10246" max="10496" width="9.33203125" style="763"/>
    <col min="10497" max="10497" width="9.5" style="763" customWidth="1"/>
    <col min="10498" max="10498" width="95.6640625" style="763" customWidth="1"/>
    <col min="10499" max="10501" width="22.33203125" style="763" customWidth="1"/>
    <col min="10502" max="10752" width="9.33203125" style="763"/>
    <col min="10753" max="10753" width="9.5" style="763" customWidth="1"/>
    <col min="10754" max="10754" width="95.6640625" style="763" customWidth="1"/>
    <col min="10755" max="10757" width="22.33203125" style="763" customWidth="1"/>
    <col min="10758" max="11008" width="9.33203125" style="763"/>
    <col min="11009" max="11009" width="9.5" style="763" customWidth="1"/>
    <col min="11010" max="11010" width="95.6640625" style="763" customWidth="1"/>
    <col min="11011" max="11013" width="22.33203125" style="763" customWidth="1"/>
    <col min="11014" max="11264" width="9.33203125" style="763"/>
    <col min="11265" max="11265" width="9.5" style="763" customWidth="1"/>
    <col min="11266" max="11266" width="95.6640625" style="763" customWidth="1"/>
    <col min="11267" max="11269" width="22.33203125" style="763" customWidth="1"/>
    <col min="11270" max="11520" width="9.33203125" style="763"/>
    <col min="11521" max="11521" width="9.5" style="763" customWidth="1"/>
    <col min="11522" max="11522" width="95.6640625" style="763" customWidth="1"/>
    <col min="11523" max="11525" width="22.33203125" style="763" customWidth="1"/>
    <col min="11526" max="11776" width="9.33203125" style="763"/>
    <col min="11777" max="11777" width="9.5" style="763" customWidth="1"/>
    <col min="11778" max="11778" width="95.6640625" style="763" customWidth="1"/>
    <col min="11779" max="11781" width="22.33203125" style="763" customWidth="1"/>
    <col min="11782" max="12032" width="9.33203125" style="763"/>
    <col min="12033" max="12033" width="9.5" style="763" customWidth="1"/>
    <col min="12034" max="12034" width="95.6640625" style="763" customWidth="1"/>
    <col min="12035" max="12037" width="22.33203125" style="763" customWidth="1"/>
    <col min="12038" max="12288" width="9.33203125" style="763"/>
    <col min="12289" max="12289" width="9.5" style="763" customWidth="1"/>
    <col min="12290" max="12290" width="95.6640625" style="763" customWidth="1"/>
    <col min="12291" max="12293" width="22.33203125" style="763" customWidth="1"/>
    <col min="12294" max="12544" width="9.33203125" style="763"/>
    <col min="12545" max="12545" width="9.5" style="763" customWidth="1"/>
    <col min="12546" max="12546" width="95.6640625" style="763" customWidth="1"/>
    <col min="12547" max="12549" width="22.33203125" style="763" customWidth="1"/>
    <col min="12550" max="12800" width="9.33203125" style="763"/>
    <col min="12801" max="12801" width="9.5" style="763" customWidth="1"/>
    <col min="12802" max="12802" width="95.6640625" style="763" customWidth="1"/>
    <col min="12803" max="12805" width="22.33203125" style="763" customWidth="1"/>
    <col min="12806" max="13056" width="9.33203125" style="763"/>
    <col min="13057" max="13057" width="9.5" style="763" customWidth="1"/>
    <col min="13058" max="13058" width="95.6640625" style="763" customWidth="1"/>
    <col min="13059" max="13061" width="22.33203125" style="763" customWidth="1"/>
    <col min="13062" max="13312" width="9.33203125" style="763"/>
    <col min="13313" max="13313" width="9.5" style="763" customWidth="1"/>
    <col min="13314" max="13314" width="95.6640625" style="763" customWidth="1"/>
    <col min="13315" max="13317" width="22.33203125" style="763" customWidth="1"/>
    <col min="13318" max="13568" width="9.33203125" style="763"/>
    <col min="13569" max="13569" width="9.5" style="763" customWidth="1"/>
    <col min="13570" max="13570" width="95.6640625" style="763" customWidth="1"/>
    <col min="13571" max="13573" width="22.33203125" style="763" customWidth="1"/>
    <col min="13574" max="13824" width="9.33203125" style="763"/>
    <col min="13825" max="13825" width="9.5" style="763" customWidth="1"/>
    <col min="13826" max="13826" width="95.6640625" style="763" customWidth="1"/>
    <col min="13827" max="13829" width="22.33203125" style="763" customWidth="1"/>
    <col min="13830" max="14080" width="9.33203125" style="763"/>
    <col min="14081" max="14081" width="9.5" style="763" customWidth="1"/>
    <col min="14082" max="14082" width="95.6640625" style="763" customWidth="1"/>
    <col min="14083" max="14085" width="22.33203125" style="763" customWidth="1"/>
    <col min="14086" max="14336" width="9.33203125" style="763"/>
    <col min="14337" max="14337" width="9.5" style="763" customWidth="1"/>
    <col min="14338" max="14338" width="95.6640625" style="763" customWidth="1"/>
    <col min="14339" max="14341" width="22.33203125" style="763" customWidth="1"/>
    <col min="14342" max="14592" width="9.33203125" style="763"/>
    <col min="14593" max="14593" width="9.5" style="763" customWidth="1"/>
    <col min="14594" max="14594" width="95.6640625" style="763" customWidth="1"/>
    <col min="14595" max="14597" width="22.33203125" style="763" customWidth="1"/>
    <col min="14598" max="14848" width="9.33203125" style="763"/>
    <col min="14849" max="14849" width="9.5" style="763" customWidth="1"/>
    <col min="14850" max="14850" width="95.6640625" style="763" customWidth="1"/>
    <col min="14851" max="14853" width="22.33203125" style="763" customWidth="1"/>
    <col min="14854" max="15104" width="9.33203125" style="763"/>
    <col min="15105" max="15105" width="9.5" style="763" customWidth="1"/>
    <col min="15106" max="15106" width="95.6640625" style="763" customWidth="1"/>
    <col min="15107" max="15109" width="22.33203125" style="763" customWidth="1"/>
    <col min="15110" max="15360" width="9.33203125" style="763"/>
    <col min="15361" max="15361" width="9.5" style="763" customWidth="1"/>
    <col min="15362" max="15362" width="95.6640625" style="763" customWidth="1"/>
    <col min="15363" max="15365" width="22.33203125" style="763" customWidth="1"/>
    <col min="15366" max="15616" width="9.33203125" style="763"/>
    <col min="15617" max="15617" width="9.5" style="763" customWidth="1"/>
    <col min="15618" max="15618" width="95.6640625" style="763" customWidth="1"/>
    <col min="15619" max="15621" width="22.33203125" style="763" customWidth="1"/>
    <col min="15622" max="15872" width="9.33203125" style="763"/>
    <col min="15873" max="15873" width="9.5" style="763" customWidth="1"/>
    <col min="15874" max="15874" width="95.6640625" style="763" customWidth="1"/>
    <col min="15875" max="15877" width="22.33203125" style="763" customWidth="1"/>
    <col min="15878" max="16128" width="9.33203125" style="763"/>
    <col min="16129" max="16129" width="9.5" style="763" customWidth="1"/>
    <col min="16130" max="16130" width="95.6640625" style="763" customWidth="1"/>
    <col min="16131" max="16133" width="22.33203125" style="763" customWidth="1"/>
    <col min="16134" max="16384" width="9.33203125" style="763"/>
  </cols>
  <sheetData>
    <row r="1" spans="1:5" ht="24.75" customHeight="1" thickBot="1">
      <c r="A1" s="972" t="s">
        <v>1287</v>
      </c>
      <c r="B1" s="973"/>
      <c r="C1" s="973"/>
      <c r="D1" s="973"/>
      <c r="E1" s="973"/>
    </row>
    <row r="2" spans="1:5" ht="32.25" thickBot="1">
      <c r="A2" s="659" t="s">
        <v>854</v>
      </c>
      <c r="B2" s="659" t="s">
        <v>54</v>
      </c>
      <c r="C2" s="659" t="s">
        <v>968</v>
      </c>
      <c r="D2" s="659" t="s">
        <v>967</v>
      </c>
      <c r="E2" s="659" t="s">
        <v>966</v>
      </c>
    </row>
    <row r="3" spans="1:5" ht="16.5" thickBot="1">
      <c r="A3" s="659">
        <v>1</v>
      </c>
      <c r="B3" s="659">
        <v>2</v>
      </c>
      <c r="C3" s="659">
        <v>3</v>
      </c>
      <c r="D3" s="659">
        <v>4</v>
      </c>
      <c r="E3" s="659">
        <v>5</v>
      </c>
    </row>
    <row r="4" spans="1:5">
      <c r="A4" s="764" t="s">
        <v>986</v>
      </c>
      <c r="B4" s="765" t="s">
        <v>257</v>
      </c>
      <c r="C4" s="766"/>
      <c r="D4" s="766"/>
      <c r="E4" s="767"/>
    </row>
    <row r="5" spans="1:5">
      <c r="A5" s="694" t="s">
        <v>41</v>
      </c>
      <c r="B5" s="695" t="s">
        <v>987</v>
      </c>
      <c r="C5" s="696">
        <v>0</v>
      </c>
      <c r="D5" s="696">
        <v>0</v>
      </c>
      <c r="E5" s="697">
        <v>0</v>
      </c>
    </row>
    <row r="6" spans="1:5">
      <c r="A6" s="694" t="s">
        <v>49</v>
      </c>
      <c r="B6" s="695" t="s">
        <v>988</v>
      </c>
      <c r="C6" s="696">
        <v>0</v>
      </c>
      <c r="D6" s="696">
        <v>0</v>
      </c>
      <c r="E6" s="697">
        <v>0</v>
      </c>
    </row>
    <row r="7" spans="1:5">
      <c r="A7" s="694" t="s">
        <v>50</v>
      </c>
      <c r="B7" s="695" t="s">
        <v>989</v>
      </c>
      <c r="C7" s="696">
        <v>0</v>
      </c>
      <c r="D7" s="696">
        <v>0</v>
      </c>
      <c r="E7" s="697">
        <v>0</v>
      </c>
    </row>
    <row r="8" spans="1:5">
      <c r="A8" s="698" t="s">
        <v>51</v>
      </c>
      <c r="B8" s="699" t="s">
        <v>990</v>
      </c>
      <c r="C8" s="700">
        <v>0</v>
      </c>
      <c r="D8" s="700">
        <v>0</v>
      </c>
      <c r="E8" s="701">
        <v>0</v>
      </c>
    </row>
    <row r="9" spans="1:5">
      <c r="A9" s="694" t="s">
        <v>52</v>
      </c>
      <c r="B9" s="695" t="s">
        <v>991</v>
      </c>
      <c r="C9" s="696">
        <v>0</v>
      </c>
      <c r="D9" s="696">
        <v>0</v>
      </c>
      <c r="E9" s="697">
        <v>0</v>
      </c>
    </row>
    <row r="10" spans="1:5">
      <c r="A10" s="694" t="s">
        <v>847</v>
      </c>
      <c r="B10" s="695" t="s">
        <v>992</v>
      </c>
      <c r="C10" s="696">
        <v>343</v>
      </c>
      <c r="D10" s="696">
        <v>0</v>
      </c>
      <c r="E10" s="697">
        <v>185</v>
      </c>
    </row>
    <row r="11" spans="1:5">
      <c r="A11" s="694" t="s">
        <v>845</v>
      </c>
      <c r="B11" s="695" t="s">
        <v>993</v>
      </c>
      <c r="C11" s="696">
        <v>0</v>
      </c>
      <c r="D11" s="696">
        <v>0</v>
      </c>
      <c r="E11" s="697">
        <v>0</v>
      </c>
    </row>
    <row r="12" spans="1:5">
      <c r="A12" s="694" t="s">
        <v>843</v>
      </c>
      <c r="B12" s="695" t="s">
        <v>994</v>
      </c>
      <c r="C12" s="696">
        <v>0</v>
      </c>
      <c r="D12" s="696">
        <v>0</v>
      </c>
      <c r="E12" s="697">
        <v>0</v>
      </c>
    </row>
    <row r="13" spans="1:5">
      <c r="A13" s="694" t="s">
        <v>841</v>
      </c>
      <c r="B13" s="695" t="s">
        <v>995</v>
      </c>
      <c r="C13" s="696">
        <v>0</v>
      </c>
      <c r="D13" s="696">
        <v>0</v>
      </c>
      <c r="E13" s="697">
        <v>0</v>
      </c>
    </row>
    <row r="14" spans="1:5">
      <c r="A14" s="698" t="s">
        <v>839</v>
      </c>
      <c r="B14" s="699" t="s">
        <v>996</v>
      </c>
      <c r="C14" s="700">
        <v>343</v>
      </c>
      <c r="D14" s="700">
        <v>0</v>
      </c>
      <c r="E14" s="701">
        <v>185</v>
      </c>
    </row>
    <row r="15" spans="1:5">
      <c r="A15" s="694" t="s">
        <v>837</v>
      </c>
      <c r="B15" s="695" t="s">
        <v>997</v>
      </c>
      <c r="C15" s="696">
        <v>0</v>
      </c>
      <c r="D15" s="696">
        <v>0</v>
      </c>
      <c r="E15" s="697">
        <v>0</v>
      </c>
    </row>
    <row r="16" spans="1:5">
      <c r="A16" s="694" t="s">
        <v>835</v>
      </c>
      <c r="B16" s="695" t="s">
        <v>998</v>
      </c>
      <c r="C16" s="696">
        <v>0</v>
      </c>
      <c r="D16" s="696">
        <v>0</v>
      </c>
      <c r="E16" s="697">
        <v>0</v>
      </c>
    </row>
    <row r="17" spans="1:5">
      <c r="A17" s="694" t="s">
        <v>833</v>
      </c>
      <c r="B17" s="695" t="s">
        <v>999</v>
      </c>
      <c r="C17" s="696">
        <v>0</v>
      </c>
      <c r="D17" s="696">
        <v>0</v>
      </c>
      <c r="E17" s="697">
        <v>0</v>
      </c>
    </row>
    <row r="18" spans="1:5">
      <c r="A18" s="694" t="s">
        <v>831</v>
      </c>
      <c r="B18" s="695" t="s">
        <v>1000</v>
      </c>
      <c r="C18" s="696">
        <v>0</v>
      </c>
      <c r="D18" s="696">
        <v>0</v>
      </c>
      <c r="E18" s="697">
        <v>0</v>
      </c>
    </row>
    <row r="19" spans="1:5">
      <c r="A19" s="694" t="s">
        <v>829</v>
      </c>
      <c r="B19" s="695" t="s">
        <v>1001</v>
      </c>
      <c r="C19" s="696">
        <v>0</v>
      </c>
      <c r="D19" s="696">
        <v>0</v>
      </c>
      <c r="E19" s="697">
        <v>0</v>
      </c>
    </row>
    <row r="20" spans="1:5">
      <c r="A20" s="694" t="s">
        <v>827</v>
      </c>
      <c r="B20" s="695" t="s">
        <v>1002</v>
      </c>
      <c r="C20" s="696">
        <v>0</v>
      </c>
      <c r="D20" s="696">
        <v>0</v>
      </c>
      <c r="E20" s="697">
        <v>0</v>
      </c>
    </row>
    <row r="21" spans="1:5">
      <c r="A21" s="694" t="s">
        <v>825</v>
      </c>
      <c r="B21" s="695" t="s">
        <v>1003</v>
      </c>
      <c r="C21" s="696">
        <v>0</v>
      </c>
      <c r="D21" s="696">
        <v>0</v>
      </c>
      <c r="E21" s="697">
        <v>0</v>
      </c>
    </row>
    <row r="22" spans="1:5">
      <c r="A22" s="698" t="s">
        <v>823</v>
      </c>
      <c r="B22" s="699" t="s">
        <v>1004</v>
      </c>
      <c r="C22" s="700">
        <v>0</v>
      </c>
      <c r="D22" s="700">
        <v>0</v>
      </c>
      <c r="E22" s="701">
        <v>0</v>
      </c>
    </row>
    <row r="23" spans="1:5">
      <c r="A23" s="694" t="s">
        <v>821</v>
      </c>
      <c r="B23" s="695" t="s">
        <v>1005</v>
      </c>
      <c r="C23" s="696">
        <v>0</v>
      </c>
      <c r="D23" s="696">
        <v>0</v>
      </c>
      <c r="E23" s="697">
        <v>0</v>
      </c>
    </row>
    <row r="24" spans="1:5">
      <c r="A24" s="694" t="s">
        <v>902</v>
      </c>
      <c r="B24" s="695" t="s">
        <v>1006</v>
      </c>
      <c r="C24" s="696">
        <v>0</v>
      </c>
      <c r="D24" s="696">
        <v>0</v>
      </c>
      <c r="E24" s="697">
        <v>0</v>
      </c>
    </row>
    <row r="25" spans="1:5" ht="25.5">
      <c r="A25" s="698" t="s">
        <v>900</v>
      </c>
      <c r="B25" s="699" t="s">
        <v>1007</v>
      </c>
      <c r="C25" s="700">
        <v>0</v>
      </c>
      <c r="D25" s="700">
        <v>0</v>
      </c>
      <c r="E25" s="701">
        <v>0</v>
      </c>
    </row>
    <row r="26" spans="1:5" ht="25.5">
      <c r="A26" s="698" t="s">
        <v>898</v>
      </c>
      <c r="B26" s="699" t="s">
        <v>1008</v>
      </c>
      <c r="C26" s="700">
        <v>343</v>
      </c>
      <c r="D26" s="700">
        <v>0</v>
      </c>
      <c r="E26" s="701">
        <v>185</v>
      </c>
    </row>
    <row r="27" spans="1:5">
      <c r="A27" s="694" t="s">
        <v>896</v>
      </c>
      <c r="B27" s="695" t="s">
        <v>1009</v>
      </c>
      <c r="C27" s="696">
        <v>0</v>
      </c>
      <c r="D27" s="696">
        <v>0</v>
      </c>
      <c r="E27" s="697">
        <v>0</v>
      </c>
    </row>
    <row r="28" spans="1:5">
      <c r="A28" s="694" t="s">
        <v>894</v>
      </c>
      <c r="B28" s="695" t="s">
        <v>1010</v>
      </c>
      <c r="C28" s="696">
        <v>0</v>
      </c>
      <c r="D28" s="696">
        <v>0</v>
      </c>
      <c r="E28" s="697">
        <v>0</v>
      </c>
    </row>
    <row r="29" spans="1:5">
      <c r="A29" s="694" t="s">
        <v>892</v>
      </c>
      <c r="B29" s="695" t="s">
        <v>1011</v>
      </c>
      <c r="C29" s="696">
        <v>0</v>
      </c>
      <c r="D29" s="696">
        <v>0</v>
      </c>
      <c r="E29" s="697">
        <v>0</v>
      </c>
    </row>
    <row r="30" spans="1:5">
      <c r="A30" s="694" t="s">
        <v>890</v>
      </c>
      <c r="B30" s="695" t="s">
        <v>1012</v>
      </c>
      <c r="C30" s="696">
        <v>0</v>
      </c>
      <c r="D30" s="696">
        <v>0</v>
      </c>
      <c r="E30" s="697">
        <v>0</v>
      </c>
    </row>
    <row r="31" spans="1:5">
      <c r="A31" s="694" t="s">
        <v>888</v>
      </c>
      <c r="B31" s="695" t="s">
        <v>1013</v>
      </c>
      <c r="C31" s="696">
        <v>0</v>
      </c>
      <c r="D31" s="696">
        <v>0</v>
      </c>
      <c r="E31" s="697">
        <v>0</v>
      </c>
    </row>
    <row r="32" spans="1:5">
      <c r="A32" s="698" t="s">
        <v>886</v>
      </c>
      <c r="B32" s="699" t="s">
        <v>1014</v>
      </c>
      <c r="C32" s="700">
        <v>0</v>
      </c>
      <c r="D32" s="700">
        <v>0</v>
      </c>
      <c r="E32" s="701">
        <v>0</v>
      </c>
    </row>
    <row r="33" spans="1:5">
      <c r="A33" s="694" t="s">
        <v>884</v>
      </c>
      <c r="B33" s="695" t="s">
        <v>1015</v>
      </c>
      <c r="C33" s="696">
        <v>0</v>
      </c>
      <c r="D33" s="696">
        <v>0</v>
      </c>
      <c r="E33" s="697">
        <v>0</v>
      </c>
    </row>
    <row r="34" spans="1:5">
      <c r="A34" s="694" t="s">
        <v>882</v>
      </c>
      <c r="B34" s="695" t="s">
        <v>1016</v>
      </c>
      <c r="C34" s="696">
        <v>0</v>
      </c>
      <c r="D34" s="696">
        <v>0</v>
      </c>
      <c r="E34" s="697">
        <v>0</v>
      </c>
    </row>
    <row r="35" spans="1:5">
      <c r="A35" s="694" t="s">
        <v>880</v>
      </c>
      <c r="B35" s="695" t="s">
        <v>1017</v>
      </c>
      <c r="C35" s="696">
        <v>0</v>
      </c>
      <c r="D35" s="696">
        <v>0</v>
      </c>
      <c r="E35" s="697">
        <v>0</v>
      </c>
    </row>
    <row r="36" spans="1:5">
      <c r="A36" s="694" t="s">
        <v>878</v>
      </c>
      <c r="B36" s="695" t="s">
        <v>1018</v>
      </c>
      <c r="C36" s="696">
        <v>0</v>
      </c>
      <c r="D36" s="696">
        <v>0</v>
      </c>
      <c r="E36" s="697">
        <v>0</v>
      </c>
    </row>
    <row r="37" spans="1:5">
      <c r="A37" s="694" t="s">
        <v>876</v>
      </c>
      <c r="B37" s="695" t="s">
        <v>1019</v>
      </c>
      <c r="C37" s="696">
        <v>0</v>
      </c>
      <c r="D37" s="696">
        <v>0</v>
      </c>
      <c r="E37" s="697">
        <v>0</v>
      </c>
    </row>
    <row r="38" spans="1:5">
      <c r="A38" s="694" t="s">
        <v>874</v>
      </c>
      <c r="B38" s="695" t="s">
        <v>1020</v>
      </c>
      <c r="C38" s="696">
        <v>0</v>
      </c>
      <c r="D38" s="696">
        <v>0</v>
      </c>
      <c r="E38" s="697">
        <v>0</v>
      </c>
    </row>
    <row r="39" spans="1:5">
      <c r="A39" s="694" t="s">
        <v>872</v>
      </c>
      <c r="B39" s="695" t="s">
        <v>1021</v>
      </c>
      <c r="C39" s="696">
        <v>0</v>
      </c>
      <c r="D39" s="696">
        <v>0</v>
      </c>
      <c r="E39" s="697">
        <v>0</v>
      </c>
    </row>
    <row r="40" spans="1:5">
      <c r="A40" s="698" t="s">
        <v>870</v>
      </c>
      <c r="B40" s="699" t="s">
        <v>1022</v>
      </c>
      <c r="C40" s="700">
        <v>0</v>
      </c>
      <c r="D40" s="700">
        <v>0</v>
      </c>
      <c r="E40" s="701">
        <v>0</v>
      </c>
    </row>
    <row r="41" spans="1:5" ht="25.5">
      <c r="A41" s="698" t="s">
        <v>868</v>
      </c>
      <c r="B41" s="699" t="s">
        <v>1023</v>
      </c>
      <c r="C41" s="700">
        <v>0</v>
      </c>
      <c r="D41" s="700">
        <v>0</v>
      </c>
      <c r="E41" s="701">
        <v>0</v>
      </c>
    </row>
    <row r="42" spans="1:5">
      <c r="A42" s="694" t="s">
        <v>866</v>
      </c>
      <c r="B42" s="695" t="s">
        <v>1024</v>
      </c>
      <c r="C42" s="696">
        <v>0</v>
      </c>
      <c r="D42" s="696">
        <v>0</v>
      </c>
      <c r="E42" s="697">
        <v>0</v>
      </c>
    </row>
    <row r="43" spans="1:5">
      <c r="A43" s="694" t="s">
        <v>864</v>
      </c>
      <c r="B43" s="695" t="s">
        <v>1025</v>
      </c>
      <c r="C43" s="696">
        <v>0</v>
      </c>
      <c r="D43" s="696">
        <v>0</v>
      </c>
      <c r="E43" s="697">
        <v>0</v>
      </c>
    </row>
    <row r="44" spans="1:5">
      <c r="A44" s="694" t="s">
        <v>862</v>
      </c>
      <c r="B44" s="695" t="s">
        <v>1026</v>
      </c>
      <c r="C44" s="696">
        <v>3</v>
      </c>
      <c r="D44" s="696">
        <v>0</v>
      </c>
      <c r="E44" s="697">
        <v>0</v>
      </c>
    </row>
    <row r="45" spans="1:5">
      <c r="A45" s="694" t="s">
        <v>860</v>
      </c>
      <c r="B45" s="695" t="s">
        <v>1027</v>
      </c>
      <c r="C45" s="696">
        <v>0</v>
      </c>
      <c r="D45" s="696">
        <v>0</v>
      </c>
      <c r="E45" s="697">
        <v>0</v>
      </c>
    </row>
    <row r="46" spans="1:5">
      <c r="A46" s="694" t="s">
        <v>1028</v>
      </c>
      <c r="B46" s="695" t="s">
        <v>1029</v>
      </c>
      <c r="C46" s="696">
        <v>0</v>
      </c>
      <c r="D46" s="696">
        <v>0</v>
      </c>
      <c r="E46" s="697">
        <v>0</v>
      </c>
    </row>
    <row r="47" spans="1:5">
      <c r="A47" s="698" t="s">
        <v>1030</v>
      </c>
      <c r="B47" s="699" t="s">
        <v>1031</v>
      </c>
      <c r="C47" s="700">
        <v>3</v>
      </c>
      <c r="D47" s="700">
        <v>0</v>
      </c>
      <c r="E47" s="701">
        <v>0</v>
      </c>
    </row>
    <row r="48" spans="1:5" ht="25.5">
      <c r="A48" s="694" t="s">
        <v>1032</v>
      </c>
      <c r="B48" s="695" t="s">
        <v>1033</v>
      </c>
      <c r="C48" s="696">
        <v>0</v>
      </c>
      <c r="D48" s="696">
        <v>0</v>
      </c>
      <c r="E48" s="697">
        <v>0</v>
      </c>
    </row>
    <row r="49" spans="1:5" ht="25.5">
      <c r="A49" s="694" t="s">
        <v>1034</v>
      </c>
      <c r="B49" s="695" t="s">
        <v>1035</v>
      </c>
      <c r="C49" s="696">
        <v>0</v>
      </c>
      <c r="D49" s="696">
        <v>0</v>
      </c>
      <c r="E49" s="697">
        <v>0</v>
      </c>
    </row>
    <row r="50" spans="1:5" ht="25.5">
      <c r="A50" s="694" t="s">
        <v>1036</v>
      </c>
      <c r="B50" s="695" t="s">
        <v>1037</v>
      </c>
      <c r="C50" s="696">
        <v>0</v>
      </c>
      <c r="D50" s="696">
        <v>0</v>
      </c>
      <c r="E50" s="697">
        <v>0</v>
      </c>
    </row>
    <row r="51" spans="1:5" ht="25.5">
      <c r="A51" s="694" t="s">
        <v>1038</v>
      </c>
      <c r="B51" s="695" t="s">
        <v>1039</v>
      </c>
      <c r="C51" s="696">
        <v>0</v>
      </c>
      <c r="D51" s="696">
        <v>0</v>
      </c>
      <c r="E51" s="697">
        <v>0</v>
      </c>
    </row>
    <row r="52" spans="1:5">
      <c r="A52" s="694" t="s">
        <v>1040</v>
      </c>
      <c r="B52" s="695" t="s">
        <v>1041</v>
      </c>
      <c r="C52" s="696">
        <v>0</v>
      </c>
      <c r="D52" s="696">
        <v>0</v>
      </c>
      <c r="E52" s="697">
        <v>0</v>
      </c>
    </row>
    <row r="53" spans="1:5">
      <c r="A53" s="694" t="s">
        <v>1042</v>
      </c>
      <c r="B53" s="695" t="s">
        <v>1043</v>
      </c>
      <c r="C53" s="696">
        <v>0</v>
      </c>
      <c r="D53" s="696">
        <v>0</v>
      </c>
      <c r="E53" s="697">
        <v>0</v>
      </c>
    </row>
    <row r="54" spans="1:5">
      <c r="A54" s="694" t="s">
        <v>1044</v>
      </c>
      <c r="B54" s="695" t="s">
        <v>1045</v>
      </c>
      <c r="C54" s="696">
        <v>0</v>
      </c>
      <c r="D54" s="696">
        <v>0</v>
      </c>
      <c r="E54" s="697">
        <v>0</v>
      </c>
    </row>
    <row r="55" spans="1:5" ht="25.5">
      <c r="A55" s="694" t="s">
        <v>1046</v>
      </c>
      <c r="B55" s="695" t="s">
        <v>1047</v>
      </c>
      <c r="C55" s="696">
        <v>0</v>
      </c>
      <c r="D55" s="696">
        <v>0</v>
      </c>
      <c r="E55" s="697">
        <v>0</v>
      </c>
    </row>
    <row r="56" spans="1:5" ht="25.5">
      <c r="A56" s="694" t="s">
        <v>1048</v>
      </c>
      <c r="B56" s="695" t="s">
        <v>1049</v>
      </c>
      <c r="C56" s="696">
        <v>0</v>
      </c>
      <c r="D56" s="696">
        <v>0</v>
      </c>
      <c r="E56" s="697">
        <v>0</v>
      </c>
    </row>
    <row r="57" spans="1:5" ht="25.5">
      <c r="A57" s="694" t="s">
        <v>1050</v>
      </c>
      <c r="B57" s="695" t="s">
        <v>1051</v>
      </c>
      <c r="C57" s="696">
        <v>0</v>
      </c>
      <c r="D57" s="696">
        <v>0</v>
      </c>
      <c r="E57" s="697">
        <v>0</v>
      </c>
    </row>
    <row r="58" spans="1:5" ht="25.5">
      <c r="A58" s="694" t="s">
        <v>1052</v>
      </c>
      <c r="B58" s="695" t="s">
        <v>1053</v>
      </c>
      <c r="C58" s="696">
        <v>0</v>
      </c>
      <c r="D58" s="696">
        <v>0</v>
      </c>
      <c r="E58" s="697">
        <v>0</v>
      </c>
    </row>
    <row r="59" spans="1:5" ht="25.5">
      <c r="A59" s="694" t="s">
        <v>1054</v>
      </c>
      <c r="B59" s="695" t="s">
        <v>1055</v>
      </c>
      <c r="C59" s="696">
        <v>0</v>
      </c>
      <c r="D59" s="696">
        <v>0</v>
      </c>
      <c r="E59" s="697">
        <v>0</v>
      </c>
    </row>
    <row r="60" spans="1:5" ht="25.5">
      <c r="A60" s="694" t="s">
        <v>1056</v>
      </c>
      <c r="B60" s="695" t="s">
        <v>1057</v>
      </c>
      <c r="C60" s="696">
        <v>0</v>
      </c>
      <c r="D60" s="696">
        <v>0</v>
      </c>
      <c r="E60" s="697">
        <v>0</v>
      </c>
    </row>
    <row r="61" spans="1:5" ht="25.5">
      <c r="A61" s="698" t="s">
        <v>1058</v>
      </c>
      <c r="B61" s="699" t="s">
        <v>1059</v>
      </c>
      <c r="C61" s="700">
        <v>0</v>
      </c>
      <c r="D61" s="700">
        <v>0</v>
      </c>
      <c r="E61" s="701">
        <v>0</v>
      </c>
    </row>
    <row r="62" spans="1:5" ht="25.5">
      <c r="A62" s="694" t="s">
        <v>1060</v>
      </c>
      <c r="B62" s="695" t="s">
        <v>1061</v>
      </c>
      <c r="C62" s="696">
        <v>0</v>
      </c>
      <c r="D62" s="696">
        <v>0</v>
      </c>
      <c r="E62" s="697">
        <v>0</v>
      </c>
    </row>
    <row r="63" spans="1:5" ht="25.5">
      <c r="A63" s="694" t="s">
        <v>1062</v>
      </c>
      <c r="B63" s="695" t="s">
        <v>1063</v>
      </c>
      <c r="C63" s="696">
        <v>0</v>
      </c>
      <c r="D63" s="696">
        <v>0</v>
      </c>
      <c r="E63" s="697">
        <v>0</v>
      </c>
    </row>
    <row r="64" spans="1:5" ht="25.5">
      <c r="A64" s="694" t="s">
        <v>1064</v>
      </c>
      <c r="B64" s="695" t="s">
        <v>1065</v>
      </c>
      <c r="C64" s="696">
        <v>0</v>
      </c>
      <c r="D64" s="696">
        <v>0</v>
      </c>
      <c r="E64" s="697">
        <v>0</v>
      </c>
    </row>
    <row r="65" spans="1:5" ht="38.25">
      <c r="A65" s="694" t="s">
        <v>1066</v>
      </c>
      <c r="B65" s="695" t="s">
        <v>1067</v>
      </c>
      <c r="C65" s="696">
        <v>0</v>
      </c>
      <c r="D65" s="696">
        <v>0</v>
      </c>
      <c r="E65" s="697">
        <v>0</v>
      </c>
    </row>
    <row r="66" spans="1:5">
      <c r="A66" s="694" t="s">
        <v>1068</v>
      </c>
      <c r="B66" s="695" t="s">
        <v>1069</v>
      </c>
      <c r="C66" s="696">
        <v>0</v>
      </c>
      <c r="D66" s="696">
        <v>0</v>
      </c>
      <c r="E66" s="697">
        <v>0</v>
      </c>
    </row>
    <row r="67" spans="1:5">
      <c r="A67" s="694" t="s">
        <v>1070</v>
      </c>
      <c r="B67" s="695" t="s">
        <v>1071</v>
      </c>
      <c r="C67" s="696">
        <v>1530</v>
      </c>
      <c r="D67" s="696">
        <v>0</v>
      </c>
      <c r="E67" s="697">
        <v>0</v>
      </c>
    </row>
    <row r="68" spans="1:5">
      <c r="A68" s="694" t="s">
        <v>1072</v>
      </c>
      <c r="B68" s="695" t="s">
        <v>1073</v>
      </c>
      <c r="C68" s="696">
        <v>0</v>
      </c>
      <c r="D68" s="696">
        <v>0</v>
      </c>
      <c r="E68" s="697">
        <v>0</v>
      </c>
    </row>
    <row r="69" spans="1:5" ht="25.5">
      <c r="A69" s="694" t="s">
        <v>1074</v>
      </c>
      <c r="B69" s="695" t="s">
        <v>1075</v>
      </c>
      <c r="C69" s="696">
        <v>0</v>
      </c>
      <c r="D69" s="696">
        <v>0</v>
      </c>
      <c r="E69" s="697">
        <v>0</v>
      </c>
    </row>
    <row r="70" spans="1:5" ht="25.5">
      <c r="A70" s="694" t="s">
        <v>1076</v>
      </c>
      <c r="B70" s="695" t="s">
        <v>1077</v>
      </c>
      <c r="C70" s="696">
        <v>0</v>
      </c>
      <c r="D70" s="696">
        <v>0</v>
      </c>
      <c r="E70" s="697">
        <v>0</v>
      </c>
    </row>
    <row r="71" spans="1:5" ht="25.5">
      <c r="A71" s="694" t="s">
        <v>1078</v>
      </c>
      <c r="B71" s="695" t="s">
        <v>1079</v>
      </c>
      <c r="C71" s="696">
        <v>0</v>
      </c>
      <c r="D71" s="696">
        <v>0</v>
      </c>
      <c r="E71" s="697">
        <v>0</v>
      </c>
    </row>
    <row r="72" spans="1:5" ht="38.25">
      <c r="A72" s="694" t="s">
        <v>1080</v>
      </c>
      <c r="B72" s="695" t="s">
        <v>1081</v>
      </c>
      <c r="C72" s="696">
        <v>0</v>
      </c>
      <c r="D72" s="696">
        <v>0</v>
      </c>
      <c r="E72" s="697">
        <v>0</v>
      </c>
    </row>
    <row r="73" spans="1:5" ht="25.5">
      <c r="A73" s="694" t="s">
        <v>1082</v>
      </c>
      <c r="B73" s="695" t="s">
        <v>1083</v>
      </c>
      <c r="C73" s="696">
        <v>0</v>
      </c>
      <c r="D73" s="696">
        <v>0</v>
      </c>
      <c r="E73" s="697">
        <v>0</v>
      </c>
    </row>
    <row r="74" spans="1:5" ht="25.5">
      <c r="A74" s="694" t="s">
        <v>1084</v>
      </c>
      <c r="B74" s="695" t="s">
        <v>1085</v>
      </c>
      <c r="C74" s="696">
        <v>0</v>
      </c>
      <c r="D74" s="696">
        <v>0</v>
      </c>
      <c r="E74" s="697">
        <v>0</v>
      </c>
    </row>
    <row r="75" spans="1:5" ht="25.5">
      <c r="A75" s="698" t="s">
        <v>1086</v>
      </c>
      <c r="B75" s="699" t="s">
        <v>1087</v>
      </c>
      <c r="C75" s="700">
        <v>1530</v>
      </c>
      <c r="D75" s="700">
        <v>0</v>
      </c>
      <c r="E75" s="701">
        <v>0</v>
      </c>
    </row>
    <row r="76" spans="1:5">
      <c r="A76" s="694" t="s">
        <v>1088</v>
      </c>
      <c r="B76" s="695" t="s">
        <v>1089</v>
      </c>
      <c r="C76" s="696">
        <v>0</v>
      </c>
      <c r="D76" s="696">
        <v>0</v>
      </c>
      <c r="E76" s="697">
        <v>97</v>
      </c>
    </row>
    <row r="77" spans="1:5">
      <c r="A77" s="694" t="s">
        <v>1090</v>
      </c>
      <c r="B77" s="695" t="s">
        <v>1091</v>
      </c>
      <c r="C77" s="696">
        <v>0</v>
      </c>
      <c r="D77" s="696">
        <v>0</v>
      </c>
      <c r="E77" s="697">
        <v>0</v>
      </c>
    </row>
    <row r="78" spans="1:5">
      <c r="A78" s="694" t="s">
        <v>1092</v>
      </c>
      <c r="B78" s="695" t="s">
        <v>1093</v>
      </c>
      <c r="C78" s="696">
        <v>0</v>
      </c>
      <c r="D78" s="696">
        <v>0</v>
      </c>
      <c r="E78" s="697">
        <v>0</v>
      </c>
    </row>
    <row r="79" spans="1:5">
      <c r="A79" s="694" t="s">
        <v>1094</v>
      </c>
      <c r="B79" s="695" t="s">
        <v>1095</v>
      </c>
      <c r="C79" s="696">
        <v>0</v>
      </c>
      <c r="D79" s="696">
        <v>0</v>
      </c>
      <c r="E79" s="697">
        <v>0</v>
      </c>
    </row>
    <row r="80" spans="1:5">
      <c r="A80" s="694" t="s">
        <v>1096</v>
      </c>
      <c r="B80" s="695" t="s">
        <v>1097</v>
      </c>
      <c r="C80" s="696">
        <v>0</v>
      </c>
      <c r="D80" s="696">
        <v>0</v>
      </c>
      <c r="E80" s="697">
        <v>97</v>
      </c>
    </row>
    <row r="81" spans="1:5">
      <c r="A81" s="694" t="s">
        <v>1098</v>
      </c>
      <c r="B81" s="695" t="s">
        <v>1099</v>
      </c>
      <c r="C81" s="696">
        <v>0</v>
      </c>
      <c r="D81" s="696">
        <v>0</v>
      </c>
      <c r="E81" s="697">
        <v>0</v>
      </c>
    </row>
    <row r="82" spans="1:5">
      <c r="A82" s="694" t="s">
        <v>1100</v>
      </c>
      <c r="B82" s="695" t="s">
        <v>1101</v>
      </c>
      <c r="C82" s="696">
        <v>0</v>
      </c>
      <c r="D82" s="696">
        <v>0</v>
      </c>
      <c r="E82" s="697">
        <v>0</v>
      </c>
    </row>
    <row r="83" spans="1:5">
      <c r="A83" s="694" t="s">
        <v>1102</v>
      </c>
      <c r="B83" s="695" t="s">
        <v>1103</v>
      </c>
      <c r="C83" s="696">
        <v>0</v>
      </c>
      <c r="D83" s="696">
        <v>0</v>
      </c>
      <c r="E83" s="697">
        <v>0</v>
      </c>
    </row>
    <row r="84" spans="1:5">
      <c r="A84" s="694" t="s">
        <v>1104</v>
      </c>
      <c r="B84" s="695" t="s">
        <v>1105</v>
      </c>
      <c r="C84" s="696">
        <v>0</v>
      </c>
      <c r="D84" s="696">
        <v>0</v>
      </c>
      <c r="E84" s="697">
        <v>0</v>
      </c>
    </row>
    <row r="85" spans="1:5" ht="25.5">
      <c r="A85" s="694" t="s">
        <v>1106</v>
      </c>
      <c r="B85" s="695" t="s">
        <v>1107</v>
      </c>
      <c r="C85" s="696">
        <v>0</v>
      </c>
      <c r="D85" s="696">
        <v>0</v>
      </c>
      <c r="E85" s="697">
        <v>0</v>
      </c>
    </row>
    <row r="86" spans="1:5" ht="25.5">
      <c r="A86" s="694" t="s">
        <v>1108</v>
      </c>
      <c r="B86" s="695" t="s">
        <v>1109</v>
      </c>
      <c r="C86" s="696">
        <v>0</v>
      </c>
      <c r="D86" s="696">
        <v>0</v>
      </c>
      <c r="E86" s="697">
        <v>0</v>
      </c>
    </row>
    <row r="87" spans="1:5" ht="25.5">
      <c r="A87" s="694" t="s">
        <v>1110</v>
      </c>
      <c r="B87" s="695" t="s">
        <v>1111</v>
      </c>
      <c r="C87" s="696">
        <v>0</v>
      </c>
      <c r="D87" s="696">
        <v>0</v>
      </c>
      <c r="E87" s="697">
        <v>0</v>
      </c>
    </row>
    <row r="88" spans="1:5" ht="25.5">
      <c r="A88" s="698" t="s">
        <v>1112</v>
      </c>
      <c r="B88" s="699" t="s">
        <v>1113</v>
      </c>
      <c r="C88" s="700">
        <v>0</v>
      </c>
      <c r="D88" s="700">
        <v>0</v>
      </c>
      <c r="E88" s="701">
        <v>97</v>
      </c>
    </row>
    <row r="89" spans="1:5">
      <c r="A89" s="698" t="s">
        <v>1114</v>
      </c>
      <c r="B89" s="699" t="s">
        <v>1115</v>
      </c>
      <c r="C89" s="700">
        <v>1530</v>
      </c>
      <c r="D89" s="700">
        <v>0</v>
      </c>
      <c r="E89" s="701">
        <v>97</v>
      </c>
    </row>
    <row r="90" spans="1:5">
      <c r="A90" s="698" t="s">
        <v>1116</v>
      </c>
      <c r="B90" s="699" t="s">
        <v>1117</v>
      </c>
      <c r="C90" s="700">
        <v>0</v>
      </c>
      <c r="D90" s="700">
        <v>0</v>
      </c>
      <c r="E90" s="701">
        <v>4327</v>
      </c>
    </row>
    <row r="91" spans="1:5">
      <c r="A91" s="694" t="s">
        <v>1118</v>
      </c>
      <c r="B91" s="695" t="s">
        <v>1119</v>
      </c>
      <c r="C91" s="696">
        <v>0</v>
      </c>
      <c r="D91" s="696">
        <v>0</v>
      </c>
      <c r="E91" s="697">
        <v>0</v>
      </c>
    </row>
    <row r="92" spans="1:5">
      <c r="A92" s="694" t="s">
        <v>1120</v>
      </c>
      <c r="B92" s="695" t="s">
        <v>1121</v>
      </c>
      <c r="C92" s="696">
        <v>0</v>
      </c>
      <c r="D92" s="696">
        <v>0</v>
      </c>
      <c r="E92" s="697">
        <v>92</v>
      </c>
    </row>
    <row r="93" spans="1:5">
      <c r="A93" s="694" t="s">
        <v>1122</v>
      </c>
      <c r="B93" s="695" t="s">
        <v>1123</v>
      </c>
      <c r="C93" s="696">
        <v>0</v>
      </c>
      <c r="D93" s="696">
        <v>0</v>
      </c>
      <c r="E93" s="697">
        <v>0</v>
      </c>
    </row>
    <row r="94" spans="1:5" ht="13.5" thickBot="1">
      <c r="A94" s="770" t="s">
        <v>1124</v>
      </c>
      <c r="B94" s="771" t="s">
        <v>1125</v>
      </c>
      <c r="C94" s="772">
        <v>0</v>
      </c>
      <c r="D94" s="772">
        <v>0</v>
      </c>
      <c r="E94" s="773">
        <v>92</v>
      </c>
    </row>
    <row r="95" spans="1:5" ht="13.5" thickBot="1">
      <c r="A95" s="774" t="s">
        <v>1126</v>
      </c>
      <c r="B95" s="775" t="s">
        <v>1127</v>
      </c>
      <c r="C95" s="776">
        <v>1876</v>
      </c>
      <c r="D95" s="776">
        <v>0</v>
      </c>
      <c r="E95" s="777">
        <v>4701</v>
      </c>
    </row>
    <row r="96" spans="1:5">
      <c r="A96" s="778" t="s">
        <v>986</v>
      </c>
      <c r="B96" s="779" t="s">
        <v>301</v>
      </c>
      <c r="C96" s="780"/>
      <c r="D96" s="780"/>
      <c r="E96" s="781"/>
    </row>
    <row r="97" spans="1:5">
      <c r="A97" s="694" t="s">
        <v>1128</v>
      </c>
      <c r="B97" s="695" t="s">
        <v>1129</v>
      </c>
      <c r="C97" s="696">
        <v>475</v>
      </c>
      <c r="D97" s="696">
        <v>0</v>
      </c>
      <c r="E97" s="697">
        <v>475</v>
      </c>
    </row>
    <row r="98" spans="1:5">
      <c r="A98" s="694" t="s">
        <v>1130</v>
      </c>
      <c r="B98" s="695" t="s">
        <v>1131</v>
      </c>
      <c r="C98" s="696">
        <v>0</v>
      </c>
      <c r="D98" s="696">
        <v>0</v>
      </c>
      <c r="E98" s="697">
        <v>0</v>
      </c>
    </row>
    <row r="99" spans="1:5">
      <c r="A99" s="694" t="s">
        <v>1132</v>
      </c>
      <c r="B99" s="695" t="s">
        <v>1133</v>
      </c>
      <c r="C99" s="696">
        <v>3</v>
      </c>
      <c r="D99" s="696">
        <v>0</v>
      </c>
      <c r="E99" s="697">
        <v>3</v>
      </c>
    </row>
    <row r="100" spans="1:5">
      <c r="A100" s="694" t="s">
        <v>1134</v>
      </c>
      <c r="B100" s="695" t="s">
        <v>1135</v>
      </c>
      <c r="C100" s="696">
        <v>-1719</v>
      </c>
      <c r="D100" s="696">
        <v>0</v>
      </c>
      <c r="E100" s="697">
        <v>-1719</v>
      </c>
    </row>
    <row r="101" spans="1:5">
      <c r="A101" s="694" t="s">
        <v>1136</v>
      </c>
      <c r="B101" s="695" t="s">
        <v>1137</v>
      </c>
      <c r="C101" s="696">
        <v>0</v>
      </c>
      <c r="D101" s="696">
        <v>0</v>
      </c>
      <c r="E101" s="697">
        <v>0</v>
      </c>
    </row>
    <row r="102" spans="1:5">
      <c r="A102" s="694" t="s">
        <v>1138</v>
      </c>
      <c r="B102" s="695" t="s">
        <v>1139</v>
      </c>
      <c r="C102" s="696">
        <v>0</v>
      </c>
      <c r="D102" s="696">
        <v>0</v>
      </c>
      <c r="E102" s="697">
        <v>-1848</v>
      </c>
    </row>
    <row r="103" spans="1:5">
      <c r="A103" s="698" t="s">
        <v>1140</v>
      </c>
      <c r="B103" s="699" t="s">
        <v>1141</v>
      </c>
      <c r="C103" s="700">
        <v>-1241</v>
      </c>
      <c r="D103" s="700">
        <v>0</v>
      </c>
      <c r="E103" s="701">
        <v>-3089</v>
      </c>
    </row>
    <row r="104" spans="1:5">
      <c r="A104" s="694" t="s">
        <v>1142</v>
      </c>
      <c r="B104" s="695" t="s">
        <v>1143</v>
      </c>
      <c r="C104" s="696">
        <v>2431</v>
      </c>
      <c r="D104" s="696">
        <v>0</v>
      </c>
      <c r="E104" s="697">
        <v>0</v>
      </c>
    </row>
    <row r="105" spans="1:5" ht="25.5">
      <c r="A105" s="694" t="s">
        <v>1144</v>
      </c>
      <c r="B105" s="695" t="s">
        <v>1145</v>
      </c>
      <c r="C105" s="696">
        <v>656</v>
      </c>
      <c r="D105" s="696">
        <v>0</v>
      </c>
      <c r="E105" s="697">
        <v>0</v>
      </c>
    </row>
    <row r="106" spans="1:5">
      <c r="A106" s="694" t="s">
        <v>1146</v>
      </c>
      <c r="B106" s="695" t="s">
        <v>1147</v>
      </c>
      <c r="C106" s="696">
        <v>30</v>
      </c>
      <c r="D106" s="696">
        <v>0</v>
      </c>
      <c r="E106" s="697">
        <v>35</v>
      </c>
    </row>
    <row r="107" spans="1:5" ht="25.5">
      <c r="A107" s="694" t="s">
        <v>1148</v>
      </c>
      <c r="B107" s="695" t="s">
        <v>1149</v>
      </c>
      <c r="C107" s="696">
        <v>0</v>
      </c>
      <c r="D107" s="696">
        <v>0</v>
      </c>
      <c r="E107" s="697">
        <v>0</v>
      </c>
    </row>
    <row r="108" spans="1:5" ht="25.5">
      <c r="A108" s="694" t="s">
        <v>1150</v>
      </c>
      <c r="B108" s="695" t="s">
        <v>1151</v>
      </c>
      <c r="C108" s="696">
        <v>0</v>
      </c>
      <c r="D108" s="696">
        <v>0</v>
      </c>
      <c r="E108" s="697">
        <v>0</v>
      </c>
    </row>
    <row r="109" spans="1:5" ht="25.5">
      <c r="A109" s="694" t="s">
        <v>1152</v>
      </c>
      <c r="B109" s="695" t="s">
        <v>1153</v>
      </c>
      <c r="C109" s="696">
        <v>0</v>
      </c>
      <c r="D109" s="696">
        <v>0</v>
      </c>
      <c r="E109" s="697">
        <v>0</v>
      </c>
    </row>
    <row r="110" spans="1:5">
      <c r="A110" s="694" t="s">
        <v>1154</v>
      </c>
      <c r="B110" s="695" t="s">
        <v>1155</v>
      </c>
      <c r="C110" s="696">
        <v>0</v>
      </c>
      <c r="D110" s="696">
        <v>0</v>
      </c>
      <c r="E110" s="697">
        <v>0</v>
      </c>
    </row>
    <row r="111" spans="1:5">
      <c r="A111" s="694" t="s">
        <v>1156</v>
      </c>
      <c r="B111" s="695" t="s">
        <v>1157</v>
      </c>
      <c r="C111" s="696">
        <v>0</v>
      </c>
      <c r="D111" s="696">
        <v>0</v>
      </c>
      <c r="E111" s="697">
        <v>0</v>
      </c>
    </row>
    <row r="112" spans="1:5" ht="25.5">
      <c r="A112" s="694" t="s">
        <v>1158</v>
      </c>
      <c r="B112" s="695" t="s">
        <v>1159</v>
      </c>
      <c r="C112" s="696">
        <v>0</v>
      </c>
      <c r="D112" s="696">
        <v>0</v>
      </c>
      <c r="E112" s="697">
        <v>0</v>
      </c>
    </row>
    <row r="113" spans="1:5" ht="25.5">
      <c r="A113" s="694" t="s">
        <v>1160</v>
      </c>
      <c r="B113" s="695" t="s">
        <v>1161</v>
      </c>
      <c r="C113" s="696">
        <v>0</v>
      </c>
      <c r="D113" s="696">
        <v>0</v>
      </c>
      <c r="E113" s="697">
        <v>0</v>
      </c>
    </row>
    <row r="114" spans="1:5" ht="25.5">
      <c r="A114" s="694" t="s">
        <v>1162</v>
      </c>
      <c r="B114" s="695" t="s">
        <v>1163</v>
      </c>
      <c r="C114" s="696">
        <v>0</v>
      </c>
      <c r="D114" s="696">
        <v>0</v>
      </c>
      <c r="E114" s="697">
        <v>0</v>
      </c>
    </row>
    <row r="115" spans="1:5" ht="25.5">
      <c r="A115" s="694" t="s">
        <v>1164</v>
      </c>
      <c r="B115" s="695" t="s">
        <v>1165</v>
      </c>
      <c r="C115" s="696">
        <v>0</v>
      </c>
      <c r="D115" s="696">
        <v>0</v>
      </c>
      <c r="E115" s="697">
        <v>0</v>
      </c>
    </row>
    <row r="116" spans="1:5" ht="25.5">
      <c r="A116" s="694" t="s">
        <v>1166</v>
      </c>
      <c r="B116" s="695" t="s">
        <v>1167</v>
      </c>
      <c r="C116" s="696">
        <v>0</v>
      </c>
      <c r="D116" s="696">
        <v>0</v>
      </c>
      <c r="E116" s="697">
        <v>0</v>
      </c>
    </row>
    <row r="117" spans="1:5" ht="25.5">
      <c r="A117" s="694" t="s">
        <v>1168</v>
      </c>
      <c r="B117" s="695" t="s">
        <v>1169</v>
      </c>
      <c r="C117" s="696">
        <v>0</v>
      </c>
      <c r="D117" s="696">
        <v>0</v>
      </c>
      <c r="E117" s="697">
        <v>0</v>
      </c>
    </row>
    <row r="118" spans="1:5" ht="25.5">
      <c r="A118" s="694" t="s">
        <v>1170</v>
      </c>
      <c r="B118" s="695" t="s">
        <v>1171</v>
      </c>
      <c r="C118" s="696">
        <v>0</v>
      </c>
      <c r="D118" s="696">
        <v>0</v>
      </c>
      <c r="E118" s="697">
        <v>0</v>
      </c>
    </row>
    <row r="119" spans="1:5" ht="25.5">
      <c r="A119" s="694" t="s">
        <v>1172</v>
      </c>
      <c r="B119" s="695" t="s">
        <v>1173</v>
      </c>
      <c r="C119" s="696">
        <v>0</v>
      </c>
      <c r="D119" s="696">
        <v>0</v>
      </c>
      <c r="E119" s="697">
        <v>0</v>
      </c>
    </row>
    <row r="120" spans="1:5" ht="25.5">
      <c r="A120" s="694" t="s">
        <v>1174</v>
      </c>
      <c r="B120" s="695" t="s">
        <v>1175</v>
      </c>
      <c r="C120" s="696">
        <v>0</v>
      </c>
      <c r="D120" s="696">
        <v>0</v>
      </c>
      <c r="E120" s="697">
        <v>0</v>
      </c>
    </row>
    <row r="121" spans="1:5" ht="25.5">
      <c r="A121" s="694" t="s">
        <v>1176</v>
      </c>
      <c r="B121" s="695" t="s">
        <v>1177</v>
      </c>
      <c r="C121" s="696">
        <v>0</v>
      </c>
      <c r="D121" s="696">
        <v>0</v>
      </c>
      <c r="E121" s="697">
        <v>0</v>
      </c>
    </row>
    <row r="122" spans="1:5" ht="25.5">
      <c r="A122" s="694" t="s">
        <v>1178</v>
      </c>
      <c r="B122" s="695" t="s">
        <v>1179</v>
      </c>
      <c r="C122" s="696">
        <v>0</v>
      </c>
      <c r="D122" s="696">
        <v>0</v>
      </c>
      <c r="E122" s="697">
        <v>0</v>
      </c>
    </row>
    <row r="123" spans="1:5" ht="25.5">
      <c r="A123" s="698" t="s">
        <v>1180</v>
      </c>
      <c r="B123" s="699" t="s">
        <v>1181</v>
      </c>
      <c r="C123" s="700">
        <v>3117</v>
      </c>
      <c r="D123" s="700">
        <v>0</v>
      </c>
      <c r="E123" s="701">
        <v>35</v>
      </c>
    </row>
    <row r="124" spans="1:5" ht="25.5">
      <c r="A124" s="694" t="s">
        <v>1182</v>
      </c>
      <c r="B124" s="695" t="s">
        <v>1183</v>
      </c>
      <c r="C124" s="696">
        <v>0</v>
      </c>
      <c r="D124" s="696">
        <v>0</v>
      </c>
      <c r="E124" s="697">
        <v>0</v>
      </c>
    </row>
    <row r="125" spans="1:5" ht="25.5">
      <c r="A125" s="694" t="s">
        <v>1184</v>
      </c>
      <c r="B125" s="695" t="s">
        <v>1185</v>
      </c>
      <c r="C125" s="696">
        <v>0</v>
      </c>
      <c r="D125" s="696">
        <v>0</v>
      </c>
      <c r="E125" s="697">
        <v>0</v>
      </c>
    </row>
    <row r="126" spans="1:5">
      <c r="A126" s="694" t="s">
        <v>1186</v>
      </c>
      <c r="B126" s="695" t="s">
        <v>1187</v>
      </c>
      <c r="C126" s="696">
        <v>0</v>
      </c>
      <c r="D126" s="696">
        <v>0</v>
      </c>
      <c r="E126" s="697">
        <v>0</v>
      </c>
    </row>
    <row r="127" spans="1:5" ht="25.5">
      <c r="A127" s="694" t="s">
        <v>1188</v>
      </c>
      <c r="B127" s="695" t="s">
        <v>1189</v>
      </c>
      <c r="C127" s="696">
        <v>0</v>
      </c>
      <c r="D127" s="696">
        <v>0</v>
      </c>
      <c r="E127" s="697">
        <v>0</v>
      </c>
    </row>
    <row r="128" spans="1:5" ht="25.5">
      <c r="A128" s="694" t="s">
        <v>1190</v>
      </c>
      <c r="B128" s="695" t="s">
        <v>1191</v>
      </c>
      <c r="C128" s="696">
        <v>0</v>
      </c>
      <c r="D128" s="696">
        <v>0</v>
      </c>
      <c r="E128" s="697">
        <v>0</v>
      </c>
    </row>
    <row r="129" spans="1:5" ht="25.5">
      <c r="A129" s="694" t="s">
        <v>1192</v>
      </c>
      <c r="B129" s="695" t="s">
        <v>1193</v>
      </c>
      <c r="C129" s="696">
        <v>0</v>
      </c>
      <c r="D129" s="696">
        <v>0</v>
      </c>
      <c r="E129" s="697">
        <v>0</v>
      </c>
    </row>
    <row r="130" spans="1:5">
      <c r="A130" s="694" t="s">
        <v>1194</v>
      </c>
      <c r="B130" s="695" t="s">
        <v>1195</v>
      </c>
      <c r="C130" s="696">
        <v>0</v>
      </c>
      <c r="D130" s="696">
        <v>0</v>
      </c>
      <c r="E130" s="697">
        <v>0</v>
      </c>
    </row>
    <row r="131" spans="1:5">
      <c r="A131" s="694" t="s">
        <v>1196</v>
      </c>
      <c r="B131" s="695" t="s">
        <v>1197</v>
      </c>
      <c r="C131" s="696">
        <v>0</v>
      </c>
      <c r="D131" s="696">
        <v>0</v>
      </c>
      <c r="E131" s="697">
        <v>0</v>
      </c>
    </row>
    <row r="132" spans="1:5" ht="25.5">
      <c r="A132" s="694" t="s">
        <v>1198</v>
      </c>
      <c r="B132" s="695" t="s">
        <v>1199</v>
      </c>
      <c r="C132" s="696">
        <v>0</v>
      </c>
      <c r="D132" s="696">
        <v>0</v>
      </c>
      <c r="E132" s="697">
        <v>0</v>
      </c>
    </row>
    <row r="133" spans="1:5" ht="38.25">
      <c r="A133" s="694" t="s">
        <v>1200</v>
      </c>
      <c r="B133" s="695" t="s">
        <v>1201</v>
      </c>
      <c r="C133" s="696">
        <v>0</v>
      </c>
      <c r="D133" s="696">
        <v>0</v>
      </c>
      <c r="E133" s="697">
        <v>0</v>
      </c>
    </row>
    <row r="134" spans="1:5" ht="25.5">
      <c r="A134" s="694" t="s">
        <v>1202</v>
      </c>
      <c r="B134" s="695" t="s">
        <v>1203</v>
      </c>
      <c r="C134" s="696">
        <v>0</v>
      </c>
      <c r="D134" s="696">
        <v>0</v>
      </c>
      <c r="E134" s="697">
        <v>0</v>
      </c>
    </row>
    <row r="135" spans="1:5" ht="25.5">
      <c r="A135" s="694" t="s">
        <v>1204</v>
      </c>
      <c r="B135" s="695" t="s">
        <v>1205</v>
      </c>
      <c r="C135" s="696">
        <v>0</v>
      </c>
      <c r="D135" s="696">
        <v>0</v>
      </c>
      <c r="E135" s="697">
        <v>0</v>
      </c>
    </row>
    <row r="136" spans="1:5" ht="25.5">
      <c r="A136" s="694" t="s">
        <v>1206</v>
      </c>
      <c r="B136" s="695" t="s">
        <v>1207</v>
      </c>
      <c r="C136" s="696">
        <v>0</v>
      </c>
      <c r="D136" s="696">
        <v>0</v>
      </c>
      <c r="E136" s="697">
        <v>0</v>
      </c>
    </row>
    <row r="137" spans="1:5" ht="25.5">
      <c r="A137" s="694" t="s">
        <v>1208</v>
      </c>
      <c r="B137" s="695" t="s">
        <v>1209</v>
      </c>
      <c r="C137" s="696">
        <v>0</v>
      </c>
      <c r="D137" s="696">
        <v>0</v>
      </c>
      <c r="E137" s="697">
        <v>0</v>
      </c>
    </row>
    <row r="138" spans="1:5" ht="25.5">
      <c r="A138" s="694" t="s">
        <v>1210</v>
      </c>
      <c r="B138" s="695" t="s">
        <v>1211</v>
      </c>
      <c r="C138" s="696">
        <v>0</v>
      </c>
      <c r="D138" s="696">
        <v>0</v>
      </c>
      <c r="E138" s="697">
        <v>0</v>
      </c>
    </row>
    <row r="139" spans="1:5" ht="25.5">
      <c r="A139" s="694" t="s">
        <v>1212</v>
      </c>
      <c r="B139" s="695" t="s">
        <v>1213</v>
      </c>
      <c r="C139" s="696">
        <v>0</v>
      </c>
      <c r="D139" s="696">
        <v>0</v>
      </c>
      <c r="E139" s="697">
        <v>0</v>
      </c>
    </row>
    <row r="140" spans="1:5" ht="25.5">
      <c r="A140" s="694" t="s">
        <v>1214</v>
      </c>
      <c r="B140" s="695" t="s">
        <v>1215</v>
      </c>
      <c r="C140" s="696">
        <v>0</v>
      </c>
      <c r="D140" s="696">
        <v>0</v>
      </c>
      <c r="E140" s="697">
        <v>0</v>
      </c>
    </row>
    <row r="141" spans="1:5" ht="25.5">
      <c r="A141" s="694" t="s">
        <v>1216</v>
      </c>
      <c r="B141" s="695" t="s">
        <v>1217</v>
      </c>
      <c r="C141" s="696">
        <v>0</v>
      </c>
      <c r="D141" s="696">
        <v>0</v>
      </c>
      <c r="E141" s="697">
        <v>0</v>
      </c>
    </row>
    <row r="142" spans="1:5" ht="25.5">
      <c r="A142" s="694" t="s">
        <v>1218</v>
      </c>
      <c r="B142" s="695" t="s">
        <v>1219</v>
      </c>
      <c r="C142" s="696">
        <v>0</v>
      </c>
      <c r="D142" s="696">
        <v>0</v>
      </c>
      <c r="E142" s="697">
        <v>0</v>
      </c>
    </row>
    <row r="143" spans="1:5" ht="25.5">
      <c r="A143" s="698" t="s">
        <v>1220</v>
      </c>
      <c r="B143" s="699" t="s">
        <v>1221</v>
      </c>
      <c r="C143" s="700">
        <v>0</v>
      </c>
      <c r="D143" s="700">
        <v>0</v>
      </c>
      <c r="E143" s="701">
        <v>0</v>
      </c>
    </row>
    <row r="144" spans="1:5">
      <c r="A144" s="694" t="s">
        <v>1222</v>
      </c>
      <c r="B144" s="695" t="s">
        <v>1223</v>
      </c>
      <c r="C144" s="696">
        <v>0</v>
      </c>
      <c r="D144" s="696">
        <v>0</v>
      </c>
      <c r="E144" s="697">
        <v>0</v>
      </c>
    </row>
    <row r="145" spans="1:5">
      <c r="A145" s="694" t="s">
        <v>1224</v>
      </c>
      <c r="B145" s="695" t="s">
        <v>1225</v>
      </c>
      <c r="C145" s="696">
        <v>0</v>
      </c>
      <c r="D145" s="696">
        <v>0</v>
      </c>
      <c r="E145" s="697">
        <v>0</v>
      </c>
    </row>
    <row r="146" spans="1:5">
      <c r="A146" s="694" t="s">
        <v>1226</v>
      </c>
      <c r="B146" s="695" t="s">
        <v>1227</v>
      </c>
      <c r="C146" s="696">
        <v>0</v>
      </c>
      <c r="D146" s="696">
        <v>0</v>
      </c>
      <c r="E146" s="697">
        <v>0</v>
      </c>
    </row>
    <row r="147" spans="1:5">
      <c r="A147" s="694" t="s">
        <v>1228</v>
      </c>
      <c r="B147" s="695" t="s">
        <v>1229</v>
      </c>
      <c r="C147" s="696">
        <v>0</v>
      </c>
      <c r="D147" s="696">
        <v>0</v>
      </c>
      <c r="E147" s="697">
        <v>0</v>
      </c>
    </row>
    <row r="148" spans="1:5" ht="25.5">
      <c r="A148" s="694" t="s">
        <v>1230</v>
      </c>
      <c r="B148" s="695" t="s">
        <v>1231</v>
      </c>
      <c r="C148" s="696">
        <v>0</v>
      </c>
      <c r="D148" s="696">
        <v>0</v>
      </c>
      <c r="E148" s="697">
        <v>0</v>
      </c>
    </row>
    <row r="149" spans="1:5" ht="25.5">
      <c r="A149" s="694" t="s">
        <v>1232</v>
      </c>
      <c r="B149" s="695" t="s">
        <v>1233</v>
      </c>
      <c r="C149" s="696">
        <v>0</v>
      </c>
      <c r="D149" s="696">
        <v>0</v>
      </c>
      <c r="E149" s="697">
        <v>0</v>
      </c>
    </row>
    <row r="150" spans="1:5" ht="25.5">
      <c r="A150" s="694" t="s">
        <v>1234</v>
      </c>
      <c r="B150" s="695" t="s">
        <v>1235</v>
      </c>
      <c r="C150" s="696">
        <v>0</v>
      </c>
      <c r="D150" s="696">
        <v>0</v>
      </c>
      <c r="E150" s="697">
        <v>0</v>
      </c>
    </row>
    <row r="151" spans="1:5" ht="25.5">
      <c r="A151" s="694" t="s">
        <v>1236</v>
      </c>
      <c r="B151" s="695" t="s">
        <v>1237</v>
      </c>
      <c r="C151" s="696">
        <v>0</v>
      </c>
      <c r="D151" s="696">
        <v>0</v>
      </c>
      <c r="E151" s="697">
        <v>0</v>
      </c>
    </row>
    <row r="152" spans="1:5">
      <c r="A152" s="698" t="s">
        <v>1238</v>
      </c>
      <c r="B152" s="699" t="s">
        <v>1239</v>
      </c>
      <c r="C152" s="700">
        <v>3117</v>
      </c>
      <c r="D152" s="700">
        <v>0</v>
      </c>
      <c r="E152" s="701">
        <v>35</v>
      </c>
    </row>
    <row r="153" spans="1:5">
      <c r="A153" s="698" t="s">
        <v>1240</v>
      </c>
      <c r="B153" s="699" t="s">
        <v>1241</v>
      </c>
      <c r="C153" s="700">
        <v>0</v>
      </c>
      <c r="D153" s="700">
        <v>0</v>
      </c>
      <c r="E153" s="701">
        <v>0</v>
      </c>
    </row>
    <row r="154" spans="1:5">
      <c r="A154" s="698" t="s">
        <v>1242</v>
      </c>
      <c r="B154" s="699" t="s">
        <v>1243</v>
      </c>
      <c r="C154" s="700">
        <v>0</v>
      </c>
      <c r="D154" s="700">
        <v>0</v>
      </c>
      <c r="E154" s="701">
        <v>0</v>
      </c>
    </row>
    <row r="155" spans="1:5">
      <c r="A155" s="694" t="s">
        <v>1244</v>
      </c>
      <c r="B155" s="695" t="s">
        <v>1245</v>
      </c>
      <c r="C155" s="696">
        <v>0</v>
      </c>
      <c r="D155" s="696">
        <v>0</v>
      </c>
      <c r="E155" s="697">
        <v>0</v>
      </c>
    </row>
    <row r="156" spans="1:5">
      <c r="A156" s="694" t="s">
        <v>1246</v>
      </c>
      <c r="B156" s="695" t="s">
        <v>1247</v>
      </c>
      <c r="C156" s="696">
        <v>0</v>
      </c>
      <c r="D156" s="696">
        <v>0</v>
      </c>
      <c r="E156" s="697">
        <v>7755</v>
      </c>
    </row>
    <row r="157" spans="1:5">
      <c r="A157" s="694" t="s">
        <v>1248</v>
      </c>
      <c r="B157" s="695" t="s">
        <v>1249</v>
      </c>
      <c r="C157" s="696">
        <v>0</v>
      </c>
      <c r="D157" s="696">
        <v>0</v>
      </c>
      <c r="E157" s="697">
        <v>0</v>
      </c>
    </row>
    <row r="158" spans="1:5" ht="13.5" thickBot="1">
      <c r="A158" s="770" t="s">
        <v>1250</v>
      </c>
      <c r="B158" s="771" t="s">
        <v>1251</v>
      </c>
      <c r="C158" s="772">
        <v>0</v>
      </c>
      <c r="D158" s="772">
        <v>0</v>
      </c>
      <c r="E158" s="773">
        <v>7755</v>
      </c>
    </row>
    <row r="159" spans="1:5" ht="13.5" thickBot="1">
      <c r="A159" s="774" t="s">
        <v>1252</v>
      </c>
      <c r="B159" s="775" t="s">
        <v>1253</v>
      </c>
      <c r="C159" s="776">
        <v>1876</v>
      </c>
      <c r="D159" s="776">
        <v>0</v>
      </c>
      <c r="E159" s="777">
        <v>4701</v>
      </c>
    </row>
  </sheetData>
  <mergeCells count="1">
    <mergeCell ref="A1:E1"/>
  </mergeCells>
  <pageMargins left="0.75" right="0.75" top="1" bottom="1" header="0.5" footer="0.5"/>
  <pageSetup paperSize="8" orientation="portrait" horizontalDpi="300" verticalDpi="300" r:id="rId1"/>
  <headerFooter alignWithMargins="0">
    <oddHeader>&amp;R3.3. tájékoztató tábla a 7/2015. (IV.30.) 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F70" sqref="F70"/>
    </sheetView>
  </sheetViews>
  <sheetFormatPr defaultColWidth="12" defaultRowHeight="15.75"/>
  <cols>
    <col min="1" max="1" width="67.1640625" style="599" customWidth="1"/>
    <col min="2" max="2" width="6.1640625" style="600" customWidth="1"/>
    <col min="3" max="4" width="12.1640625" style="599" customWidth="1"/>
    <col min="5" max="5" width="12.1640625" style="624" customWidth="1"/>
    <col min="6" max="16384" width="12" style="599"/>
  </cols>
  <sheetData>
    <row r="1" spans="1:5" ht="49.5" customHeight="1">
      <c r="A1" s="975" t="str">
        <f>+CONCATENATE("ÖSSZEVONT VAGYONKIMUTATÁS",CHAR(10),"a könyvviteli mérlegben értékkel szereplő eszközökről",CHAR(10),LEFT(ÖSSZEFÜGGÉSEK!A4,4),".")</f>
        <v>ÖSSZEVONT VAGYONKIMUTATÁS
a könyvviteli mérlegben értékkel szereplő eszközökről
2014.</v>
      </c>
      <c r="B1" s="976"/>
      <c r="C1" s="976"/>
      <c r="D1" s="976"/>
      <c r="E1" s="976"/>
    </row>
    <row r="2" spans="1:5" ht="16.5" thickBot="1">
      <c r="C2" s="977" t="s">
        <v>256</v>
      </c>
      <c r="D2" s="977"/>
      <c r="E2" s="977"/>
    </row>
    <row r="3" spans="1:5" ht="15.75" customHeight="1">
      <c r="A3" s="978" t="s">
        <v>257</v>
      </c>
      <c r="B3" s="981" t="s">
        <v>258</v>
      </c>
      <c r="C3" s="984" t="s">
        <v>259</v>
      </c>
      <c r="D3" s="984" t="s">
        <v>260</v>
      </c>
      <c r="E3" s="986" t="s">
        <v>261</v>
      </c>
    </row>
    <row r="4" spans="1:5" ht="11.25" customHeight="1">
      <c r="A4" s="979"/>
      <c r="B4" s="982"/>
      <c r="C4" s="985"/>
      <c r="D4" s="985"/>
      <c r="E4" s="987"/>
    </row>
    <row r="5" spans="1:5">
      <c r="A5" s="980"/>
      <c r="B5" s="983"/>
      <c r="C5" s="988" t="s">
        <v>262</v>
      </c>
      <c r="D5" s="988"/>
      <c r="E5" s="989"/>
    </row>
    <row r="6" spans="1:5" s="604" customFormat="1" ht="16.5" thickBot="1">
      <c r="A6" s="601" t="s">
        <v>668</v>
      </c>
      <c r="B6" s="602" t="s">
        <v>429</v>
      </c>
      <c r="C6" s="602" t="s">
        <v>430</v>
      </c>
      <c r="D6" s="602" t="s">
        <v>431</v>
      </c>
      <c r="E6" s="603" t="s">
        <v>432</v>
      </c>
    </row>
    <row r="7" spans="1:5" s="609" customFormat="1">
      <c r="A7" s="605" t="s">
        <v>606</v>
      </c>
      <c r="B7" s="606" t="s">
        <v>263</v>
      </c>
      <c r="C7" s="607"/>
      <c r="D7" s="607">
        <v>1906</v>
      </c>
      <c r="E7" s="608"/>
    </row>
    <row r="8" spans="1:5" s="609" customFormat="1">
      <c r="A8" s="610" t="s">
        <v>607</v>
      </c>
      <c r="B8" s="253" t="s">
        <v>264</v>
      </c>
      <c r="C8" s="611">
        <f>+C9+C14+C19+C24+C29</f>
        <v>0</v>
      </c>
      <c r="D8" s="611">
        <v>280838</v>
      </c>
      <c r="E8" s="612">
        <f>+E9+E14+E19+E24+E29</f>
        <v>0</v>
      </c>
    </row>
    <row r="9" spans="1:5" s="609" customFormat="1">
      <c r="A9" s="610" t="s">
        <v>608</v>
      </c>
      <c r="B9" s="253" t="s">
        <v>265</v>
      </c>
      <c r="C9" s="611">
        <f>+C10+C11+C12+C13</f>
        <v>0</v>
      </c>
      <c r="D9" s="611">
        <f>+D10+D11+D12+D13</f>
        <v>0</v>
      </c>
      <c r="E9" s="612">
        <f>+E10+E11+E12+E13</f>
        <v>0</v>
      </c>
    </row>
    <row r="10" spans="1:5" s="609" customFormat="1">
      <c r="A10" s="613" t="s">
        <v>609</v>
      </c>
      <c r="B10" s="253" t="s">
        <v>266</v>
      </c>
      <c r="C10" s="241"/>
      <c r="D10" s="241"/>
      <c r="E10" s="614"/>
    </row>
    <row r="11" spans="1:5" s="609" customFormat="1" ht="26.25" customHeight="1">
      <c r="A11" s="613" t="s">
        <v>610</v>
      </c>
      <c r="B11" s="253" t="s">
        <v>267</v>
      </c>
      <c r="C11" s="239"/>
      <c r="D11" s="239"/>
      <c r="E11" s="240"/>
    </row>
    <row r="12" spans="1:5" s="609" customFormat="1" ht="22.5">
      <c r="A12" s="613" t="s">
        <v>611</v>
      </c>
      <c r="B12" s="253" t="s">
        <v>268</v>
      </c>
      <c r="C12" s="239"/>
      <c r="D12" s="239"/>
      <c r="E12" s="240"/>
    </row>
    <row r="13" spans="1:5" s="609" customFormat="1">
      <c r="A13" s="613" t="s">
        <v>612</v>
      </c>
      <c r="B13" s="253" t="s">
        <v>269</v>
      </c>
      <c r="C13" s="239"/>
      <c r="D13" s="239"/>
      <c r="E13" s="240"/>
    </row>
    <row r="14" spans="1:5" s="609" customFormat="1">
      <c r="A14" s="610" t="s">
        <v>613</v>
      </c>
      <c r="B14" s="253" t="s">
        <v>270</v>
      </c>
      <c r="C14" s="615">
        <f>+C15+C16+C17+C18</f>
        <v>0</v>
      </c>
      <c r="D14" s="615">
        <f>+D15+D16+D17+D18</f>
        <v>0</v>
      </c>
      <c r="E14" s="616">
        <f>+E15+E16+E17+E18</f>
        <v>0</v>
      </c>
    </row>
    <row r="15" spans="1:5" s="609" customFormat="1">
      <c r="A15" s="613" t="s">
        <v>614</v>
      </c>
      <c r="B15" s="253" t="s">
        <v>271</v>
      </c>
      <c r="C15" s="239"/>
      <c r="D15" s="239"/>
      <c r="E15" s="240"/>
    </row>
    <row r="16" spans="1:5" s="609" customFormat="1" ht="22.5">
      <c r="A16" s="613" t="s">
        <v>615</v>
      </c>
      <c r="B16" s="253" t="s">
        <v>16</v>
      </c>
      <c r="C16" s="239"/>
      <c r="D16" s="239"/>
      <c r="E16" s="240"/>
    </row>
    <row r="17" spans="1:5" s="609" customFormat="1">
      <c r="A17" s="613" t="s">
        <v>616</v>
      </c>
      <c r="B17" s="253" t="s">
        <v>17</v>
      </c>
      <c r="C17" s="239"/>
      <c r="D17" s="239"/>
      <c r="E17" s="240"/>
    </row>
    <row r="18" spans="1:5" s="609" customFormat="1">
      <c r="A18" s="613" t="s">
        <v>617</v>
      </c>
      <c r="B18" s="253" t="s">
        <v>18</v>
      </c>
      <c r="C18" s="239"/>
      <c r="D18" s="239"/>
      <c r="E18" s="240"/>
    </row>
    <row r="19" spans="1:5" s="609" customFormat="1">
      <c r="A19" s="610" t="s">
        <v>618</v>
      </c>
      <c r="B19" s="253" t="s">
        <v>19</v>
      </c>
      <c r="C19" s="615">
        <f>+C20+C21+C22+C23</f>
        <v>0</v>
      </c>
      <c r="D19" s="615">
        <f>+D20+D21+D22+D23</f>
        <v>0</v>
      </c>
      <c r="E19" s="616">
        <f>+E20+E21+E22+E23</f>
        <v>0</v>
      </c>
    </row>
    <row r="20" spans="1:5" s="609" customFormat="1">
      <c r="A20" s="613" t="s">
        <v>619</v>
      </c>
      <c r="B20" s="253" t="s">
        <v>20</v>
      </c>
      <c r="C20" s="239"/>
      <c r="D20" s="239"/>
      <c r="E20" s="240"/>
    </row>
    <row r="21" spans="1:5" s="609" customFormat="1">
      <c r="A21" s="613" t="s">
        <v>620</v>
      </c>
      <c r="B21" s="253" t="s">
        <v>21</v>
      </c>
      <c r="C21" s="239"/>
      <c r="D21" s="239"/>
      <c r="E21" s="240"/>
    </row>
    <row r="22" spans="1:5" s="609" customFormat="1">
      <c r="A22" s="613" t="s">
        <v>621</v>
      </c>
      <c r="B22" s="253" t="s">
        <v>22</v>
      </c>
      <c r="C22" s="239"/>
      <c r="D22" s="239"/>
      <c r="E22" s="240"/>
    </row>
    <row r="23" spans="1:5" s="609" customFormat="1">
      <c r="A23" s="613" t="s">
        <v>622</v>
      </c>
      <c r="B23" s="253" t="s">
        <v>23</v>
      </c>
      <c r="C23" s="239"/>
      <c r="D23" s="239"/>
      <c r="E23" s="240"/>
    </row>
    <row r="24" spans="1:5" s="609" customFormat="1">
      <c r="A24" s="610" t="s">
        <v>623</v>
      </c>
      <c r="B24" s="253" t="s">
        <v>24</v>
      </c>
      <c r="C24" s="615">
        <f>+C25+C26+C27+C28</f>
        <v>0</v>
      </c>
      <c r="D24" s="615">
        <f>+D25+D26+D27+D28</f>
        <v>0</v>
      </c>
      <c r="E24" s="616">
        <f>+E25+E26+E27+E28</f>
        <v>0</v>
      </c>
    </row>
    <row r="25" spans="1:5" s="609" customFormat="1">
      <c r="A25" s="613" t="s">
        <v>624</v>
      </c>
      <c r="B25" s="253" t="s">
        <v>25</v>
      </c>
      <c r="C25" s="239"/>
      <c r="D25" s="239"/>
      <c r="E25" s="240"/>
    </row>
    <row r="26" spans="1:5" s="609" customFormat="1">
      <c r="A26" s="613" t="s">
        <v>625</v>
      </c>
      <c r="B26" s="253" t="s">
        <v>26</v>
      </c>
      <c r="C26" s="239"/>
      <c r="D26" s="239"/>
      <c r="E26" s="240"/>
    </row>
    <row r="27" spans="1:5" s="609" customFormat="1">
      <c r="A27" s="613" t="s">
        <v>626</v>
      </c>
      <c r="B27" s="253" t="s">
        <v>27</v>
      </c>
      <c r="C27" s="239"/>
      <c r="D27" s="239"/>
      <c r="E27" s="240"/>
    </row>
    <row r="28" spans="1:5" s="609" customFormat="1">
      <c r="A28" s="613" t="s">
        <v>627</v>
      </c>
      <c r="B28" s="253" t="s">
        <v>28</v>
      </c>
      <c r="C28" s="239"/>
      <c r="D28" s="239"/>
      <c r="E28" s="240"/>
    </row>
    <row r="29" spans="1:5" s="609" customFormat="1">
      <c r="A29" s="610" t="s">
        <v>628</v>
      </c>
      <c r="B29" s="253" t="s">
        <v>29</v>
      </c>
      <c r="C29" s="615">
        <f>+C30+C31+C32+C33</f>
        <v>0</v>
      </c>
      <c r="D29" s="615">
        <f>+D30+D31+D32+D33</f>
        <v>0</v>
      </c>
      <c r="E29" s="616">
        <f>+E30+E31+E32+E33</f>
        <v>0</v>
      </c>
    </row>
    <row r="30" spans="1:5" s="609" customFormat="1">
      <c r="A30" s="613" t="s">
        <v>629</v>
      </c>
      <c r="B30" s="253" t="s">
        <v>30</v>
      </c>
      <c r="C30" s="239"/>
      <c r="D30" s="239"/>
      <c r="E30" s="240"/>
    </row>
    <row r="31" spans="1:5" s="609" customFormat="1" ht="22.5">
      <c r="A31" s="613" t="s">
        <v>630</v>
      </c>
      <c r="B31" s="253" t="s">
        <v>31</v>
      </c>
      <c r="C31" s="239"/>
      <c r="D31" s="239"/>
      <c r="E31" s="240"/>
    </row>
    <row r="32" spans="1:5" s="609" customFormat="1">
      <c r="A32" s="613" t="s">
        <v>631</v>
      </c>
      <c r="B32" s="253" t="s">
        <v>32</v>
      </c>
      <c r="C32" s="239"/>
      <c r="D32" s="239"/>
      <c r="E32" s="240"/>
    </row>
    <row r="33" spans="1:5" s="609" customFormat="1">
      <c r="A33" s="613" t="s">
        <v>632</v>
      </c>
      <c r="B33" s="253" t="s">
        <v>33</v>
      </c>
      <c r="C33" s="239"/>
      <c r="D33" s="239"/>
      <c r="E33" s="240"/>
    </row>
    <row r="34" spans="1:5" s="609" customFormat="1">
      <c r="A34" s="610" t="s">
        <v>633</v>
      </c>
      <c r="B34" s="253" t="s">
        <v>34</v>
      </c>
      <c r="C34" s="615">
        <f>+C35+C40+C45</f>
        <v>0</v>
      </c>
      <c r="D34" s="615">
        <f>+D35+D40+D45</f>
        <v>5640</v>
      </c>
      <c r="E34" s="616">
        <f>+E35+E40+E45</f>
        <v>0</v>
      </c>
    </row>
    <row r="35" spans="1:5" s="609" customFormat="1">
      <c r="A35" s="610" t="s">
        <v>634</v>
      </c>
      <c r="B35" s="253" t="s">
        <v>35</v>
      </c>
      <c r="C35" s="615">
        <f>+C36+C37+C38+C39</f>
        <v>0</v>
      </c>
      <c r="D35" s="615">
        <v>5640</v>
      </c>
      <c r="E35" s="616">
        <f>+E36+E37+E38+E39</f>
        <v>0</v>
      </c>
    </row>
    <row r="36" spans="1:5" s="609" customFormat="1">
      <c r="A36" s="613" t="s">
        <v>635</v>
      </c>
      <c r="B36" s="253" t="s">
        <v>93</v>
      </c>
      <c r="C36" s="239"/>
      <c r="D36" s="239"/>
      <c r="E36" s="240"/>
    </row>
    <row r="37" spans="1:5" s="609" customFormat="1">
      <c r="A37" s="613" t="s">
        <v>636</v>
      </c>
      <c r="B37" s="253" t="s">
        <v>193</v>
      </c>
      <c r="C37" s="239"/>
      <c r="D37" s="239"/>
      <c r="E37" s="240"/>
    </row>
    <row r="38" spans="1:5" s="609" customFormat="1">
      <c r="A38" s="613" t="s">
        <v>637</v>
      </c>
      <c r="B38" s="253" t="s">
        <v>254</v>
      </c>
      <c r="C38" s="239"/>
      <c r="D38" s="239"/>
      <c r="E38" s="240"/>
    </row>
    <row r="39" spans="1:5" s="609" customFormat="1">
      <c r="A39" s="613" t="s">
        <v>638</v>
      </c>
      <c r="B39" s="253" t="s">
        <v>255</v>
      </c>
      <c r="C39" s="239"/>
      <c r="D39" s="239"/>
      <c r="E39" s="240"/>
    </row>
    <row r="40" spans="1:5" s="609" customFormat="1">
      <c r="A40" s="610" t="s">
        <v>639</v>
      </c>
      <c r="B40" s="253" t="s">
        <v>272</v>
      </c>
      <c r="C40" s="615">
        <f>+C41+C42+C43+C44</f>
        <v>0</v>
      </c>
      <c r="D40" s="615">
        <f>+D41+D42+D43+D44</f>
        <v>0</v>
      </c>
      <c r="E40" s="616">
        <f>+E41+E42+E43+E44</f>
        <v>0</v>
      </c>
    </row>
    <row r="41" spans="1:5" s="609" customFormat="1">
      <c r="A41" s="613" t="s">
        <v>640</v>
      </c>
      <c r="B41" s="253" t="s">
        <v>273</v>
      </c>
      <c r="C41" s="239"/>
      <c r="D41" s="239"/>
      <c r="E41" s="240"/>
    </row>
    <row r="42" spans="1:5" s="609" customFormat="1" ht="22.5">
      <c r="A42" s="613" t="s">
        <v>641</v>
      </c>
      <c r="B42" s="253" t="s">
        <v>274</v>
      </c>
      <c r="C42" s="239"/>
      <c r="D42" s="239"/>
      <c r="E42" s="240"/>
    </row>
    <row r="43" spans="1:5" s="609" customFormat="1">
      <c r="A43" s="613" t="s">
        <v>642</v>
      </c>
      <c r="B43" s="253" t="s">
        <v>275</v>
      </c>
      <c r="C43" s="239"/>
      <c r="D43" s="239"/>
      <c r="E43" s="240"/>
    </row>
    <row r="44" spans="1:5" s="609" customFormat="1">
      <c r="A44" s="613" t="s">
        <v>643</v>
      </c>
      <c r="B44" s="253" t="s">
        <v>276</v>
      </c>
      <c r="C44" s="239"/>
      <c r="D44" s="239"/>
      <c r="E44" s="240"/>
    </row>
    <row r="45" spans="1:5" s="609" customFormat="1">
      <c r="A45" s="610" t="s">
        <v>644</v>
      </c>
      <c r="B45" s="253" t="s">
        <v>277</v>
      </c>
      <c r="C45" s="615">
        <f>+C46+C47+C48+C49</f>
        <v>0</v>
      </c>
      <c r="D45" s="615">
        <f>+D46+D47+D48+D49</f>
        <v>0</v>
      </c>
      <c r="E45" s="616">
        <f>+E46+E47+E48+E49</f>
        <v>0</v>
      </c>
    </row>
    <row r="46" spans="1:5" s="609" customFormat="1">
      <c r="A46" s="613" t="s">
        <v>645</v>
      </c>
      <c r="B46" s="253" t="s">
        <v>278</v>
      </c>
      <c r="C46" s="239"/>
      <c r="D46" s="239"/>
      <c r="E46" s="240"/>
    </row>
    <row r="47" spans="1:5" s="609" customFormat="1" ht="22.5">
      <c r="A47" s="613" t="s">
        <v>646</v>
      </c>
      <c r="B47" s="253" t="s">
        <v>279</v>
      </c>
      <c r="C47" s="239"/>
      <c r="D47" s="239"/>
      <c r="E47" s="240"/>
    </row>
    <row r="48" spans="1:5" s="609" customFormat="1">
      <c r="A48" s="613" t="s">
        <v>647</v>
      </c>
      <c r="B48" s="253" t="s">
        <v>280</v>
      </c>
      <c r="C48" s="239"/>
      <c r="D48" s="239"/>
      <c r="E48" s="240"/>
    </row>
    <row r="49" spans="1:5" s="609" customFormat="1">
      <c r="A49" s="613" t="s">
        <v>648</v>
      </c>
      <c r="B49" s="253" t="s">
        <v>281</v>
      </c>
      <c r="C49" s="239"/>
      <c r="D49" s="239"/>
      <c r="E49" s="240"/>
    </row>
    <row r="50" spans="1:5" s="609" customFormat="1">
      <c r="A50" s="610" t="s">
        <v>649</v>
      </c>
      <c r="B50" s="253" t="s">
        <v>282</v>
      </c>
      <c r="C50" s="239"/>
      <c r="D50" s="239">
        <v>88915</v>
      </c>
      <c r="E50" s="240"/>
    </row>
    <row r="51" spans="1:5" s="609" customFormat="1" ht="21">
      <c r="A51" s="610" t="s">
        <v>650</v>
      </c>
      <c r="B51" s="253" t="s">
        <v>283</v>
      </c>
      <c r="C51" s="615">
        <f>+C7+C8+C34+C50</f>
        <v>0</v>
      </c>
      <c r="D51" s="615">
        <f>+D7+D8+D34+D50</f>
        <v>377299</v>
      </c>
      <c r="E51" s="616">
        <f>+E7+E8+E34+E50</f>
        <v>0</v>
      </c>
    </row>
    <row r="52" spans="1:5" s="609" customFormat="1">
      <c r="A52" s="610" t="s">
        <v>651</v>
      </c>
      <c r="B52" s="253" t="s">
        <v>284</v>
      </c>
      <c r="C52" s="239"/>
      <c r="D52" s="239"/>
      <c r="E52" s="240"/>
    </row>
    <row r="53" spans="1:5" s="609" customFormat="1">
      <c r="A53" s="610" t="s">
        <v>652</v>
      </c>
      <c r="B53" s="253" t="s">
        <v>285</v>
      </c>
      <c r="C53" s="239"/>
      <c r="D53" s="239"/>
      <c r="E53" s="240"/>
    </row>
    <row r="54" spans="1:5" s="609" customFormat="1">
      <c r="A54" s="610" t="s">
        <v>653</v>
      </c>
      <c r="B54" s="253" t="s">
        <v>286</v>
      </c>
      <c r="C54" s="615">
        <f>+C52+C53</f>
        <v>0</v>
      </c>
      <c r="D54" s="615">
        <f>+D52+D53</f>
        <v>0</v>
      </c>
      <c r="E54" s="616">
        <f>+E52+E53</f>
        <v>0</v>
      </c>
    </row>
    <row r="55" spans="1:5" s="609" customFormat="1">
      <c r="A55" s="610" t="s">
        <v>654</v>
      </c>
      <c r="B55" s="253" t="s">
        <v>287</v>
      </c>
      <c r="C55" s="239"/>
      <c r="D55" s="239"/>
      <c r="E55" s="240"/>
    </row>
    <row r="56" spans="1:5" s="609" customFormat="1">
      <c r="A56" s="610" t="s">
        <v>655</v>
      </c>
      <c r="B56" s="253" t="s">
        <v>288</v>
      </c>
      <c r="C56" s="239"/>
      <c r="D56" s="239">
        <v>198</v>
      </c>
      <c r="E56" s="240"/>
    </row>
    <row r="57" spans="1:5" s="609" customFormat="1">
      <c r="A57" s="610" t="s">
        <v>656</v>
      </c>
      <c r="B57" s="253" t="s">
        <v>289</v>
      </c>
      <c r="C57" s="239"/>
      <c r="D57" s="239">
        <v>16680</v>
      </c>
      <c r="E57" s="240"/>
    </row>
    <row r="58" spans="1:5" s="609" customFormat="1">
      <c r="A58" s="610" t="s">
        <v>657</v>
      </c>
      <c r="B58" s="253" t="s">
        <v>290</v>
      </c>
      <c r="C58" s="239"/>
      <c r="D58" s="239"/>
      <c r="E58" s="240"/>
    </row>
    <row r="59" spans="1:5" s="609" customFormat="1">
      <c r="A59" s="610" t="s">
        <v>658</v>
      </c>
      <c r="B59" s="253" t="s">
        <v>291</v>
      </c>
      <c r="C59" s="615">
        <f>+C55+C56+C57+C58</f>
        <v>0</v>
      </c>
      <c r="D59" s="615">
        <f>+D55+D56+D57+D58</f>
        <v>16878</v>
      </c>
      <c r="E59" s="616">
        <f>+E55+E56+E57+E58</f>
        <v>0</v>
      </c>
    </row>
    <row r="60" spans="1:5" s="609" customFormat="1">
      <c r="A60" s="610" t="s">
        <v>659</v>
      </c>
      <c r="B60" s="253" t="s">
        <v>292</v>
      </c>
      <c r="C60" s="239"/>
      <c r="D60" s="239">
        <v>6540</v>
      </c>
      <c r="E60" s="240"/>
    </row>
    <row r="61" spans="1:5" s="609" customFormat="1">
      <c r="A61" s="610" t="s">
        <v>660</v>
      </c>
      <c r="B61" s="253" t="s">
        <v>293</v>
      </c>
      <c r="C61" s="239"/>
      <c r="D61" s="239"/>
      <c r="E61" s="240"/>
    </row>
    <row r="62" spans="1:5" s="609" customFormat="1">
      <c r="A62" s="610" t="s">
        <v>661</v>
      </c>
      <c r="B62" s="253" t="s">
        <v>294</v>
      </c>
      <c r="C62" s="239"/>
      <c r="D62" s="239">
        <v>97</v>
      </c>
      <c r="E62" s="240"/>
    </row>
    <row r="63" spans="1:5" s="609" customFormat="1">
      <c r="A63" s="610" t="s">
        <v>662</v>
      </c>
      <c r="B63" s="253" t="s">
        <v>295</v>
      </c>
      <c r="C63" s="615">
        <f>+C60+C61+C62</f>
        <v>0</v>
      </c>
      <c r="D63" s="615">
        <f>+D60+D61+D62</f>
        <v>6637</v>
      </c>
      <c r="E63" s="616">
        <f>+E60+E61+E62</f>
        <v>0</v>
      </c>
    </row>
    <row r="64" spans="1:5" s="609" customFormat="1">
      <c r="A64" s="610" t="s">
        <v>663</v>
      </c>
      <c r="B64" s="253" t="s">
        <v>296</v>
      </c>
      <c r="C64" s="239"/>
      <c r="D64" s="239">
        <v>5273</v>
      </c>
      <c r="E64" s="240"/>
    </row>
    <row r="65" spans="1:5" s="609" customFormat="1" ht="21">
      <c r="A65" s="610" t="s">
        <v>664</v>
      </c>
      <c r="B65" s="253" t="s">
        <v>297</v>
      </c>
      <c r="C65" s="239"/>
      <c r="D65" s="239"/>
      <c r="E65" s="240"/>
    </row>
    <row r="66" spans="1:5" s="609" customFormat="1">
      <c r="A66" s="610" t="s">
        <v>665</v>
      </c>
      <c r="B66" s="253" t="s">
        <v>298</v>
      </c>
      <c r="C66" s="615">
        <f>+C64+C65</f>
        <v>0</v>
      </c>
      <c r="D66" s="615">
        <f>+D64+D65</f>
        <v>5273</v>
      </c>
      <c r="E66" s="616">
        <f>+E64+E65</f>
        <v>0</v>
      </c>
    </row>
    <row r="67" spans="1:5" s="609" customFormat="1">
      <c r="A67" s="610" t="s">
        <v>666</v>
      </c>
      <c r="B67" s="253" t="s">
        <v>299</v>
      </c>
      <c r="C67" s="239"/>
      <c r="D67" s="239">
        <v>160</v>
      </c>
      <c r="E67" s="240"/>
    </row>
    <row r="68" spans="1:5" s="609" customFormat="1" ht="16.5" thickBot="1">
      <c r="A68" s="617" t="s">
        <v>667</v>
      </c>
      <c r="B68" s="257" t="s">
        <v>300</v>
      </c>
      <c r="C68" s="618">
        <f>+C51+C54+C59+C63+C66+C67</f>
        <v>0</v>
      </c>
      <c r="D68" s="618">
        <f>+D51+D54+D59+D63+D66+D67</f>
        <v>406247</v>
      </c>
      <c r="E68" s="619">
        <f>+E51+E54+E59+E63+E66+E67</f>
        <v>0</v>
      </c>
    </row>
    <row r="69" spans="1:5">
      <c r="A69" s="620"/>
      <c r="C69" s="621"/>
      <c r="D69" s="621"/>
      <c r="E69" s="622"/>
    </row>
    <row r="70" spans="1:5">
      <c r="A70" s="620"/>
      <c r="C70" s="621"/>
      <c r="D70" s="621"/>
      <c r="E70" s="622"/>
    </row>
    <row r="71" spans="1:5">
      <c r="A71" s="623"/>
      <c r="C71" s="621"/>
      <c r="D71" s="621"/>
      <c r="E71" s="622"/>
    </row>
    <row r="72" spans="1:5">
      <c r="A72" s="974"/>
      <c r="B72" s="974"/>
      <c r="C72" s="974"/>
      <c r="D72" s="974"/>
      <c r="E72" s="974"/>
    </row>
    <row r="73" spans="1:5">
      <c r="A73" s="974"/>
      <c r="B73" s="974"/>
      <c r="C73" s="974"/>
      <c r="D73" s="974"/>
      <c r="E73" s="974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73"/>
  <sheetViews>
    <sheetView zoomScaleSheetLayoutView="120" workbookViewId="0">
      <selection activeCell="A2" sqref="A2"/>
    </sheetView>
  </sheetViews>
  <sheetFormatPr defaultColWidth="12" defaultRowHeight="15.75"/>
  <cols>
    <col min="1" max="1" width="67.1640625" style="599" customWidth="1"/>
    <col min="2" max="2" width="6.1640625" style="600" customWidth="1"/>
    <col min="3" max="4" width="12.1640625" style="599" customWidth="1"/>
    <col min="5" max="5" width="12.1640625" style="624" customWidth="1"/>
    <col min="6" max="16384" width="12" style="599"/>
  </cols>
  <sheetData>
    <row r="1" spans="1:5" ht="49.5" customHeight="1">
      <c r="A1" s="975" t="str">
        <f>+CONCATENATE("Kajárpéc Községi Önkormányzat VAGYONKIMUTATÁS",CHAR(10),"a könyvviteli mérlegben értékkel szereplő eszközökről",CHAR(10),LEFT(ÖSSZEFÜGGÉSEK!A4,4),".")</f>
        <v>Kajárpéc Községi Önkormányzat VAGYONKIMUTATÁS
a könyvviteli mérlegben értékkel szereplő eszközökről
2014.</v>
      </c>
      <c r="B1" s="976"/>
      <c r="C1" s="976"/>
      <c r="D1" s="976"/>
      <c r="E1" s="976"/>
    </row>
    <row r="2" spans="1:5" ht="16.5" thickBot="1">
      <c r="C2" s="977" t="s">
        <v>256</v>
      </c>
      <c r="D2" s="977"/>
      <c r="E2" s="977"/>
    </row>
    <row r="3" spans="1:5" ht="15.75" customHeight="1">
      <c r="A3" s="978" t="s">
        <v>257</v>
      </c>
      <c r="B3" s="981" t="s">
        <v>258</v>
      </c>
      <c r="C3" s="984" t="s">
        <v>259</v>
      </c>
      <c r="D3" s="984" t="s">
        <v>260</v>
      </c>
      <c r="E3" s="986" t="s">
        <v>261</v>
      </c>
    </row>
    <row r="4" spans="1:5" ht="11.25" customHeight="1">
      <c r="A4" s="979"/>
      <c r="B4" s="982"/>
      <c r="C4" s="985"/>
      <c r="D4" s="985"/>
      <c r="E4" s="987"/>
    </row>
    <row r="5" spans="1:5">
      <c r="A5" s="980"/>
      <c r="B5" s="983"/>
      <c r="C5" s="988" t="s">
        <v>262</v>
      </c>
      <c r="D5" s="988"/>
      <c r="E5" s="989"/>
    </row>
    <row r="6" spans="1:5" s="604" customFormat="1" ht="16.5" thickBot="1">
      <c r="A6" s="601" t="s">
        <v>668</v>
      </c>
      <c r="B6" s="602" t="s">
        <v>429</v>
      </c>
      <c r="C6" s="602" t="s">
        <v>430</v>
      </c>
      <c r="D6" s="602" t="s">
        <v>431</v>
      </c>
      <c r="E6" s="603" t="s">
        <v>432</v>
      </c>
    </row>
    <row r="7" spans="1:5" s="609" customFormat="1">
      <c r="A7" s="605" t="s">
        <v>606</v>
      </c>
      <c r="B7" s="606" t="s">
        <v>263</v>
      </c>
      <c r="C7" s="607"/>
      <c r="D7" s="607"/>
      <c r="E7" s="608"/>
    </row>
    <row r="8" spans="1:5" s="609" customFormat="1">
      <c r="A8" s="610" t="s">
        <v>607</v>
      </c>
      <c r="B8" s="253" t="s">
        <v>264</v>
      </c>
      <c r="C8" s="611">
        <f>+C9+C14+C19+C24+C29</f>
        <v>0</v>
      </c>
      <c r="D8" s="611">
        <f>+D9+D14+D19+D24+D29</f>
        <v>0</v>
      </c>
      <c r="E8" s="612">
        <f>+E9+E14+E19+E24+E29</f>
        <v>0</v>
      </c>
    </row>
    <row r="9" spans="1:5" s="609" customFormat="1">
      <c r="A9" s="610" t="s">
        <v>608</v>
      </c>
      <c r="B9" s="253" t="s">
        <v>265</v>
      </c>
      <c r="C9" s="611">
        <f>+C10+C11+C12+C13</f>
        <v>0</v>
      </c>
      <c r="D9" s="611">
        <f>+D10+D11+D12+D13</f>
        <v>0</v>
      </c>
      <c r="E9" s="612">
        <f>+E10+E11+E12+E13</f>
        <v>0</v>
      </c>
    </row>
    <row r="10" spans="1:5" s="609" customFormat="1">
      <c r="A10" s="613" t="s">
        <v>609</v>
      </c>
      <c r="B10" s="253" t="s">
        <v>266</v>
      </c>
      <c r="C10" s="241"/>
      <c r="D10" s="241"/>
      <c r="E10" s="614"/>
    </row>
    <row r="11" spans="1:5" s="609" customFormat="1" ht="26.25" customHeight="1">
      <c r="A11" s="613" t="s">
        <v>610</v>
      </c>
      <c r="B11" s="253" t="s">
        <v>267</v>
      </c>
      <c r="C11" s="239"/>
      <c r="D11" s="239"/>
      <c r="E11" s="240"/>
    </row>
    <row r="12" spans="1:5" s="609" customFormat="1" ht="22.5">
      <c r="A12" s="613" t="s">
        <v>611</v>
      </c>
      <c r="B12" s="253" t="s">
        <v>268</v>
      </c>
      <c r="C12" s="239"/>
      <c r="D12" s="239"/>
      <c r="E12" s="240"/>
    </row>
    <row r="13" spans="1:5" s="609" customFormat="1">
      <c r="A13" s="613" t="s">
        <v>612</v>
      </c>
      <c r="B13" s="253" t="s">
        <v>269</v>
      </c>
      <c r="C13" s="239"/>
      <c r="D13" s="239"/>
      <c r="E13" s="240"/>
    </row>
    <row r="14" spans="1:5" s="609" customFormat="1">
      <c r="A14" s="610" t="s">
        <v>613</v>
      </c>
      <c r="B14" s="253" t="s">
        <v>270</v>
      </c>
      <c r="C14" s="615">
        <f>+C15+C16+C17+C18</f>
        <v>0</v>
      </c>
      <c r="D14" s="615">
        <f>+D15+D16+D17+D18</f>
        <v>0</v>
      </c>
      <c r="E14" s="616">
        <f>+E15+E16+E17+E18</f>
        <v>0</v>
      </c>
    </row>
    <row r="15" spans="1:5" s="609" customFormat="1">
      <c r="A15" s="613" t="s">
        <v>614</v>
      </c>
      <c r="B15" s="253" t="s">
        <v>271</v>
      </c>
      <c r="C15" s="239"/>
      <c r="D15" s="239"/>
      <c r="E15" s="240"/>
    </row>
    <row r="16" spans="1:5" s="609" customFormat="1" ht="22.5">
      <c r="A16" s="613" t="s">
        <v>615</v>
      </c>
      <c r="B16" s="253" t="s">
        <v>16</v>
      </c>
      <c r="C16" s="239"/>
      <c r="D16" s="239"/>
      <c r="E16" s="240"/>
    </row>
    <row r="17" spans="1:5" s="609" customFormat="1">
      <c r="A17" s="613" t="s">
        <v>616</v>
      </c>
      <c r="B17" s="253" t="s">
        <v>17</v>
      </c>
      <c r="C17" s="239"/>
      <c r="D17" s="239"/>
      <c r="E17" s="240"/>
    </row>
    <row r="18" spans="1:5" s="609" customFormat="1">
      <c r="A18" s="613" t="s">
        <v>617</v>
      </c>
      <c r="B18" s="253" t="s">
        <v>18</v>
      </c>
      <c r="C18" s="239"/>
      <c r="D18" s="239"/>
      <c r="E18" s="240"/>
    </row>
    <row r="19" spans="1:5" s="609" customFormat="1">
      <c r="A19" s="610" t="s">
        <v>618</v>
      </c>
      <c r="B19" s="253" t="s">
        <v>19</v>
      </c>
      <c r="C19" s="615">
        <f>+C20+C21+C22+C23</f>
        <v>0</v>
      </c>
      <c r="D19" s="615">
        <f>+D20+D21+D22+D23</f>
        <v>0</v>
      </c>
      <c r="E19" s="616">
        <f>+E20+E21+E22+E23</f>
        <v>0</v>
      </c>
    </row>
    <row r="20" spans="1:5" s="609" customFormat="1">
      <c r="A20" s="613" t="s">
        <v>619</v>
      </c>
      <c r="B20" s="253" t="s">
        <v>20</v>
      </c>
      <c r="C20" s="239"/>
      <c r="D20" s="239"/>
      <c r="E20" s="240"/>
    </row>
    <row r="21" spans="1:5" s="609" customFormat="1">
      <c r="A21" s="613" t="s">
        <v>620</v>
      </c>
      <c r="B21" s="253" t="s">
        <v>21</v>
      </c>
      <c r="C21" s="239"/>
      <c r="D21" s="239"/>
      <c r="E21" s="240"/>
    </row>
    <row r="22" spans="1:5" s="609" customFormat="1">
      <c r="A22" s="613" t="s">
        <v>621</v>
      </c>
      <c r="B22" s="253" t="s">
        <v>22</v>
      </c>
      <c r="C22" s="239"/>
      <c r="D22" s="239"/>
      <c r="E22" s="240"/>
    </row>
    <row r="23" spans="1:5" s="609" customFormat="1">
      <c r="A23" s="613" t="s">
        <v>622</v>
      </c>
      <c r="B23" s="253" t="s">
        <v>23</v>
      </c>
      <c r="C23" s="239"/>
      <c r="D23" s="239"/>
      <c r="E23" s="240"/>
    </row>
    <row r="24" spans="1:5" s="609" customFormat="1">
      <c r="A24" s="610" t="s">
        <v>623</v>
      </c>
      <c r="B24" s="253" t="s">
        <v>24</v>
      </c>
      <c r="C24" s="615">
        <f>+C25+C26+C27+C28</f>
        <v>0</v>
      </c>
      <c r="D24" s="615">
        <f>+D25+D26+D27+D28</f>
        <v>0</v>
      </c>
      <c r="E24" s="616">
        <f>+E25+E26+E27+E28</f>
        <v>0</v>
      </c>
    </row>
    <row r="25" spans="1:5" s="609" customFormat="1">
      <c r="A25" s="613" t="s">
        <v>624</v>
      </c>
      <c r="B25" s="253" t="s">
        <v>25</v>
      </c>
      <c r="C25" s="239"/>
      <c r="D25" s="239"/>
      <c r="E25" s="240"/>
    </row>
    <row r="26" spans="1:5" s="609" customFormat="1">
      <c r="A26" s="613" t="s">
        <v>625</v>
      </c>
      <c r="B26" s="253" t="s">
        <v>26</v>
      </c>
      <c r="C26" s="239"/>
      <c r="D26" s="239"/>
      <c r="E26" s="240"/>
    </row>
    <row r="27" spans="1:5" s="609" customFormat="1">
      <c r="A27" s="613" t="s">
        <v>626</v>
      </c>
      <c r="B27" s="253" t="s">
        <v>27</v>
      </c>
      <c r="C27" s="239"/>
      <c r="D27" s="239"/>
      <c r="E27" s="240"/>
    </row>
    <row r="28" spans="1:5" s="609" customFormat="1">
      <c r="A28" s="613" t="s">
        <v>627</v>
      </c>
      <c r="B28" s="253" t="s">
        <v>28</v>
      </c>
      <c r="C28" s="239"/>
      <c r="D28" s="239"/>
      <c r="E28" s="240"/>
    </row>
    <row r="29" spans="1:5" s="609" customFormat="1">
      <c r="A29" s="610" t="s">
        <v>628</v>
      </c>
      <c r="B29" s="253" t="s">
        <v>29</v>
      </c>
      <c r="C29" s="615">
        <f>+C30+C31+C32+C33</f>
        <v>0</v>
      </c>
      <c r="D29" s="615">
        <f>+D30+D31+D32+D33</f>
        <v>0</v>
      </c>
      <c r="E29" s="616">
        <f>+E30+E31+E32+E33</f>
        <v>0</v>
      </c>
    </row>
    <row r="30" spans="1:5" s="609" customFormat="1">
      <c r="A30" s="613" t="s">
        <v>629</v>
      </c>
      <c r="B30" s="253" t="s">
        <v>30</v>
      </c>
      <c r="C30" s="239"/>
      <c r="D30" s="239"/>
      <c r="E30" s="240"/>
    </row>
    <row r="31" spans="1:5" s="609" customFormat="1" ht="22.5">
      <c r="A31" s="613" t="s">
        <v>630</v>
      </c>
      <c r="B31" s="253" t="s">
        <v>31</v>
      </c>
      <c r="C31" s="239"/>
      <c r="D31" s="239"/>
      <c r="E31" s="240"/>
    </row>
    <row r="32" spans="1:5" s="609" customFormat="1">
      <c r="A32" s="613" t="s">
        <v>631</v>
      </c>
      <c r="B32" s="253" t="s">
        <v>32</v>
      </c>
      <c r="C32" s="239"/>
      <c r="D32" s="239"/>
      <c r="E32" s="240"/>
    </row>
    <row r="33" spans="1:5" s="609" customFormat="1">
      <c r="A33" s="613" t="s">
        <v>632</v>
      </c>
      <c r="B33" s="253" t="s">
        <v>33</v>
      </c>
      <c r="C33" s="239"/>
      <c r="D33" s="239"/>
      <c r="E33" s="240"/>
    </row>
    <row r="34" spans="1:5" s="609" customFormat="1">
      <c r="A34" s="610" t="s">
        <v>633</v>
      </c>
      <c r="B34" s="253" t="s">
        <v>34</v>
      </c>
      <c r="C34" s="615">
        <f>+C35+C40+C45</f>
        <v>0</v>
      </c>
      <c r="D34" s="615">
        <f>+D35+D40+D45</f>
        <v>0</v>
      </c>
      <c r="E34" s="616">
        <f>+E35+E40+E45</f>
        <v>0</v>
      </c>
    </row>
    <row r="35" spans="1:5" s="609" customFormat="1">
      <c r="A35" s="610" t="s">
        <v>634</v>
      </c>
      <c r="B35" s="253" t="s">
        <v>35</v>
      </c>
      <c r="C35" s="615">
        <f>+C36+C37+C38+C39</f>
        <v>0</v>
      </c>
      <c r="D35" s="615">
        <f>+D36+D37+D38+D39</f>
        <v>0</v>
      </c>
      <c r="E35" s="616">
        <f>+E36+E37+E38+E39</f>
        <v>0</v>
      </c>
    </row>
    <row r="36" spans="1:5" s="609" customFormat="1">
      <c r="A36" s="613" t="s">
        <v>635</v>
      </c>
      <c r="B36" s="253" t="s">
        <v>93</v>
      </c>
      <c r="C36" s="239"/>
      <c r="D36" s="239"/>
      <c r="E36" s="240"/>
    </row>
    <row r="37" spans="1:5" s="609" customFormat="1">
      <c r="A37" s="613" t="s">
        <v>636</v>
      </c>
      <c r="B37" s="253" t="s">
        <v>193</v>
      </c>
      <c r="C37" s="239"/>
      <c r="D37" s="239"/>
      <c r="E37" s="240"/>
    </row>
    <row r="38" spans="1:5" s="609" customFormat="1">
      <c r="A38" s="613" t="s">
        <v>637</v>
      </c>
      <c r="B38" s="253" t="s">
        <v>254</v>
      </c>
      <c r="C38" s="239"/>
      <c r="D38" s="239"/>
      <c r="E38" s="240"/>
    </row>
    <row r="39" spans="1:5" s="609" customFormat="1">
      <c r="A39" s="613" t="s">
        <v>638</v>
      </c>
      <c r="B39" s="253" t="s">
        <v>255</v>
      </c>
      <c r="C39" s="239"/>
      <c r="D39" s="239"/>
      <c r="E39" s="240"/>
    </row>
    <row r="40" spans="1:5" s="609" customFormat="1">
      <c r="A40" s="610" t="s">
        <v>639</v>
      </c>
      <c r="B40" s="253" t="s">
        <v>272</v>
      </c>
      <c r="C40" s="615">
        <f>+C41+C42+C43+C44</f>
        <v>0</v>
      </c>
      <c r="D40" s="615">
        <f>+D41+D42+D43+D44</f>
        <v>0</v>
      </c>
      <c r="E40" s="616">
        <f>+E41+E42+E43+E44</f>
        <v>0</v>
      </c>
    </row>
    <row r="41" spans="1:5" s="609" customFormat="1">
      <c r="A41" s="613" t="s">
        <v>640</v>
      </c>
      <c r="B41" s="253" t="s">
        <v>273</v>
      </c>
      <c r="C41" s="239"/>
      <c r="D41" s="239"/>
      <c r="E41" s="240"/>
    </row>
    <row r="42" spans="1:5" s="609" customFormat="1" ht="22.5">
      <c r="A42" s="613" t="s">
        <v>641</v>
      </c>
      <c r="B42" s="253" t="s">
        <v>274</v>
      </c>
      <c r="C42" s="239"/>
      <c r="D42" s="239"/>
      <c r="E42" s="240"/>
    </row>
    <row r="43" spans="1:5" s="609" customFormat="1">
      <c r="A43" s="613" t="s">
        <v>642</v>
      </c>
      <c r="B43" s="253" t="s">
        <v>275</v>
      </c>
      <c r="C43" s="239"/>
      <c r="D43" s="239"/>
      <c r="E43" s="240"/>
    </row>
    <row r="44" spans="1:5" s="609" customFormat="1">
      <c r="A44" s="613" t="s">
        <v>643</v>
      </c>
      <c r="B44" s="253" t="s">
        <v>276</v>
      </c>
      <c r="C44" s="239"/>
      <c r="D44" s="239"/>
      <c r="E44" s="240"/>
    </row>
    <row r="45" spans="1:5" s="609" customFormat="1">
      <c r="A45" s="610" t="s">
        <v>644</v>
      </c>
      <c r="B45" s="253" t="s">
        <v>277</v>
      </c>
      <c r="C45" s="615">
        <f>+C46+C47+C48+C49</f>
        <v>0</v>
      </c>
      <c r="D45" s="615">
        <f>+D46+D47+D48+D49</f>
        <v>0</v>
      </c>
      <c r="E45" s="616">
        <f>+E46+E47+E48+E49</f>
        <v>0</v>
      </c>
    </row>
    <row r="46" spans="1:5" s="609" customFormat="1">
      <c r="A46" s="613" t="s">
        <v>645</v>
      </c>
      <c r="B46" s="253" t="s">
        <v>278</v>
      </c>
      <c r="C46" s="239"/>
      <c r="D46" s="239"/>
      <c r="E46" s="240"/>
    </row>
    <row r="47" spans="1:5" s="609" customFormat="1" ht="22.5">
      <c r="A47" s="613" t="s">
        <v>646</v>
      </c>
      <c r="B47" s="253" t="s">
        <v>279</v>
      </c>
      <c r="C47" s="239"/>
      <c r="D47" s="239"/>
      <c r="E47" s="240"/>
    </row>
    <row r="48" spans="1:5" s="609" customFormat="1">
      <c r="A48" s="613" t="s">
        <v>647</v>
      </c>
      <c r="B48" s="253" t="s">
        <v>280</v>
      </c>
      <c r="C48" s="239"/>
      <c r="D48" s="239"/>
      <c r="E48" s="240"/>
    </row>
    <row r="49" spans="1:5" s="609" customFormat="1">
      <c r="A49" s="613" t="s">
        <v>648</v>
      </c>
      <c r="B49" s="253" t="s">
        <v>281</v>
      </c>
      <c r="C49" s="239"/>
      <c r="D49" s="239"/>
      <c r="E49" s="240"/>
    </row>
    <row r="50" spans="1:5" s="609" customFormat="1">
      <c r="A50" s="610" t="s">
        <v>649</v>
      </c>
      <c r="B50" s="253" t="s">
        <v>282</v>
      </c>
      <c r="C50" s="239"/>
      <c r="D50" s="239"/>
      <c r="E50" s="240"/>
    </row>
    <row r="51" spans="1:5" s="609" customFormat="1" ht="21">
      <c r="A51" s="610" t="s">
        <v>650</v>
      </c>
      <c r="B51" s="253" t="s">
        <v>283</v>
      </c>
      <c r="C51" s="615">
        <f>+C7+C8+C34+C50</f>
        <v>0</v>
      </c>
      <c r="D51" s="615">
        <f>+D7+D8+D34+D50</f>
        <v>0</v>
      </c>
      <c r="E51" s="616">
        <f>+E7+E8+E34+E50</f>
        <v>0</v>
      </c>
    </row>
    <row r="52" spans="1:5" s="609" customFormat="1">
      <c r="A52" s="610" t="s">
        <v>651</v>
      </c>
      <c r="B52" s="253" t="s">
        <v>284</v>
      </c>
      <c r="C52" s="239"/>
      <c r="D52" s="239"/>
      <c r="E52" s="240"/>
    </row>
    <row r="53" spans="1:5" s="609" customFormat="1">
      <c r="A53" s="610" t="s">
        <v>652</v>
      </c>
      <c r="B53" s="253" t="s">
        <v>285</v>
      </c>
      <c r="C53" s="239"/>
      <c r="D53" s="239"/>
      <c r="E53" s="240"/>
    </row>
    <row r="54" spans="1:5" s="609" customFormat="1">
      <c r="A54" s="610" t="s">
        <v>653</v>
      </c>
      <c r="B54" s="253" t="s">
        <v>286</v>
      </c>
      <c r="C54" s="615">
        <f>+C52+C53</f>
        <v>0</v>
      </c>
      <c r="D54" s="615">
        <f>+D52+D53</f>
        <v>0</v>
      </c>
      <c r="E54" s="616">
        <f>+E52+E53</f>
        <v>0</v>
      </c>
    </row>
    <row r="55" spans="1:5" s="609" customFormat="1">
      <c r="A55" s="610" t="s">
        <v>654</v>
      </c>
      <c r="B55" s="253" t="s">
        <v>287</v>
      </c>
      <c r="C55" s="239"/>
      <c r="D55" s="239"/>
      <c r="E55" s="240"/>
    </row>
    <row r="56" spans="1:5" s="609" customFormat="1">
      <c r="A56" s="610" t="s">
        <v>655</v>
      </c>
      <c r="B56" s="253" t="s">
        <v>288</v>
      </c>
      <c r="C56" s="239"/>
      <c r="D56" s="239"/>
      <c r="E56" s="240"/>
    </row>
    <row r="57" spans="1:5" s="609" customFormat="1">
      <c r="A57" s="610" t="s">
        <v>656</v>
      </c>
      <c r="B57" s="253" t="s">
        <v>289</v>
      </c>
      <c r="C57" s="239"/>
      <c r="D57" s="239"/>
      <c r="E57" s="240"/>
    </row>
    <row r="58" spans="1:5" s="609" customFormat="1">
      <c r="A58" s="610" t="s">
        <v>657</v>
      </c>
      <c r="B58" s="253" t="s">
        <v>290</v>
      </c>
      <c r="C58" s="239"/>
      <c r="D58" s="239"/>
      <c r="E58" s="240"/>
    </row>
    <row r="59" spans="1:5" s="609" customFormat="1">
      <c r="A59" s="610" t="s">
        <v>658</v>
      </c>
      <c r="B59" s="253" t="s">
        <v>291</v>
      </c>
      <c r="C59" s="615">
        <f>+C55+C56+C57+C58</f>
        <v>0</v>
      </c>
      <c r="D59" s="615">
        <f>+D55+D56+D57+D58</f>
        <v>0</v>
      </c>
      <c r="E59" s="616">
        <f>+E55+E56+E57+E58</f>
        <v>0</v>
      </c>
    </row>
    <row r="60" spans="1:5" s="609" customFormat="1">
      <c r="A60" s="610" t="s">
        <v>659</v>
      </c>
      <c r="B60" s="253" t="s">
        <v>292</v>
      </c>
      <c r="C60" s="239"/>
      <c r="D60" s="239"/>
      <c r="E60" s="240"/>
    </row>
    <row r="61" spans="1:5" s="609" customFormat="1">
      <c r="A61" s="610" t="s">
        <v>660</v>
      </c>
      <c r="B61" s="253" t="s">
        <v>293</v>
      </c>
      <c r="C61" s="239"/>
      <c r="D61" s="239"/>
      <c r="E61" s="240"/>
    </row>
    <row r="62" spans="1:5" s="609" customFormat="1">
      <c r="A62" s="610" t="s">
        <v>661</v>
      </c>
      <c r="B62" s="253" t="s">
        <v>294</v>
      </c>
      <c r="C62" s="239"/>
      <c r="D62" s="239"/>
      <c r="E62" s="240"/>
    </row>
    <row r="63" spans="1:5" s="609" customFormat="1">
      <c r="A63" s="610" t="s">
        <v>662</v>
      </c>
      <c r="B63" s="253" t="s">
        <v>295</v>
      </c>
      <c r="C63" s="615">
        <f>+C60+C61+C62</f>
        <v>0</v>
      </c>
      <c r="D63" s="615">
        <f>+D60+D61+D62</f>
        <v>0</v>
      </c>
      <c r="E63" s="616">
        <f>+E60+E61+E62</f>
        <v>0</v>
      </c>
    </row>
    <row r="64" spans="1:5" s="609" customFormat="1">
      <c r="A64" s="610" t="s">
        <v>663</v>
      </c>
      <c r="B64" s="253" t="s">
        <v>296</v>
      </c>
      <c r="C64" s="239"/>
      <c r="D64" s="239"/>
      <c r="E64" s="240"/>
    </row>
    <row r="65" spans="1:5" s="609" customFormat="1" ht="21">
      <c r="A65" s="610" t="s">
        <v>664</v>
      </c>
      <c r="B65" s="253" t="s">
        <v>297</v>
      </c>
      <c r="C65" s="239"/>
      <c r="D65" s="239"/>
      <c r="E65" s="240"/>
    </row>
    <row r="66" spans="1:5" s="609" customFormat="1">
      <c r="A66" s="610" t="s">
        <v>665</v>
      </c>
      <c r="B66" s="253" t="s">
        <v>298</v>
      </c>
      <c r="C66" s="615">
        <f>+C64+C65</f>
        <v>0</v>
      </c>
      <c r="D66" s="615">
        <f>+D64+D65</f>
        <v>0</v>
      </c>
      <c r="E66" s="616">
        <f>+E64+E65</f>
        <v>0</v>
      </c>
    </row>
    <row r="67" spans="1:5" s="609" customFormat="1">
      <c r="A67" s="610" t="s">
        <v>666</v>
      </c>
      <c r="B67" s="253" t="s">
        <v>299</v>
      </c>
      <c r="C67" s="239"/>
      <c r="D67" s="239"/>
      <c r="E67" s="240"/>
    </row>
    <row r="68" spans="1:5" s="609" customFormat="1" ht="16.5" thickBot="1">
      <c r="A68" s="617" t="s">
        <v>667</v>
      </c>
      <c r="B68" s="257" t="s">
        <v>300</v>
      </c>
      <c r="C68" s="618">
        <f>+C51+C54+C59+C63+C66+C67</f>
        <v>0</v>
      </c>
      <c r="D68" s="618">
        <f>+D51+D54+D59+D63+D66+D67</f>
        <v>0</v>
      </c>
      <c r="E68" s="619">
        <f>+E51+E54+E59+E63+E66+E67</f>
        <v>0</v>
      </c>
    </row>
    <row r="69" spans="1:5">
      <c r="A69" s="620"/>
      <c r="C69" s="621"/>
      <c r="D69" s="621"/>
      <c r="E69" s="622"/>
    </row>
    <row r="70" spans="1:5">
      <c r="A70" s="620"/>
      <c r="C70" s="621"/>
      <c r="D70" s="621"/>
      <c r="E70" s="622"/>
    </row>
    <row r="71" spans="1:5">
      <c r="A71" s="623"/>
      <c r="C71" s="621"/>
      <c r="D71" s="621"/>
      <c r="E71" s="622"/>
    </row>
    <row r="72" spans="1:5">
      <c r="A72" s="974"/>
      <c r="B72" s="974"/>
      <c r="C72" s="974"/>
      <c r="D72" s="974"/>
      <c r="E72" s="974"/>
    </row>
    <row r="73" spans="1:5">
      <c r="A73" s="974"/>
      <c r="B73" s="974"/>
      <c r="C73" s="974"/>
      <c r="D73" s="974"/>
      <c r="E73" s="974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E19" sqref="E19"/>
    </sheetView>
  </sheetViews>
  <sheetFormatPr defaultColWidth="12" defaultRowHeight="15.75"/>
  <cols>
    <col min="1" max="1" width="67.1640625" style="599" customWidth="1"/>
    <col min="2" max="2" width="6.1640625" style="600" customWidth="1"/>
    <col min="3" max="4" width="12.1640625" style="599" customWidth="1"/>
    <col min="5" max="5" width="12.1640625" style="624" customWidth="1"/>
    <col min="6" max="16384" width="12" style="599"/>
  </cols>
  <sheetData>
    <row r="1" spans="1:5" ht="49.5" customHeight="1">
      <c r="A1" s="975" t="str">
        <f>+CONCATENATE("Kajárpéci Közös Önkormányzati Hivatal ÖSSZEVONT VAGYONKIMUTATÁS",CHAR(10),"a könyvviteli mérlegben értékkel szereplő eszközökről",CHAR(10),LEFT(ÖSSZEFÜGGÉSEK!A4,4),".")</f>
        <v>Kajárpéci Közös Önkormányzati Hivatal ÖSSZEVONT VAGYONKIMUTATÁS
a könyvviteli mérlegben értékkel szereplő eszközökről
2014.</v>
      </c>
      <c r="B1" s="976"/>
      <c r="C1" s="976"/>
      <c r="D1" s="976"/>
      <c r="E1" s="976"/>
    </row>
    <row r="2" spans="1:5" ht="16.5" thickBot="1">
      <c r="C2" s="977" t="s">
        <v>256</v>
      </c>
      <c r="D2" s="977"/>
      <c r="E2" s="977"/>
    </row>
    <row r="3" spans="1:5" ht="15.75" customHeight="1">
      <c r="A3" s="978" t="s">
        <v>257</v>
      </c>
      <c r="B3" s="981" t="s">
        <v>258</v>
      </c>
      <c r="C3" s="984" t="s">
        <v>259</v>
      </c>
      <c r="D3" s="984" t="s">
        <v>260</v>
      </c>
      <c r="E3" s="986" t="s">
        <v>261</v>
      </c>
    </row>
    <row r="4" spans="1:5" ht="11.25" customHeight="1">
      <c r="A4" s="979"/>
      <c r="B4" s="982"/>
      <c r="C4" s="985"/>
      <c r="D4" s="985"/>
      <c r="E4" s="987"/>
    </row>
    <row r="5" spans="1:5">
      <c r="A5" s="980"/>
      <c r="B5" s="983"/>
      <c r="C5" s="988" t="s">
        <v>262</v>
      </c>
      <c r="D5" s="988"/>
      <c r="E5" s="989"/>
    </row>
    <row r="6" spans="1:5" s="604" customFormat="1" ht="16.5" thickBot="1">
      <c r="A6" s="601" t="s">
        <v>668</v>
      </c>
      <c r="B6" s="602" t="s">
        <v>429</v>
      </c>
      <c r="C6" s="602" t="s">
        <v>430</v>
      </c>
      <c r="D6" s="602" t="s">
        <v>431</v>
      </c>
      <c r="E6" s="603" t="s">
        <v>432</v>
      </c>
    </row>
    <row r="7" spans="1:5" s="609" customFormat="1">
      <c r="A7" s="605" t="s">
        <v>606</v>
      </c>
      <c r="B7" s="606" t="s">
        <v>263</v>
      </c>
      <c r="C7" s="607"/>
      <c r="D7" s="607"/>
      <c r="E7" s="608"/>
    </row>
    <row r="8" spans="1:5" s="609" customFormat="1">
      <c r="A8" s="610" t="s">
        <v>607</v>
      </c>
      <c r="B8" s="253" t="s">
        <v>264</v>
      </c>
      <c r="C8" s="611">
        <f>+C9+C14+C19+C24+C29</f>
        <v>0</v>
      </c>
      <c r="D8" s="611">
        <f>+D9+D14+D19+D24+D29</f>
        <v>0</v>
      </c>
      <c r="E8" s="612">
        <f>+E9+E14+E19+E24+E29</f>
        <v>0</v>
      </c>
    </row>
    <row r="9" spans="1:5" s="609" customFormat="1">
      <c r="A9" s="610" t="s">
        <v>608</v>
      </c>
      <c r="B9" s="253" t="s">
        <v>265</v>
      </c>
      <c r="C9" s="611">
        <f>+C10+C11+C12+C13</f>
        <v>0</v>
      </c>
      <c r="D9" s="611">
        <f>+D10+D11+D12+D13</f>
        <v>0</v>
      </c>
      <c r="E9" s="612">
        <f>+E10+E11+E12+E13</f>
        <v>0</v>
      </c>
    </row>
    <row r="10" spans="1:5" s="609" customFormat="1">
      <c r="A10" s="613" t="s">
        <v>609</v>
      </c>
      <c r="B10" s="253" t="s">
        <v>266</v>
      </c>
      <c r="C10" s="241"/>
      <c r="D10" s="241"/>
      <c r="E10" s="614"/>
    </row>
    <row r="11" spans="1:5" s="609" customFormat="1" ht="26.25" customHeight="1">
      <c r="A11" s="613" t="s">
        <v>610</v>
      </c>
      <c r="B11" s="253" t="s">
        <v>267</v>
      </c>
      <c r="C11" s="239"/>
      <c r="D11" s="239"/>
      <c r="E11" s="240"/>
    </row>
    <row r="12" spans="1:5" s="609" customFormat="1" ht="22.5">
      <c r="A12" s="613" t="s">
        <v>611</v>
      </c>
      <c r="B12" s="253" t="s">
        <v>268</v>
      </c>
      <c r="C12" s="239"/>
      <c r="D12" s="239"/>
      <c r="E12" s="240"/>
    </row>
    <row r="13" spans="1:5" s="609" customFormat="1">
      <c r="A13" s="613" t="s">
        <v>612</v>
      </c>
      <c r="B13" s="253" t="s">
        <v>269</v>
      </c>
      <c r="C13" s="239"/>
      <c r="D13" s="239"/>
      <c r="E13" s="240"/>
    </row>
    <row r="14" spans="1:5" s="609" customFormat="1">
      <c r="A14" s="610" t="s">
        <v>613</v>
      </c>
      <c r="B14" s="253" t="s">
        <v>270</v>
      </c>
      <c r="C14" s="615">
        <f>+C15+C16+C17+C18</f>
        <v>0</v>
      </c>
      <c r="D14" s="615">
        <f>+D15+D16+D17+D18</f>
        <v>0</v>
      </c>
      <c r="E14" s="616">
        <f>+E15+E16+E17+E18</f>
        <v>0</v>
      </c>
    </row>
    <row r="15" spans="1:5" s="609" customFormat="1">
      <c r="A15" s="613" t="s">
        <v>614</v>
      </c>
      <c r="B15" s="253" t="s">
        <v>271</v>
      </c>
      <c r="C15" s="239"/>
      <c r="D15" s="239"/>
      <c r="E15" s="240"/>
    </row>
    <row r="16" spans="1:5" s="609" customFormat="1" ht="22.5">
      <c r="A16" s="613" t="s">
        <v>615</v>
      </c>
      <c r="B16" s="253" t="s">
        <v>16</v>
      </c>
      <c r="C16" s="239"/>
      <c r="D16" s="239"/>
      <c r="E16" s="240"/>
    </row>
    <row r="17" spans="1:5" s="609" customFormat="1">
      <c r="A17" s="613" t="s">
        <v>616</v>
      </c>
      <c r="B17" s="253" t="s">
        <v>17</v>
      </c>
      <c r="C17" s="239"/>
      <c r="D17" s="239"/>
      <c r="E17" s="240"/>
    </row>
    <row r="18" spans="1:5" s="609" customFormat="1">
      <c r="A18" s="613" t="s">
        <v>617</v>
      </c>
      <c r="B18" s="253" t="s">
        <v>18</v>
      </c>
      <c r="C18" s="239"/>
      <c r="D18" s="239"/>
      <c r="E18" s="240"/>
    </row>
    <row r="19" spans="1:5" s="609" customFormat="1">
      <c r="A19" s="610" t="s">
        <v>618</v>
      </c>
      <c r="B19" s="253" t="s">
        <v>19</v>
      </c>
      <c r="C19" s="615">
        <f>+C20+C21+C22+C23</f>
        <v>0</v>
      </c>
      <c r="D19" s="615">
        <f>+D20+D21+D22+D23</f>
        <v>0</v>
      </c>
      <c r="E19" s="616">
        <f>+E20+E21+E22+E23</f>
        <v>0</v>
      </c>
    </row>
    <row r="20" spans="1:5" s="609" customFormat="1">
      <c r="A20" s="613" t="s">
        <v>619</v>
      </c>
      <c r="B20" s="253" t="s">
        <v>20</v>
      </c>
      <c r="C20" s="239"/>
      <c r="D20" s="239"/>
      <c r="E20" s="240"/>
    </row>
    <row r="21" spans="1:5" s="609" customFormat="1">
      <c r="A21" s="613" t="s">
        <v>620</v>
      </c>
      <c r="B21" s="253" t="s">
        <v>21</v>
      </c>
      <c r="C21" s="239"/>
      <c r="D21" s="239"/>
      <c r="E21" s="240"/>
    </row>
    <row r="22" spans="1:5" s="609" customFormat="1">
      <c r="A22" s="613" t="s">
        <v>621</v>
      </c>
      <c r="B22" s="253" t="s">
        <v>22</v>
      </c>
      <c r="C22" s="239"/>
      <c r="D22" s="239"/>
      <c r="E22" s="240"/>
    </row>
    <row r="23" spans="1:5" s="609" customFormat="1">
      <c r="A23" s="613" t="s">
        <v>622</v>
      </c>
      <c r="B23" s="253" t="s">
        <v>23</v>
      </c>
      <c r="C23" s="239"/>
      <c r="D23" s="239"/>
      <c r="E23" s="240"/>
    </row>
    <row r="24" spans="1:5" s="609" customFormat="1">
      <c r="A24" s="610" t="s">
        <v>623</v>
      </c>
      <c r="B24" s="253" t="s">
        <v>24</v>
      </c>
      <c r="C24" s="615">
        <f>+C25+C26+C27+C28</f>
        <v>0</v>
      </c>
      <c r="D24" s="615">
        <f>+D25+D26+D27+D28</f>
        <v>0</v>
      </c>
      <c r="E24" s="616">
        <f>+E25+E26+E27+E28</f>
        <v>0</v>
      </c>
    </row>
    <row r="25" spans="1:5" s="609" customFormat="1">
      <c r="A25" s="613" t="s">
        <v>624</v>
      </c>
      <c r="B25" s="253" t="s">
        <v>25</v>
      </c>
      <c r="C25" s="239"/>
      <c r="D25" s="239"/>
      <c r="E25" s="240"/>
    </row>
    <row r="26" spans="1:5" s="609" customFormat="1">
      <c r="A26" s="613" t="s">
        <v>625</v>
      </c>
      <c r="B26" s="253" t="s">
        <v>26</v>
      </c>
      <c r="C26" s="239"/>
      <c r="D26" s="239"/>
      <c r="E26" s="240"/>
    </row>
    <row r="27" spans="1:5" s="609" customFormat="1">
      <c r="A27" s="613" t="s">
        <v>626</v>
      </c>
      <c r="B27" s="253" t="s">
        <v>27</v>
      </c>
      <c r="C27" s="239"/>
      <c r="D27" s="239"/>
      <c r="E27" s="240"/>
    </row>
    <row r="28" spans="1:5" s="609" customFormat="1">
      <c r="A28" s="613" t="s">
        <v>627</v>
      </c>
      <c r="B28" s="253" t="s">
        <v>28</v>
      </c>
      <c r="C28" s="239"/>
      <c r="D28" s="239"/>
      <c r="E28" s="240"/>
    </row>
    <row r="29" spans="1:5" s="609" customFormat="1">
      <c r="A29" s="610" t="s">
        <v>628</v>
      </c>
      <c r="B29" s="253" t="s">
        <v>29</v>
      </c>
      <c r="C29" s="615">
        <f>+C30+C31+C32+C33</f>
        <v>0</v>
      </c>
      <c r="D29" s="615">
        <f>+D30+D31+D32+D33</f>
        <v>0</v>
      </c>
      <c r="E29" s="616">
        <f>+E30+E31+E32+E33</f>
        <v>0</v>
      </c>
    </row>
    <row r="30" spans="1:5" s="609" customFormat="1">
      <c r="A30" s="613" t="s">
        <v>629</v>
      </c>
      <c r="B30" s="253" t="s">
        <v>30</v>
      </c>
      <c r="C30" s="239"/>
      <c r="D30" s="239"/>
      <c r="E30" s="240"/>
    </row>
    <row r="31" spans="1:5" s="609" customFormat="1" ht="22.5">
      <c r="A31" s="613" t="s">
        <v>630</v>
      </c>
      <c r="B31" s="253" t="s">
        <v>31</v>
      </c>
      <c r="C31" s="239"/>
      <c r="D31" s="239"/>
      <c r="E31" s="240"/>
    </row>
    <row r="32" spans="1:5" s="609" customFormat="1">
      <c r="A32" s="613" t="s">
        <v>631</v>
      </c>
      <c r="B32" s="253" t="s">
        <v>32</v>
      </c>
      <c r="C32" s="239"/>
      <c r="D32" s="239"/>
      <c r="E32" s="240"/>
    </row>
    <row r="33" spans="1:5" s="609" customFormat="1">
      <c r="A33" s="613" t="s">
        <v>632</v>
      </c>
      <c r="B33" s="253" t="s">
        <v>33</v>
      </c>
      <c r="C33" s="239"/>
      <c r="D33" s="239"/>
      <c r="E33" s="240"/>
    </row>
    <row r="34" spans="1:5" s="609" customFormat="1">
      <c r="A34" s="610" t="s">
        <v>633</v>
      </c>
      <c r="B34" s="253" t="s">
        <v>34</v>
      </c>
      <c r="C34" s="615">
        <f>+C35+C40+C45</f>
        <v>0</v>
      </c>
      <c r="D34" s="615">
        <f>+D35+D40+D45</f>
        <v>0</v>
      </c>
      <c r="E34" s="616">
        <f>+E35+E40+E45</f>
        <v>0</v>
      </c>
    </row>
    <row r="35" spans="1:5" s="609" customFormat="1">
      <c r="A35" s="610" t="s">
        <v>634</v>
      </c>
      <c r="B35" s="253" t="s">
        <v>35</v>
      </c>
      <c r="C35" s="615">
        <f>+C36+C37+C38+C39</f>
        <v>0</v>
      </c>
      <c r="D35" s="615">
        <f>+D36+D37+D38+D39</f>
        <v>0</v>
      </c>
      <c r="E35" s="616">
        <f>+E36+E37+E38+E39</f>
        <v>0</v>
      </c>
    </row>
    <row r="36" spans="1:5" s="609" customFormat="1">
      <c r="A36" s="613" t="s">
        <v>635</v>
      </c>
      <c r="B36" s="253" t="s">
        <v>93</v>
      </c>
      <c r="C36" s="239"/>
      <c r="D36" s="239"/>
      <c r="E36" s="240"/>
    </row>
    <row r="37" spans="1:5" s="609" customFormat="1">
      <c r="A37" s="613" t="s">
        <v>636</v>
      </c>
      <c r="B37" s="253" t="s">
        <v>193</v>
      </c>
      <c r="C37" s="239"/>
      <c r="D37" s="239"/>
      <c r="E37" s="240"/>
    </row>
    <row r="38" spans="1:5" s="609" customFormat="1">
      <c r="A38" s="613" t="s">
        <v>637</v>
      </c>
      <c r="B38" s="253" t="s">
        <v>254</v>
      </c>
      <c r="C38" s="239"/>
      <c r="D38" s="239"/>
      <c r="E38" s="240"/>
    </row>
    <row r="39" spans="1:5" s="609" customFormat="1">
      <c r="A39" s="613" t="s">
        <v>638</v>
      </c>
      <c r="B39" s="253" t="s">
        <v>255</v>
      </c>
      <c r="C39" s="239"/>
      <c r="D39" s="239"/>
      <c r="E39" s="240"/>
    </row>
    <row r="40" spans="1:5" s="609" customFormat="1">
      <c r="A40" s="610" t="s">
        <v>639</v>
      </c>
      <c r="B40" s="253" t="s">
        <v>272</v>
      </c>
      <c r="C40" s="615">
        <f>+C41+C42+C43+C44</f>
        <v>0</v>
      </c>
      <c r="D40" s="615">
        <f>+D41+D42+D43+D44</f>
        <v>0</v>
      </c>
      <c r="E40" s="616">
        <f>+E41+E42+E43+E44</f>
        <v>0</v>
      </c>
    </row>
    <row r="41" spans="1:5" s="609" customFormat="1">
      <c r="A41" s="613" t="s">
        <v>640</v>
      </c>
      <c r="B41" s="253" t="s">
        <v>273</v>
      </c>
      <c r="C41" s="239"/>
      <c r="D41" s="239"/>
      <c r="E41" s="240"/>
    </row>
    <row r="42" spans="1:5" s="609" customFormat="1" ht="22.5">
      <c r="A42" s="613" t="s">
        <v>641</v>
      </c>
      <c r="B42" s="253" t="s">
        <v>274</v>
      </c>
      <c r="C42" s="239"/>
      <c r="D42" s="239"/>
      <c r="E42" s="240"/>
    </row>
    <row r="43" spans="1:5" s="609" customFormat="1">
      <c r="A43" s="613" t="s">
        <v>642</v>
      </c>
      <c r="B43" s="253" t="s">
        <v>275</v>
      </c>
      <c r="C43" s="239"/>
      <c r="D43" s="239"/>
      <c r="E43" s="240"/>
    </row>
    <row r="44" spans="1:5" s="609" customFormat="1">
      <c r="A44" s="613" t="s">
        <v>643</v>
      </c>
      <c r="B44" s="253" t="s">
        <v>276</v>
      </c>
      <c r="C44" s="239"/>
      <c r="D44" s="239"/>
      <c r="E44" s="240"/>
    </row>
    <row r="45" spans="1:5" s="609" customFormat="1">
      <c r="A45" s="610" t="s">
        <v>644</v>
      </c>
      <c r="B45" s="253" t="s">
        <v>277</v>
      </c>
      <c r="C45" s="615">
        <f>+C46+C47+C48+C49</f>
        <v>0</v>
      </c>
      <c r="D45" s="615">
        <f>+D46+D47+D48+D49</f>
        <v>0</v>
      </c>
      <c r="E45" s="616">
        <f>+E46+E47+E48+E49</f>
        <v>0</v>
      </c>
    </row>
    <row r="46" spans="1:5" s="609" customFormat="1">
      <c r="A46" s="613" t="s">
        <v>645</v>
      </c>
      <c r="B46" s="253" t="s">
        <v>278</v>
      </c>
      <c r="C46" s="239"/>
      <c r="D46" s="239"/>
      <c r="E46" s="240"/>
    </row>
    <row r="47" spans="1:5" s="609" customFormat="1" ht="22.5">
      <c r="A47" s="613" t="s">
        <v>646</v>
      </c>
      <c r="B47" s="253" t="s">
        <v>279</v>
      </c>
      <c r="C47" s="239"/>
      <c r="D47" s="239"/>
      <c r="E47" s="240"/>
    </row>
    <row r="48" spans="1:5" s="609" customFormat="1">
      <c r="A48" s="613" t="s">
        <v>647</v>
      </c>
      <c r="B48" s="253" t="s">
        <v>280</v>
      </c>
      <c r="C48" s="239"/>
      <c r="D48" s="239"/>
      <c r="E48" s="240"/>
    </row>
    <row r="49" spans="1:5" s="609" customFormat="1">
      <c r="A49" s="613" t="s">
        <v>648</v>
      </c>
      <c r="B49" s="253" t="s">
        <v>281</v>
      </c>
      <c r="C49" s="239"/>
      <c r="D49" s="239"/>
      <c r="E49" s="240"/>
    </row>
    <row r="50" spans="1:5" s="609" customFormat="1">
      <c r="A50" s="610" t="s">
        <v>649</v>
      </c>
      <c r="B50" s="253" t="s">
        <v>282</v>
      </c>
      <c r="C50" s="239"/>
      <c r="D50" s="239"/>
      <c r="E50" s="240"/>
    </row>
    <row r="51" spans="1:5" s="609" customFormat="1" ht="21">
      <c r="A51" s="610" t="s">
        <v>650</v>
      </c>
      <c r="B51" s="253" t="s">
        <v>283</v>
      </c>
      <c r="C51" s="615">
        <f>+C7+C8+C34+C50</f>
        <v>0</v>
      </c>
      <c r="D51" s="615">
        <f>+D7+D8+D34+D50</f>
        <v>0</v>
      </c>
      <c r="E51" s="616">
        <f>+E7+E8+E34+E50</f>
        <v>0</v>
      </c>
    </row>
    <row r="52" spans="1:5" s="609" customFormat="1">
      <c r="A52" s="610" t="s">
        <v>651</v>
      </c>
      <c r="B52" s="253" t="s">
        <v>284</v>
      </c>
      <c r="C52" s="239"/>
      <c r="D52" s="239"/>
      <c r="E52" s="240"/>
    </row>
    <row r="53" spans="1:5" s="609" customFormat="1">
      <c r="A53" s="610" t="s">
        <v>652</v>
      </c>
      <c r="B53" s="253" t="s">
        <v>285</v>
      </c>
      <c r="C53" s="239"/>
      <c r="D53" s="239"/>
      <c r="E53" s="240"/>
    </row>
    <row r="54" spans="1:5" s="609" customFormat="1">
      <c r="A54" s="610" t="s">
        <v>653</v>
      </c>
      <c r="B54" s="253" t="s">
        <v>286</v>
      </c>
      <c r="C54" s="615">
        <f>+C52+C53</f>
        <v>0</v>
      </c>
      <c r="D54" s="615">
        <f>+D52+D53</f>
        <v>0</v>
      </c>
      <c r="E54" s="616">
        <f>+E52+E53</f>
        <v>0</v>
      </c>
    </row>
    <row r="55" spans="1:5" s="609" customFormat="1">
      <c r="A55" s="610" t="s">
        <v>654</v>
      </c>
      <c r="B55" s="253" t="s">
        <v>287</v>
      </c>
      <c r="C55" s="239"/>
      <c r="D55" s="239"/>
      <c r="E55" s="240"/>
    </row>
    <row r="56" spans="1:5" s="609" customFormat="1">
      <c r="A56" s="610" t="s">
        <v>655</v>
      </c>
      <c r="B56" s="253" t="s">
        <v>288</v>
      </c>
      <c r="C56" s="239"/>
      <c r="D56" s="239"/>
      <c r="E56" s="240"/>
    </row>
    <row r="57" spans="1:5" s="609" customFormat="1">
      <c r="A57" s="610" t="s">
        <v>656</v>
      </c>
      <c r="B57" s="253" t="s">
        <v>289</v>
      </c>
      <c r="C57" s="239"/>
      <c r="D57" s="239"/>
      <c r="E57" s="240"/>
    </row>
    <row r="58" spans="1:5" s="609" customFormat="1">
      <c r="A58" s="610" t="s">
        <v>657</v>
      </c>
      <c r="B58" s="253" t="s">
        <v>290</v>
      </c>
      <c r="C58" s="239"/>
      <c r="D58" s="239"/>
      <c r="E58" s="240"/>
    </row>
    <row r="59" spans="1:5" s="609" customFormat="1">
      <c r="A59" s="610" t="s">
        <v>658</v>
      </c>
      <c r="B59" s="253" t="s">
        <v>291</v>
      </c>
      <c r="C59" s="615">
        <f>+C55+C56+C57+C58</f>
        <v>0</v>
      </c>
      <c r="D59" s="615">
        <f>+D55+D56+D57+D58</f>
        <v>0</v>
      </c>
      <c r="E59" s="616">
        <f>+E55+E56+E57+E58</f>
        <v>0</v>
      </c>
    </row>
    <row r="60" spans="1:5" s="609" customFormat="1">
      <c r="A60" s="610" t="s">
        <v>659</v>
      </c>
      <c r="B60" s="253" t="s">
        <v>292</v>
      </c>
      <c r="C60" s="239"/>
      <c r="D60" s="239"/>
      <c r="E60" s="240"/>
    </row>
    <row r="61" spans="1:5" s="609" customFormat="1">
      <c r="A61" s="610" t="s">
        <v>660</v>
      </c>
      <c r="B61" s="253" t="s">
        <v>293</v>
      </c>
      <c r="C61" s="239"/>
      <c r="D61" s="239"/>
      <c r="E61" s="240"/>
    </row>
    <row r="62" spans="1:5" s="609" customFormat="1">
      <c r="A62" s="610" t="s">
        <v>661</v>
      </c>
      <c r="B62" s="253" t="s">
        <v>294</v>
      </c>
      <c r="C62" s="239"/>
      <c r="D62" s="239"/>
      <c r="E62" s="240"/>
    </row>
    <row r="63" spans="1:5" s="609" customFormat="1">
      <c r="A63" s="610" t="s">
        <v>662</v>
      </c>
      <c r="B63" s="253" t="s">
        <v>295</v>
      </c>
      <c r="C63" s="615">
        <f>+C60+C61+C62</f>
        <v>0</v>
      </c>
      <c r="D63" s="615">
        <f>+D60+D61+D62</f>
        <v>0</v>
      </c>
      <c r="E63" s="616">
        <f>+E60+E61+E62</f>
        <v>0</v>
      </c>
    </row>
    <row r="64" spans="1:5" s="609" customFormat="1">
      <c r="A64" s="610" t="s">
        <v>663</v>
      </c>
      <c r="B64" s="253" t="s">
        <v>296</v>
      </c>
      <c r="C64" s="239"/>
      <c r="D64" s="239"/>
      <c r="E64" s="240"/>
    </row>
    <row r="65" spans="1:5" s="609" customFormat="1" ht="21">
      <c r="A65" s="610" t="s">
        <v>664</v>
      </c>
      <c r="B65" s="253" t="s">
        <v>297</v>
      </c>
      <c r="C65" s="239"/>
      <c r="D65" s="239"/>
      <c r="E65" s="240"/>
    </row>
    <row r="66" spans="1:5" s="609" customFormat="1">
      <c r="A66" s="610" t="s">
        <v>665</v>
      </c>
      <c r="B66" s="253" t="s">
        <v>298</v>
      </c>
      <c r="C66" s="615">
        <f>+C64+C65</f>
        <v>0</v>
      </c>
      <c r="D66" s="615">
        <f>+D64+D65</f>
        <v>0</v>
      </c>
      <c r="E66" s="616">
        <f>+E64+E65</f>
        <v>0</v>
      </c>
    </row>
    <row r="67" spans="1:5" s="609" customFormat="1">
      <c r="A67" s="610" t="s">
        <v>666</v>
      </c>
      <c r="B67" s="253" t="s">
        <v>299</v>
      </c>
      <c r="C67" s="239"/>
      <c r="D67" s="239"/>
      <c r="E67" s="240"/>
    </row>
    <row r="68" spans="1:5" s="609" customFormat="1" ht="16.5" thickBot="1">
      <c r="A68" s="617" t="s">
        <v>667</v>
      </c>
      <c r="B68" s="257" t="s">
        <v>300</v>
      </c>
      <c r="C68" s="618">
        <f>+C51+C54+C59+C63+C66+C67</f>
        <v>0</v>
      </c>
      <c r="D68" s="618">
        <f>+D51+D54+D59+D63+D66+D67</f>
        <v>0</v>
      </c>
      <c r="E68" s="619">
        <f>+E51+E54+E59+E63+E66+E67</f>
        <v>0</v>
      </c>
    </row>
    <row r="69" spans="1:5">
      <c r="A69" s="620"/>
      <c r="C69" s="621"/>
      <c r="D69" s="621"/>
      <c r="E69" s="622"/>
    </row>
    <row r="70" spans="1:5">
      <c r="A70" s="620"/>
      <c r="C70" s="621"/>
      <c r="D70" s="621"/>
      <c r="E70" s="622"/>
    </row>
    <row r="71" spans="1:5">
      <c r="A71" s="623"/>
      <c r="C71" s="621"/>
      <c r="D71" s="621"/>
      <c r="E71" s="622"/>
    </row>
    <row r="72" spans="1:5">
      <c r="A72" s="974"/>
      <c r="B72" s="974"/>
      <c r="C72" s="974"/>
      <c r="D72" s="974"/>
      <c r="E72" s="974"/>
    </row>
    <row r="73" spans="1:5">
      <c r="A73" s="974"/>
      <c r="B73" s="974"/>
      <c r="C73" s="974"/>
      <c r="D73" s="974"/>
      <c r="E73" s="974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F13" sqref="F13"/>
    </sheetView>
  </sheetViews>
  <sheetFormatPr defaultRowHeight="12.75"/>
  <cols>
    <col min="1" max="1" width="71.1640625" style="245" customWidth="1"/>
    <col min="2" max="2" width="6.1640625" style="260" customWidth="1"/>
    <col min="3" max="3" width="18" style="625" customWidth="1"/>
    <col min="4" max="16384" width="9.33203125" style="625"/>
  </cols>
  <sheetData>
    <row r="1" spans="1:3" ht="32.25" customHeight="1">
      <c r="A1" s="991" t="s">
        <v>817</v>
      </c>
      <c r="B1" s="991"/>
      <c r="C1" s="991"/>
    </row>
    <row r="2" spans="1:3" ht="15.75">
      <c r="A2" s="992" t="str">
        <f>+CONCATENATE(LEFT(ÖSSZEFÜGGÉSEK!A4,4),". év")</f>
        <v>2014. év</v>
      </c>
      <c r="B2" s="992"/>
      <c r="C2" s="992"/>
    </row>
    <row r="4" spans="1:3" ht="13.5" thickBot="1">
      <c r="B4" s="993" t="s">
        <v>256</v>
      </c>
      <c r="C4" s="993"/>
    </row>
    <row r="5" spans="1:3" s="246" customFormat="1" ht="31.5" customHeight="1">
      <c r="A5" s="994" t="s">
        <v>301</v>
      </c>
      <c r="B5" s="996" t="s">
        <v>258</v>
      </c>
      <c r="C5" s="998" t="s">
        <v>302</v>
      </c>
    </row>
    <row r="6" spans="1:3" s="246" customFormat="1">
      <c r="A6" s="995"/>
      <c r="B6" s="997"/>
      <c r="C6" s="999"/>
    </row>
    <row r="7" spans="1:3" s="250" customFormat="1" ht="13.5" thickBot="1">
      <c r="A7" s="247" t="s">
        <v>428</v>
      </c>
      <c r="B7" s="248" t="s">
        <v>429</v>
      </c>
      <c r="C7" s="249" t="s">
        <v>430</v>
      </c>
    </row>
    <row r="8" spans="1:3" ht="15.75" customHeight="1">
      <c r="A8" s="610" t="s">
        <v>669</v>
      </c>
      <c r="B8" s="251" t="s">
        <v>263</v>
      </c>
      <c r="C8" s="252">
        <v>536729</v>
      </c>
    </row>
    <row r="9" spans="1:3" ht="15.75" customHeight="1">
      <c r="A9" s="610" t="s">
        <v>670</v>
      </c>
      <c r="B9" s="253" t="s">
        <v>264</v>
      </c>
      <c r="C9" s="252"/>
    </row>
    <row r="10" spans="1:3" ht="15.75" customHeight="1">
      <c r="A10" s="610" t="s">
        <v>671</v>
      </c>
      <c r="B10" s="253" t="s">
        <v>265</v>
      </c>
      <c r="C10" s="252"/>
    </row>
    <row r="11" spans="1:3" ht="15.75" customHeight="1">
      <c r="A11" s="610" t="s">
        <v>672</v>
      </c>
      <c r="B11" s="253" t="s">
        <v>266</v>
      </c>
      <c r="C11" s="254">
        <v>-145484</v>
      </c>
    </row>
    <row r="12" spans="1:3" ht="15.75" customHeight="1">
      <c r="A12" s="610" t="s">
        <v>673</v>
      </c>
      <c r="B12" s="253" t="s">
        <v>267</v>
      </c>
      <c r="C12" s="254"/>
    </row>
    <row r="13" spans="1:3" ht="15.75" customHeight="1">
      <c r="A13" s="610" t="s">
        <v>674</v>
      </c>
      <c r="B13" s="253" t="s">
        <v>268</v>
      </c>
      <c r="C13" s="254">
        <v>-1257</v>
      </c>
    </row>
    <row r="14" spans="1:3" ht="15.75" customHeight="1">
      <c r="A14" s="610" t="s">
        <v>675</v>
      </c>
      <c r="B14" s="253" t="s">
        <v>269</v>
      </c>
      <c r="C14" s="255">
        <f>+C8+C9+C10+C11+C12+C13</f>
        <v>389988</v>
      </c>
    </row>
    <row r="15" spans="1:3" ht="15.75" customHeight="1">
      <c r="A15" s="610" t="s">
        <v>732</v>
      </c>
      <c r="B15" s="253" t="s">
        <v>270</v>
      </c>
      <c r="C15" s="626">
        <v>35</v>
      </c>
    </row>
    <row r="16" spans="1:3" ht="15.75" customHeight="1">
      <c r="A16" s="610" t="s">
        <v>676</v>
      </c>
      <c r="B16" s="253" t="s">
        <v>271</v>
      </c>
      <c r="C16" s="254">
        <v>3471</v>
      </c>
    </row>
    <row r="17" spans="1:5" ht="15.75" customHeight="1">
      <c r="A17" s="610" t="s">
        <v>677</v>
      </c>
      <c r="B17" s="253" t="s">
        <v>16</v>
      </c>
      <c r="C17" s="254">
        <v>3210</v>
      </c>
    </row>
    <row r="18" spans="1:5" ht="15.75" customHeight="1">
      <c r="A18" s="610" t="s">
        <v>678</v>
      </c>
      <c r="B18" s="253" t="s">
        <v>17</v>
      </c>
      <c r="C18" s="255">
        <f>+C15+C16+C17</f>
        <v>6716</v>
      </c>
    </row>
    <row r="19" spans="1:5" s="627" customFormat="1" ht="15.75" customHeight="1">
      <c r="A19" s="610" t="s">
        <v>679</v>
      </c>
      <c r="B19" s="253" t="s">
        <v>18</v>
      </c>
      <c r="C19" s="254"/>
    </row>
    <row r="20" spans="1:5" ht="15.75" customHeight="1">
      <c r="A20" s="610" t="s">
        <v>680</v>
      </c>
      <c r="B20" s="253" t="s">
        <v>19</v>
      </c>
      <c r="C20" s="254">
        <v>9543</v>
      </c>
    </row>
    <row r="21" spans="1:5" ht="15.75" customHeight="1" thickBot="1">
      <c r="A21" s="256" t="s">
        <v>681</v>
      </c>
      <c r="B21" s="257" t="s">
        <v>20</v>
      </c>
      <c r="C21" s="258">
        <f>+C14+C18+C19+C20</f>
        <v>406247</v>
      </c>
    </row>
    <row r="22" spans="1:5" ht="15.75">
      <c r="A22" s="620"/>
      <c r="B22" s="623"/>
      <c r="C22" s="621"/>
      <c r="D22" s="621"/>
      <c r="E22" s="621"/>
    </row>
    <row r="23" spans="1:5" ht="15.75">
      <c r="A23" s="620"/>
      <c r="B23" s="623"/>
      <c r="C23" s="621"/>
      <c r="D23" s="621"/>
      <c r="E23" s="621"/>
    </row>
    <row r="24" spans="1:5" ht="15.75">
      <c r="A24" s="623"/>
      <c r="B24" s="623"/>
      <c r="C24" s="621"/>
      <c r="D24" s="621"/>
      <c r="E24" s="621"/>
    </row>
    <row r="25" spans="1:5" ht="15.75">
      <c r="A25" s="990"/>
      <c r="B25" s="990"/>
      <c r="C25" s="990"/>
      <c r="D25" s="628"/>
      <c r="E25" s="628"/>
    </row>
    <row r="26" spans="1:5" ht="15.75">
      <c r="A26" s="990"/>
      <c r="B26" s="990"/>
      <c r="C26" s="990"/>
      <c r="D26" s="628"/>
      <c r="E26" s="628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A5" sqref="A5:A6"/>
    </sheetView>
  </sheetViews>
  <sheetFormatPr defaultRowHeight="12.75"/>
  <cols>
    <col min="1" max="1" width="71.1640625" style="245" customWidth="1"/>
    <col min="2" max="2" width="6.1640625" style="260" customWidth="1"/>
    <col min="3" max="3" width="18" style="625" customWidth="1"/>
    <col min="4" max="16384" width="9.33203125" style="625"/>
  </cols>
  <sheetData>
    <row r="1" spans="1:3" ht="32.25" customHeight="1">
      <c r="A1" s="991" t="s">
        <v>818</v>
      </c>
      <c r="B1" s="991"/>
      <c r="C1" s="991"/>
    </row>
    <row r="2" spans="1:3" ht="15.75">
      <c r="A2" s="992" t="str">
        <f>+CONCATENATE(LEFT(ÖSSZEFÜGGÉSEK!A4,4),". év")</f>
        <v>2014. év</v>
      </c>
      <c r="B2" s="992"/>
      <c r="C2" s="992"/>
    </row>
    <row r="4" spans="1:3" ht="13.5" thickBot="1">
      <c r="B4" s="993" t="s">
        <v>256</v>
      </c>
      <c r="C4" s="993"/>
    </row>
    <row r="5" spans="1:3" s="246" customFormat="1" ht="31.5" customHeight="1">
      <c r="A5" s="994" t="s">
        <v>301</v>
      </c>
      <c r="B5" s="996" t="s">
        <v>258</v>
      </c>
      <c r="C5" s="998" t="s">
        <v>302</v>
      </c>
    </row>
    <row r="6" spans="1:3" s="246" customFormat="1">
      <c r="A6" s="995"/>
      <c r="B6" s="997"/>
      <c r="C6" s="999"/>
    </row>
    <row r="7" spans="1:3" s="250" customFormat="1" ht="13.5" thickBot="1">
      <c r="A7" s="247" t="s">
        <v>428</v>
      </c>
      <c r="B7" s="248" t="s">
        <v>429</v>
      </c>
      <c r="C7" s="249" t="s">
        <v>430</v>
      </c>
    </row>
    <row r="8" spans="1:3" ht="15.75" customHeight="1">
      <c r="A8" s="610" t="s">
        <v>669</v>
      </c>
      <c r="B8" s="251" t="s">
        <v>263</v>
      </c>
      <c r="C8" s="252"/>
    </row>
    <row r="9" spans="1:3" ht="15.75" customHeight="1">
      <c r="A9" s="610" t="s">
        <v>670</v>
      </c>
      <c r="B9" s="253" t="s">
        <v>264</v>
      </c>
      <c r="C9" s="252"/>
    </row>
    <row r="10" spans="1:3" ht="15.75" customHeight="1">
      <c r="A10" s="610" t="s">
        <v>671</v>
      </c>
      <c r="B10" s="253" t="s">
        <v>265</v>
      </c>
      <c r="C10" s="252"/>
    </row>
    <row r="11" spans="1:3" ht="15.75" customHeight="1">
      <c r="A11" s="610" t="s">
        <v>672</v>
      </c>
      <c r="B11" s="253" t="s">
        <v>266</v>
      </c>
      <c r="C11" s="254"/>
    </row>
    <row r="12" spans="1:3" ht="15.75" customHeight="1">
      <c r="A12" s="610" t="s">
        <v>673</v>
      </c>
      <c r="B12" s="253" t="s">
        <v>267</v>
      </c>
      <c r="C12" s="254"/>
    </row>
    <row r="13" spans="1:3" ht="15.75" customHeight="1">
      <c r="A13" s="610" t="s">
        <v>674</v>
      </c>
      <c r="B13" s="253" t="s">
        <v>268</v>
      </c>
      <c r="C13" s="254"/>
    </row>
    <row r="14" spans="1:3" ht="15.75" customHeight="1">
      <c r="A14" s="610" t="s">
        <v>675</v>
      </c>
      <c r="B14" s="253" t="s">
        <v>269</v>
      </c>
      <c r="C14" s="255">
        <f>+C8+C9+C10+C11+C12+C13</f>
        <v>0</v>
      </c>
    </row>
    <row r="15" spans="1:3" ht="15.75" customHeight="1">
      <c r="A15" s="610" t="s">
        <v>732</v>
      </c>
      <c r="B15" s="253" t="s">
        <v>270</v>
      </c>
      <c r="C15" s="626"/>
    </row>
    <row r="16" spans="1:3" ht="15.75" customHeight="1">
      <c r="A16" s="610" t="s">
        <v>676</v>
      </c>
      <c r="B16" s="253" t="s">
        <v>271</v>
      </c>
      <c r="C16" s="254"/>
    </row>
    <row r="17" spans="1:5" ht="15.75" customHeight="1">
      <c r="A17" s="610" t="s">
        <v>677</v>
      </c>
      <c r="B17" s="253" t="s">
        <v>16</v>
      </c>
      <c r="C17" s="254"/>
    </row>
    <row r="18" spans="1:5" ht="15.75" customHeight="1">
      <c r="A18" s="610" t="s">
        <v>678</v>
      </c>
      <c r="B18" s="253" t="s">
        <v>17</v>
      </c>
      <c r="C18" s="255">
        <f>+C15+C16+C17</f>
        <v>0</v>
      </c>
    </row>
    <row r="19" spans="1:5" s="627" customFormat="1" ht="15.75" customHeight="1">
      <c r="A19" s="610" t="s">
        <v>679</v>
      </c>
      <c r="B19" s="253" t="s">
        <v>18</v>
      </c>
      <c r="C19" s="254"/>
    </row>
    <row r="20" spans="1:5" ht="15.75" customHeight="1">
      <c r="A20" s="610" t="s">
        <v>680</v>
      </c>
      <c r="B20" s="253" t="s">
        <v>19</v>
      </c>
      <c r="C20" s="254"/>
    </row>
    <row r="21" spans="1:5" ht="15.75" customHeight="1" thickBot="1">
      <c r="A21" s="256" t="s">
        <v>681</v>
      </c>
      <c r="B21" s="257" t="s">
        <v>20</v>
      </c>
      <c r="C21" s="258">
        <f>+C14+C18+C19+C20</f>
        <v>0</v>
      </c>
    </row>
    <row r="22" spans="1:5" ht="15.75">
      <c r="A22" s="620"/>
      <c r="B22" s="623"/>
      <c r="C22" s="621"/>
      <c r="D22" s="621"/>
      <c r="E22" s="621"/>
    </row>
    <row r="23" spans="1:5" ht="15.75">
      <c r="A23" s="620"/>
      <c r="B23" s="623"/>
      <c r="C23" s="621"/>
      <c r="D23" s="621"/>
      <c r="E23" s="621"/>
    </row>
    <row r="24" spans="1:5" ht="15.75">
      <c r="A24" s="623"/>
      <c r="B24" s="623"/>
      <c r="C24" s="621"/>
      <c r="D24" s="621"/>
      <c r="E24" s="621"/>
    </row>
    <row r="25" spans="1:5" ht="15.75">
      <c r="A25" s="990"/>
      <c r="B25" s="990"/>
      <c r="C25" s="990"/>
      <c r="D25" s="628"/>
      <c r="E25" s="628"/>
    </row>
    <row r="26" spans="1:5" ht="15.75">
      <c r="A26" s="990"/>
      <c r="B26" s="990"/>
      <c r="C26" s="990"/>
      <c r="D26" s="628"/>
      <c r="E26" s="628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26"/>
  <sheetViews>
    <sheetView showRowColHeaders="0" workbookViewId="0">
      <selection activeCell="A12" sqref="A12"/>
    </sheetView>
  </sheetViews>
  <sheetFormatPr defaultRowHeight="12.75"/>
  <cols>
    <col min="1" max="1" width="71.1640625" style="245" customWidth="1"/>
    <col min="2" max="2" width="6.1640625" style="260" customWidth="1"/>
    <col min="3" max="3" width="18" style="625" customWidth="1"/>
    <col min="4" max="16384" width="9.33203125" style="625"/>
  </cols>
  <sheetData>
    <row r="1" spans="1:3" ht="32.25" customHeight="1">
      <c r="A1" s="991" t="s">
        <v>819</v>
      </c>
      <c r="B1" s="991"/>
      <c r="C1" s="991"/>
    </row>
    <row r="2" spans="1:3" ht="15.75">
      <c r="A2" s="992" t="str">
        <f>+CONCATENATE(LEFT(ÖSSZEFÜGGÉSEK!A4,4),". év")</f>
        <v>2014. év</v>
      </c>
      <c r="B2" s="992"/>
      <c r="C2" s="992"/>
    </row>
    <row r="4" spans="1:3" ht="13.5" thickBot="1">
      <c r="B4" s="993" t="s">
        <v>256</v>
      </c>
      <c r="C4" s="993"/>
    </row>
    <row r="5" spans="1:3" s="246" customFormat="1" ht="31.5" customHeight="1">
      <c r="A5" s="994" t="s">
        <v>301</v>
      </c>
      <c r="B5" s="996" t="s">
        <v>258</v>
      </c>
      <c r="C5" s="998" t="s">
        <v>302</v>
      </c>
    </row>
    <row r="6" spans="1:3" s="246" customFormat="1">
      <c r="A6" s="995"/>
      <c r="B6" s="997"/>
      <c r="C6" s="999"/>
    </row>
    <row r="7" spans="1:3" s="250" customFormat="1" ht="13.5" thickBot="1">
      <c r="A7" s="247" t="s">
        <v>428</v>
      </c>
      <c r="B7" s="248" t="s">
        <v>429</v>
      </c>
      <c r="C7" s="249" t="s">
        <v>430</v>
      </c>
    </row>
    <row r="8" spans="1:3" ht="15.75" customHeight="1">
      <c r="A8" s="610" t="s">
        <v>669</v>
      </c>
      <c r="B8" s="251" t="s">
        <v>263</v>
      </c>
      <c r="C8" s="252"/>
    </row>
    <row r="9" spans="1:3" ht="15.75" customHeight="1">
      <c r="A9" s="610" t="s">
        <v>670</v>
      </c>
      <c r="B9" s="253" t="s">
        <v>264</v>
      </c>
      <c r="C9" s="252"/>
    </row>
    <row r="10" spans="1:3" ht="15.75" customHeight="1">
      <c r="A10" s="610" t="s">
        <v>671</v>
      </c>
      <c r="B10" s="253" t="s">
        <v>265</v>
      </c>
      <c r="C10" s="252"/>
    </row>
    <row r="11" spans="1:3" ht="15.75" customHeight="1">
      <c r="A11" s="610" t="s">
        <v>672</v>
      </c>
      <c r="B11" s="253" t="s">
        <v>266</v>
      </c>
      <c r="C11" s="254"/>
    </row>
    <row r="12" spans="1:3" ht="15.75" customHeight="1">
      <c r="A12" s="610" t="s">
        <v>673</v>
      </c>
      <c r="B12" s="253" t="s">
        <v>267</v>
      </c>
      <c r="C12" s="254"/>
    </row>
    <row r="13" spans="1:3" ht="15.75" customHeight="1">
      <c r="A13" s="610" t="s">
        <v>674</v>
      </c>
      <c r="B13" s="253" t="s">
        <v>268</v>
      </c>
      <c r="C13" s="254"/>
    </row>
    <row r="14" spans="1:3" ht="15.75" customHeight="1">
      <c r="A14" s="610" t="s">
        <v>675</v>
      </c>
      <c r="B14" s="253" t="s">
        <v>269</v>
      </c>
      <c r="C14" s="255">
        <f>+C8+C9+C10+C11+C12+C13</f>
        <v>0</v>
      </c>
    </row>
    <row r="15" spans="1:3" ht="15.75" customHeight="1">
      <c r="A15" s="610" t="s">
        <v>732</v>
      </c>
      <c r="B15" s="253" t="s">
        <v>270</v>
      </c>
      <c r="C15" s="626"/>
    </row>
    <row r="16" spans="1:3" ht="15.75" customHeight="1">
      <c r="A16" s="610" t="s">
        <v>676</v>
      </c>
      <c r="B16" s="253" t="s">
        <v>271</v>
      </c>
      <c r="C16" s="254"/>
    </row>
    <row r="17" spans="1:5" ht="15.75" customHeight="1">
      <c r="A17" s="610" t="s">
        <v>677</v>
      </c>
      <c r="B17" s="253" t="s">
        <v>16</v>
      </c>
      <c r="C17" s="254"/>
    </row>
    <row r="18" spans="1:5" ht="15.75" customHeight="1">
      <c r="A18" s="610" t="s">
        <v>678</v>
      </c>
      <c r="B18" s="253" t="s">
        <v>17</v>
      </c>
      <c r="C18" s="255">
        <f>+C15+C16+C17</f>
        <v>0</v>
      </c>
    </row>
    <row r="19" spans="1:5" s="627" customFormat="1" ht="15.75" customHeight="1">
      <c r="A19" s="610" t="s">
        <v>679</v>
      </c>
      <c r="B19" s="253" t="s">
        <v>18</v>
      </c>
      <c r="C19" s="254"/>
    </row>
    <row r="20" spans="1:5" ht="15.75" customHeight="1">
      <c r="A20" s="610" t="s">
        <v>680</v>
      </c>
      <c r="B20" s="253" t="s">
        <v>19</v>
      </c>
      <c r="C20" s="254"/>
    </row>
    <row r="21" spans="1:5" ht="15.75" customHeight="1" thickBot="1">
      <c r="A21" s="256" t="s">
        <v>681</v>
      </c>
      <c r="B21" s="257" t="s">
        <v>20</v>
      </c>
      <c r="C21" s="258">
        <f>+C14+C18+C19+C20</f>
        <v>0</v>
      </c>
    </row>
    <row r="22" spans="1:5" ht="15.75">
      <c r="A22" s="620"/>
      <c r="B22" s="623"/>
      <c r="C22" s="621"/>
      <c r="D22" s="621"/>
      <c r="E22" s="621"/>
    </row>
    <row r="23" spans="1:5" ht="15.75">
      <c r="A23" s="620"/>
      <c r="B23" s="623"/>
      <c r="C23" s="621"/>
      <c r="D23" s="621"/>
      <c r="E23" s="621"/>
    </row>
    <row r="24" spans="1:5" ht="15.75">
      <c r="A24" s="623"/>
      <c r="B24" s="623"/>
      <c r="C24" s="621"/>
      <c r="D24" s="621"/>
      <c r="E24" s="621"/>
    </row>
    <row r="25" spans="1:5" ht="15.75">
      <c r="A25" s="990"/>
      <c r="B25" s="990"/>
      <c r="C25" s="990"/>
      <c r="D25" s="628"/>
      <c r="E25" s="628"/>
    </row>
    <row r="26" spans="1:5" ht="15.75">
      <c r="A26" s="990"/>
      <c r="B26" s="990"/>
      <c r="C26" s="990"/>
      <c r="D26" s="628"/>
      <c r="E26" s="628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9" orientation="portrait" verticalDpi="0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indexed="50"/>
  </sheetPr>
  <dimension ref="A1:F44"/>
  <sheetViews>
    <sheetView view="pageLayout" workbookViewId="0">
      <selection activeCell="D6" sqref="D6"/>
    </sheetView>
  </sheetViews>
  <sheetFormatPr defaultColWidth="12" defaultRowHeight="15.75"/>
  <cols>
    <col min="1" max="1" width="58.83203125" style="238" customWidth="1"/>
    <col min="2" max="2" width="6.83203125" style="238" customWidth="1"/>
    <col min="3" max="3" width="17.1640625" style="238" customWidth="1"/>
    <col min="4" max="4" width="19.1640625" style="238" customWidth="1"/>
    <col min="5" max="16384" width="12" style="238"/>
  </cols>
  <sheetData>
    <row r="1" spans="1:4" ht="48" customHeight="1">
      <c r="A1" s="1000" t="str">
        <f>+CONCATENATE("ÖSSZEVONT VAGYONKIMUTATÁS",CHAR(10),"az érték nélkül nyilvántartott eszközökről ",CHAR(10),LEFT(ÖSSZEFÜGGÉSEK!A4,4),".")</f>
        <v>ÖSSZEVONT VAGYONKIMUTATÁS
az érték nélkül nyilvántartott eszközökről 
2014.</v>
      </c>
      <c r="B1" s="1001"/>
      <c r="C1" s="1001"/>
      <c r="D1" s="1001"/>
    </row>
    <row r="2" spans="1:4" ht="16.5" thickBot="1"/>
    <row r="3" spans="1:4" ht="43.5" customHeight="1" thickBot="1">
      <c r="A3" s="632" t="s">
        <v>54</v>
      </c>
      <c r="B3" s="655" t="s">
        <v>258</v>
      </c>
      <c r="C3" s="633" t="s">
        <v>303</v>
      </c>
      <c r="D3" s="634" t="s">
        <v>304</v>
      </c>
    </row>
    <row r="4" spans="1:4" ht="16.5" thickBot="1">
      <c r="A4" s="261" t="s">
        <v>428</v>
      </c>
      <c r="B4" s="262" t="s">
        <v>429</v>
      </c>
      <c r="C4" s="262" t="s">
        <v>430</v>
      </c>
      <c r="D4" s="263" t="s">
        <v>431</v>
      </c>
    </row>
    <row r="5" spans="1:4" ht="15.75" customHeight="1">
      <c r="A5" s="270" t="s">
        <v>712</v>
      </c>
      <c r="B5" s="264" t="s">
        <v>7</v>
      </c>
      <c r="C5" s="265">
        <f>'4.2 tájékoztató tábla '!C5+'4.3  tájékoztató tábla'!C5</f>
        <v>10</v>
      </c>
      <c r="D5" s="266">
        <f>'4.2 tájékoztató tábla '!D5+'4.3  tájékoztató tábla'!D5</f>
        <v>664</v>
      </c>
    </row>
    <row r="6" spans="1:4" ht="15.75" customHeight="1">
      <c r="A6" s="270" t="s">
        <v>713</v>
      </c>
      <c r="B6" s="267" t="s">
        <v>8</v>
      </c>
      <c r="C6" s="268"/>
      <c r="D6" s="269"/>
    </row>
    <row r="7" spans="1:4" ht="15.75" customHeight="1">
      <c r="A7" s="270" t="s">
        <v>714</v>
      </c>
      <c r="B7" s="267" t="s">
        <v>9</v>
      </c>
      <c r="C7" s="268"/>
      <c r="D7" s="269"/>
    </row>
    <row r="8" spans="1:4" ht="15.75" customHeight="1" thickBot="1">
      <c r="A8" s="271" t="s">
        <v>715</v>
      </c>
      <c r="B8" s="272" t="s">
        <v>10</v>
      </c>
      <c r="C8" s="273"/>
      <c r="D8" s="274"/>
    </row>
    <row r="9" spans="1:4" ht="15.75" customHeight="1" thickBot="1">
      <c r="A9" s="636" t="s">
        <v>716</v>
      </c>
      <c r="B9" s="637" t="s">
        <v>11</v>
      </c>
      <c r="C9" s="638"/>
      <c r="D9" s="639">
        <f>+D10+D11+D12+D13</f>
        <v>0</v>
      </c>
    </row>
    <row r="10" spans="1:4" ht="15.75" customHeight="1">
      <c r="A10" s="635" t="s">
        <v>717</v>
      </c>
      <c r="B10" s="264" t="s">
        <v>12</v>
      </c>
      <c r="C10" s="265"/>
      <c r="D10" s="266"/>
    </row>
    <row r="11" spans="1:4" ht="15.75" customHeight="1">
      <c r="A11" s="270" t="s">
        <v>718</v>
      </c>
      <c r="B11" s="267" t="s">
        <v>13</v>
      </c>
      <c r="C11" s="268"/>
      <c r="D11" s="269"/>
    </row>
    <row r="12" spans="1:4" ht="15.75" customHeight="1">
      <c r="A12" s="270" t="s">
        <v>719</v>
      </c>
      <c r="B12" s="267" t="s">
        <v>14</v>
      </c>
      <c r="C12" s="268"/>
      <c r="D12" s="269"/>
    </row>
    <row r="13" spans="1:4" ht="15.75" customHeight="1" thickBot="1">
      <c r="A13" s="271" t="s">
        <v>720</v>
      </c>
      <c r="B13" s="272" t="s">
        <v>15</v>
      </c>
      <c r="C13" s="273"/>
      <c r="D13" s="274"/>
    </row>
    <row r="14" spans="1:4" ht="15.75" customHeight="1" thickBot="1">
      <c r="A14" s="636" t="s">
        <v>721</v>
      </c>
      <c r="B14" s="637" t="s">
        <v>16</v>
      </c>
      <c r="C14" s="638"/>
      <c r="D14" s="639">
        <f>+D15+D16+D17</f>
        <v>0</v>
      </c>
    </row>
    <row r="15" spans="1:4" ht="15.75" customHeight="1">
      <c r="A15" s="635" t="s">
        <v>722</v>
      </c>
      <c r="B15" s="264" t="s">
        <v>17</v>
      </c>
      <c r="C15" s="265"/>
      <c r="D15" s="266"/>
    </row>
    <row r="16" spans="1:4" ht="15.75" customHeight="1">
      <c r="A16" s="270" t="s">
        <v>723</v>
      </c>
      <c r="B16" s="267" t="s">
        <v>18</v>
      </c>
      <c r="C16" s="268"/>
      <c r="D16" s="269"/>
    </row>
    <row r="17" spans="1:4" ht="15.75" customHeight="1" thickBot="1">
      <c r="A17" s="271" t="s">
        <v>724</v>
      </c>
      <c r="B17" s="272" t="s">
        <v>19</v>
      </c>
      <c r="C17" s="273"/>
      <c r="D17" s="274"/>
    </row>
    <row r="18" spans="1:4" ht="15.75" customHeight="1" thickBot="1">
      <c r="A18" s="636" t="s">
        <v>730</v>
      </c>
      <c r="B18" s="637" t="s">
        <v>20</v>
      </c>
      <c r="C18" s="638"/>
      <c r="D18" s="639">
        <f>+D19+D20+D21</f>
        <v>0</v>
      </c>
    </row>
    <row r="19" spans="1:4" ht="15.75" customHeight="1">
      <c r="A19" s="635" t="s">
        <v>725</v>
      </c>
      <c r="B19" s="264" t="s">
        <v>21</v>
      </c>
      <c r="C19" s="265"/>
      <c r="D19" s="266"/>
    </row>
    <row r="20" spans="1:4" ht="15.75" customHeight="1">
      <c r="A20" s="270" t="s">
        <v>726</v>
      </c>
      <c r="B20" s="267" t="s">
        <v>22</v>
      </c>
      <c r="C20" s="268"/>
      <c r="D20" s="269"/>
    </row>
    <row r="21" spans="1:4" ht="15.75" customHeight="1">
      <c r="A21" s="270" t="s">
        <v>727</v>
      </c>
      <c r="B21" s="267" t="s">
        <v>23</v>
      </c>
      <c r="C21" s="268"/>
      <c r="D21" s="269"/>
    </row>
    <row r="22" spans="1:4" ht="15.75" customHeight="1">
      <c r="A22" s="270" t="s">
        <v>728</v>
      </c>
      <c r="B22" s="267" t="s">
        <v>24</v>
      </c>
      <c r="C22" s="268"/>
      <c r="D22" s="269"/>
    </row>
    <row r="23" spans="1:4" ht="15.75" customHeight="1">
      <c r="A23" s="270"/>
      <c r="B23" s="267" t="s">
        <v>25</v>
      </c>
      <c r="C23" s="268"/>
      <c r="D23" s="269"/>
    </row>
    <row r="24" spans="1:4" ht="15.75" customHeight="1">
      <c r="A24" s="270"/>
      <c r="B24" s="267" t="s">
        <v>26</v>
      </c>
      <c r="C24" s="268"/>
      <c r="D24" s="269"/>
    </row>
    <row r="25" spans="1:4" ht="15.75" customHeight="1">
      <c r="A25" s="270"/>
      <c r="B25" s="267" t="s">
        <v>27</v>
      </c>
      <c r="C25" s="268"/>
      <c r="D25" s="269"/>
    </row>
    <row r="26" spans="1:4" ht="15.75" customHeight="1">
      <c r="A26" s="270"/>
      <c r="B26" s="267" t="s">
        <v>28</v>
      </c>
      <c r="C26" s="268"/>
      <c r="D26" s="269"/>
    </row>
    <row r="27" spans="1:4" ht="15.75" customHeight="1">
      <c r="A27" s="270"/>
      <c r="B27" s="267" t="s">
        <v>29</v>
      </c>
      <c r="C27" s="268"/>
      <c r="D27" s="269"/>
    </row>
    <row r="28" spans="1:4" ht="15.75" customHeight="1">
      <c r="A28" s="270"/>
      <c r="B28" s="267" t="s">
        <v>30</v>
      </c>
      <c r="C28" s="268"/>
      <c r="D28" s="269"/>
    </row>
    <row r="29" spans="1:4" ht="15.75" customHeight="1">
      <c r="A29" s="270"/>
      <c r="B29" s="267" t="s">
        <v>31</v>
      </c>
      <c r="C29" s="268"/>
      <c r="D29" s="269"/>
    </row>
    <row r="30" spans="1:4" ht="15.75" customHeight="1">
      <c r="A30" s="270"/>
      <c r="B30" s="267" t="s">
        <v>32</v>
      </c>
      <c r="C30" s="268"/>
      <c r="D30" s="269"/>
    </row>
    <row r="31" spans="1:4" ht="15.75" customHeight="1">
      <c r="A31" s="270"/>
      <c r="B31" s="267" t="s">
        <v>33</v>
      </c>
      <c r="C31" s="268"/>
      <c r="D31" s="269"/>
    </row>
    <row r="32" spans="1:4" ht="15.75" customHeight="1">
      <c r="A32" s="270"/>
      <c r="B32" s="267" t="s">
        <v>34</v>
      </c>
      <c r="C32" s="268"/>
      <c r="D32" s="269"/>
    </row>
    <row r="33" spans="1:6" ht="15.75" customHeight="1">
      <c r="A33" s="270"/>
      <c r="B33" s="267" t="s">
        <v>35</v>
      </c>
      <c r="C33" s="268"/>
      <c r="D33" s="269"/>
    </row>
    <row r="34" spans="1:6" ht="15.75" customHeight="1">
      <c r="A34" s="270"/>
      <c r="B34" s="267" t="s">
        <v>93</v>
      </c>
      <c r="C34" s="268"/>
      <c r="D34" s="269"/>
    </row>
    <row r="35" spans="1:6" ht="15.75" customHeight="1">
      <c r="A35" s="270"/>
      <c r="B35" s="267" t="s">
        <v>193</v>
      </c>
      <c r="C35" s="268"/>
      <c r="D35" s="269"/>
    </row>
    <row r="36" spans="1:6" ht="15.75" customHeight="1">
      <c r="A36" s="270"/>
      <c r="B36" s="267" t="s">
        <v>254</v>
      </c>
      <c r="C36" s="268"/>
      <c r="D36" s="269"/>
    </row>
    <row r="37" spans="1:6" ht="15.75" customHeight="1" thickBot="1">
      <c r="A37" s="271"/>
      <c r="B37" s="272" t="s">
        <v>255</v>
      </c>
      <c r="C37" s="273"/>
      <c r="D37" s="274"/>
    </row>
    <row r="38" spans="1:6" ht="15.75" customHeight="1" thickBot="1">
      <c r="A38" s="1002" t="s">
        <v>729</v>
      </c>
      <c r="B38" s="1003"/>
      <c r="C38" s="275"/>
      <c r="D38" s="639">
        <f>+D5+D6+D7+D8+D9+D14+D18+D22+D23+D24+D25+D26+D27+D28+D29+D30+D31+D32+D33+D34+D35+D36+D37</f>
        <v>664</v>
      </c>
      <c r="F38" s="276"/>
    </row>
    <row r="39" spans="1:6">
      <c r="A39" s="640" t="s">
        <v>731</v>
      </c>
    </row>
    <row r="40" spans="1:6">
      <c r="A40" s="242"/>
      <c r="B40" s="243"/>
      <c r="C40" s="1004"/>
      <c r="D40" s="1004"/>
    </row>
    <row r="41" spans="1:6">
      <c r="A41" s="242"/>
      <c r="B41" s="243"/>
      <c r="C41" s="656"/>
      <c r="D41" s="656"/>
    </row>
    <row r="42" spans="1:6">
      <c r="A42" s="243"/>
      <c r="B42" s="243"/>
      <c r="C42" s="1004"/>
      <c r="D42" s="1004"/>
    </row>
    <row r="43" spans="1:6">
      <c r="A43" s="259"/>
      <c r="B43" s="259"/>
    </row>
    <row r="44" spans="1:6">
      <c r="A44" s="259"/>
      <c r="B44" s="259"/>
      <c r="C44" s="259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79166666666667" bottom="0.98425196850393704" header="0.5" footer="0.5"/>
  <pageSetup paperSize="8" orientation="portrait" r:id="rId1"/>
  <headerFooter scaleWithDoc="0" alignWithMargins="0">
    <oddHeader>&amp;R&amp;"Times New Roman,Félkövér dőlt"4.1 tájékoztató tábla a 7/2015. (IV.30.)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activeCell="G126" sqref="G126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3" t="s">
        <v>4</v>
      </c>
      <c r="B1" s="863"/>
      <c r="C1" s="863"/>
      <c r="D1" s="863"/>
      <c r="E1" s="863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64" t="s">
        <v>61</v>
      </c>
      <c r="B3" s="866" t="s">
        <v>6</v>
      </c>
      <c r="C3" s="868" t="str">
        <f>+'1.1.sz.mell.'!C3:E3</f>
        <v>2014. évi</v>
      </c>
      <c r="D3" s="868"/>
      <c r="E3" s="869"/>
      <c r="F3" s="642"/>
    </row>
    <row r="4" spans="1:6" ht="38.1" customHeight="1" thickBot="1">
      <c r="A4" s="865"/>
      <c r="B4" s="867"/>
      <c r="C4" s="48" t="s">
        <v>184</v>
      </c>
      <c r="D4" s="48" t="s">
        <v>189</v>
      </c>
      <c r="E4" s="49" t="s">
        <v>190</v>
      </c>
      <c r="F4" s="642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3"/>
    </row>
    <row r="6" spans="1:6" s="388" customFormat="1" ht="12" customHeight="1" thickBot="1">
      <c r="A6" s="346" t="s">
        <v>7</v>
      </c>
      <c r="B6" s="347" t="s">
        <v>312</v>
      </c>
      <c r="C6" s="378">
        <v>0</v>
      </c>
      <c r="D6" s="378">
        <v>0</v>
      </c>
      <c r="E6" s="361">
        <v>0</v>
      </c>
      <c r="F6" s="644" t="s">
        <v>735</v>
      </c>
    </row>
    <row r="7" spans="1:6" s="388" customFormat="1" ht="12" customHeight="1">
      <c r="A7" s="341" t="s">
        <v>73</v>
      </c>
      <c r="B7" s="389" t="s">
        <v>313</v>
      </c>
      <c r="C7" s="380"/>
      <c r="D7" s="380"/>
      <c r="E7" s="363"/>
      <c r="F7" s="644" t="s">
        <v>736</v>
      </c>
    </row>
    <row r="8" spans="1:6" s="388" customFormat="1" ht="12" customHeight="1">
      <c r="A8" s="340" t="s">
        <v>74</v>
      </c>
      <c r="B8" s="390" t="s">
        <v>314</v>
      </c>
      <c r="C8" s="379"/>
      <c r="D8" s="379"/>
      <c r="E8" s="362"/>
      <c r="F8" s="644" t="s">
        <v>737</v>
      </c>
    </row>
    <row r="9" spans="1:6" s="388" customFormat="1" ht="12" customHeight="1">
      <c r="A9" s="340" t="s">
        <v>75</v>
      </c>
      <c r="B9" s="390" t="s">
        <v>315</v>
      </c>
      <c r="C9" s="379"/>
      <c r="D9" s="379"/>
      <c r="E9" s="362"/>
      <c r="F9" s="644" t="s">
        <v>738</v>
      </c>
    </row>
    <row r="10" spans="1:6" s="388" customFormat="1" ht="12" customHeight="1">
      <c r="A10" s="340" t="s">
        <v>76</v>
      </c>
      <c r="B10" s="390" t="s">
        <v>316</v>
      </c>
      <c r="C10" s="379"/>
      <c r="D10" s="379"/>
      <c r="E10" s="362"/>
      <c r="F10" s="644" t="s">
        <v>739</v>
      </c>
    </row>
    <row r="11" spans="1:6" s="388" customFormat="1" ht="12" customHeight="1">
      <c r="A11" s="340" t="s">
        <v>109</v>
      </c>
      <c r="B11" s="390" t="s">
        <v>317</v>
      </c>
      <c r="C11" s="379"/>
      <c r="D11" s="379"/>
      <c r="E11" s="362"/>
      <c r="F11" s="644" t="s">
        <v>740</v>
      </c>
    </row>
    <row r="12" spans="1:6" s="388" customFormat="1" ht="12" customHeight="1" thickBot="1">
      <c r="A12" s="342" t="s">
        <v>77</v>
      </c>
      <c r="B12" s="391" t="s">
        <v>318</v>
      </c>
      <c r="C12" s="381"/>
      <c r="D12" s="381"/>
      <c r="E12" s="364"/>
      <c r="F12" s="644" t="s">
        <v>741</v>
      </c>
    </row>
    <row r="13" spans="1:6" s="388" customFormat="1" ht="12" customHeight="1" thickBot="1">
      <c r="A13" s="346" t="s">
        <v>8</v>
      </c>
      <c r="B13" s="368" t="s">
        <v>319</v>
      </c>
      <c r="C13" s="378"/>
      <c r="D13" s="378"/>
      <c r="E13" s="361"/>
      <c r="F13" s="644" t="s">
        <v>742</v>
      </c>
    </row>
    <row r="14" spans="1:6" s="388" customFormat="1" ht="12" customHeight="1">
      <c r="A14" s="341" t="s">
        <v>79</v>
      </c>
      <c r="B14" s="389" t="s">
        <v>320</v>
      </c>
      <c r="C14" s="380"/>
      <c r="D14" s="380"/>
      <c r="E14" s="363"/>
      <c r="F14" s="644" t="s">
        <v>743</v>
      </c>
    </row>
    <row r="15" spans="1:6" s="388" customFormat="1" ht="12" customHeight="1">
      <c r="A15" s="340" t="s">
        <v>80</v>
      </c>
      <c r="B15" s="390" t="s">
        <v>321</v>
      </c>
      <c r="C15" s="379"/>
      <c r="D15" s="379"/>
      <c r="E15" s="362"/>
      <c r="F15" s="644" t="s">
        <v>744</v>
      </c>
    </row>
    <row r="16" spans="1:6" s="388" customFormat="1" ht="12" customHeight="1">
      <c r="A16" s="340" t="s">
        <v>81</v>
      </c>
      <c r="B16" s="390" t="s">
        <v>322</v>
      </c>
      <c r="C16" s="379"/>
      <c r="D16" s="379"/>
      <c r="E16" s="362"/>
      <c r="F16" s="644" t="s">
        <v>745</v>
      </c>
    </row>
    <row r="17" spans="1:6" s="388" customFormat="1" ht="12" customHeight="1">
      <c r="A17" s="340" t="s">
        <v>82</v>
      </c>
      <c r="B17" s="390" t="s">
        <v>323</v>
      </c>
      <c r="C17" s="379"/>
      <c r="D17" s="379"/>
      <c r="E17" s="362"/>
      <c r="F17" s="644" t="s">
        <v>746</v>
      </c>
    </row>
    <row r="18" spans="1:6" s="388" customFormat="1" ht="12" customHeight="1">
      <c r="A18" s="340" t="s">
        <v>83</v>
      </c>
      <c r="B18" s="390" t="s">
        <v>324</v>
      </c>
      <c r="C18" s="379"/>
      <c r="D18" s="379"/>
      <c r="E18" s="362"/>
      <c r="F18" s="644" t="s">
        <v>747</v>
      </c>
    </row>
    <row r="19" spans="1:6" s="388" customFormat="1" ht="12" customHeight="1" thickBot="1">
      <c r="A19" s="342" t="s">
        <v>90</v>
      </c>
      <c r="B19" s="391" t="s">
        <v>325</v>
      </c>
      <c r="C19" s="381"/>
      <c r="D19" s="381"/>
      <c r="E19" s="364"/>
      <c r="F19" s="644" t="s">
        <v>748</v>
      </c>
    </row>
    <row r="20" spans="1:6" s="388" customFormat="1" ht="12" customHeight="1" thickBot="1">
      <c r="A20" s="346" t="s">
        <v>9</v>
      </c>
      <c r="B20" s="347" t="s">
        <v>326</v>
      </c>
      <c r="C20" s="378"/>
      <c r="D20" s="378"/>
      <c r="E20" s="361"/>
      <c r="F20" s="644" t="s">
        <v>749</v>
      </c>
    </row>
    <row r="21" spans="1:6" s="388" customFormat="1" ht="12" customHeight="1">
      <c r="A21" s="341" t="s">
        <v>62</v>
      </c>
      <c r="B21" s="389" t="s">
        <v>327</v>
      </c>
      <c r="C21" s="380"/>
      <c r="D21" s="380"/>
      <c r="E21" s="363"/>
      <c r="F21" s="644" t="s">
        <v>750</v>
      </c>
    </row>
    <row r="22" spans="1:6" s="388" customFormat="1" ht="12" customHeight="1">
      <c r="A22" s="340" t="s">
        <v>63</v>
      </c>
      <c r="B22" s="390" t="s">
        <v>328</v>
      </c>
      <c r="C22" s="379"/>
      <c r="D22" s="379"/>
      <c r="E22" s="362"/>
      <c r="F22" s="644" t="s">
        <v>751</v>
      </c>
    </row>
    <row r="23" spans="1:6" s="388" customFormat="1" ht="12" customHeight="1">
      <c r="A23" s="340" t="s">
        <v>64</v>
      </c>
      <c r="B23" s="390" t="s">
        <v>329</v>
      </c>
      <c r="C23" s="379"/>
      <c r="D23" s="379"/>
      <c r="E23" s="362"/>
      <c r="F23" s="644" t="s">
        <v>752</v>
      </c>
    </row>
    <row r="24" spans="1:6" s="388" customFormat="1" ht="12" customHeight="1">
      <c r="A24" s="340" t="s">
        <v>65</v>
      </c>
      <c r="B24" s="390" t="s">
        <v>330</v>
      </c>
      <c r="C24" s="379"/>
      <c r="D24" s="379"/>
      <c r="E24" s="362"/>
      <c r="F24" s="644" t="s">
        <v>753</v>
      </c>
    </row>
    <row r="25" spans="1:6" s="388" customFormat="1" ht="12" customHeight="1">
      <c r="A25" s="340" t="s">
        <v>123</v>
      </c>
      <c r="B25" s="390" t="s">
        <v>331</v>
      </c>
      <c r="C25" s="379"/>
      <c r="D25" s="379"/>
      <c r="E25" s="362"/>
      <c r="F25" s="644" t="s">
        <v>754</v>
      </c>
    </row>
    <row r="26" spans="1:6" s="388" customFormat="1" ht="12" customHeight="1" thickBot="1">
      <c r="A26" s="342" t="s">
        <v>124</v>
      </c>
      <c r="B26" s="391" t="s">
        <v>332</v>
      </c>
      <c r="C26" s="381"/>
      <c r="D26" s="381"/>
      <c r="E26" s="364"/>
      <c r="F26" s="644" t="s">
        <v>755</v>
      </c>
    </row>
    <row r="27" spans="1:6" s="388" customFormat="1" ht="12" customHeight="1" thickBot="1">
      <c r="A27" s="346" t="s">
        <v>125</v>
      </c>
      <c r="B27" s="347" t="s">
        <v>333</v>
      </c>
      <c r="C27" s="384">
        <f>SUM(C31:C33,C28)</f>
        <v>7680</v>
      </c>
      <c r="D27" s="384">
        <f t="shared" ref="D27:E27" si="0">SUM(D31:D33,D28)</f>
        <v>7845</v>
      </c>
      <c r="E27" s="384">
        <f t="shared" si="0"/>
        <v>7543</v>
      </c>
      <c r="F27" s="644" t="s">
        <v>756</v>
      </c>
    </row>
    <row r="28" spans="1:6" s="388" customFormat="1" ht="12" customHeight="1">
      <c r="A28" s="341" t="s">
        <v>334</v>
      </c>
      <c r="B28" s="389" t="s">
        <v>335</v>
      </c>
      <c r="C28" s="398"/>
      <c r="D28" s="398"/>
      <c r="E28" s="397"/>
      <c r="F28" s="644" t="s">
        <v>757</v>
      </c>
    </row>
    <row r="29" spans="1:6" s="388" customFormat="1" ht="12" customHeight="1">
      <c r="A29" s="340" t="s">
        <v>336</v>
      </c>
      <c r="B29" s="390" t="s">
        <v>337</v>
      </c>
      <c r="C29" s="379"/>
      <c r="D29" s="379"/>
      <c r="E29" s="362"/>
      <c r="F29" s="644" t="s">
        <v>758</v>
      </c>
    </row>
    <row r="30" spans="1:6" s="388" customFormat="1" ht="12" customHeight="1">
      <c r="A30" s="340" t="s">
        <v>338</v>
      </c>
      <c r="B30" s="390" t="s">
        <v>339</v>
      </c>
      <c r="C30" s="379"/>
      <c r="D30" s="379"/>
      <c r="E30" s="362"/>
      <c r="F30" s="644" t="s">
        <v>759</v>
      </c>
    </row>
    <row r="31" spans="1:6" s="388" customFormat="1" ht="12" customHeight="1">
      <c r="A31" s="340" t="s">
        <v>340</v>
      </c>
      <c r="B31" s="390" t="s">
        <v>341</v>
      </c>
      <c r="C31" s="379">
        <v>6400</v>
      </c>
      <c r="D31" s="379">
        <v>6800</v>
      </c>
      <c r="E31" s="362">
        <v>6623</v>
      </c>
      <c r="F31" s="644" t="s">
        <v>760</v>
      </c>
    </row>
    <row r="32" spans="1:6" s="388" customFormat="1" ht="12" customHeight="1">
      <c r="A32" s="340" t="s">
        <v>342</v>
      </c>
      <c r="B32" s="390" t="s">
        <v>343</v>
      </c>
      <c r="C32" s="379">
        <v>650</v>
      </c>
      <c r="D32" s="379">
        <v>300</v>
      </c>
      <c r="E32" s="362">
        <v>276</v>
      </c>
      <c r="F32" s="644" t="s">
        <v>761</v>
      </c>
    </row>
    <row r="33" spans="1:6" s="388" customFormat="1" ht="12" customHeight="1" thickBot="1">
      <c r="A33" s="342" t="s">
        <v>344</v>
      </c>
      <c r="B33" s="391" t="s">
        <v>345</v>
      </c>
      <c r="C33" s="381">
        <v>630</v>
      </c>
      <c r="D33" s="381">
        <v>745</v>
      </c>
      <c r="E33" s="364">
        <v>644</v>
      </c>
      <c r="F33" s="644" t="s">
        <v>762</v>
      </c>
    </row>
    <row r="34" spans="1:6" s="388" customFormat="1" ht="12" customHeight="1" thickBot="1">
      <c r="A34" s="346" t="s">
        <v>11</v>
      </c>
      <c r="B34" s="347" t="s">
        <v>346</v>
      </c>
      <c r="C34" s="378"/>
      <c r="D34" s="378"/>
      <c r="E34" s="361"/>
      <c r="F34" s="644" t="s">
        <v>763</v>
      </c>
    </row>
    <row r="35" spans="1:6" s="388" customFormat="1" ht="12" customHeight="1">
      <c r="A35" s="341" t="s">
        <v>66</v>
      </c>
      <c r="B35" s="389" t="s">
        <v>347</v>
      </c>
      <c r="C35" s="380"/>
      <c r="D35" s="380"/>
      <c r="E35" s="363"/>
      <c r="F35" s="644" t="s">
        <v>764</v>
      </c>
    </row>
    <row r="36" spans="1:6" s="388" customFormat="1" ht="12" customHeight="1">
      <c r="A36" s="340" t="s">
        <v>67</v>
      </c>
      <c r="B36" s="390" t="s">
        <v>348</v>
      </c>
      <c r="C36" s="379"/>
      <c r="D36" s="379"/>
      <c r="E36" s="362"/>
      <c r="F36" s="644" t="s">
        <v>765</v>
      </c>
    </row>
    <row r="37" spans="1:6" s="388" customFormat="1" ht="12" customHeight="1">
      <c r="A37" s="340" t="s">
        <v>68</v>
      </c>
      <c r="B37" s="390" t="s">
        <v>349</v>
      </c>
      <c r="C37" s="379"/>
      <c r="D37" s="379"/>
      <c r="E37" s="362"/>
      <c r="F37" s="644" t="s">
        <v>766</v>
      </c>
    </row>
    <row r="38" spans="1:6" s="388" customFormat="1" ht="12" customHeight="1">
      <c r="A38" s="340" t="s">
        <v>127</v>
      </c>
      <c r="B38" s="390" t="s">
        <v>350</v>
      </c>
      <c r="C38" s="379"/>
      <c r="D38" s="379"/>
      <c r="E38" s="362"/>
      <c r="F38" s="644" t="s">
        <v>767</v>
      </c>
    </row>
    <row r="39" spans="1:6" s="388" customFormat="1" ht="12" customHeight="1">
      <c r="A39" s="340" t="s">
        <v>128</v>
      </c>
      <c r="B39" s="390" t="s">
        <v>351</v>
      </c>
      <c r="C39" s="379"/>
      <c r="D39" s="379"/>
      <c r="E39" s="362"/>
      <c r="F39" s="644" t="s">
        <v>768</v>
      </c>
    </row>
    <row r="40" spans="1:6" s="388" customFormat="1" ht="12" customHeight="1">
      <c r="A40" s="340" t="s">
        <v>129</v>
      </c>
      <c r="B40" s="390" t="s">
        <v>352</v>
      </c>
      <c r="C40" s="379"/>
      <c r="D40" s="379"/>
      <c r="E40" s="362"/>
      <c r="F40" s="644" t="s">
        <v>769</v>
      </c>
    </row>
    <row r="41" spans="1:6" s="388" customFormat="1" ht="12" customHeight="1">
      <c r="A41" s="340" t="s">
        <v>130</v>
      </c>
      <c r="B41" s="390" t="s">
        <v>353</v>
      </c>
      <c r="C41" s="379"/>
      <c r="D41" s="379"/>
      <c r="E41" s="362"/>
      <c r="F41" s="644" t="s">
        <v>770</v>
      </c>
    </row>
    <row r="42" spans="1:6" s="388" customFormat="1" ht="12" customHeight="1">
      <c r="A42" s="340" t="s">
        <v>131</v>
      </c>
      <c r="B42" s="390" t="s">
        <v>354</v>
      </c>
      <c r="C42" s="379"/>
      <c r="D42" s="379"/>
      <c r="E42" s="362"/>
      <c r="F42" s="644" t="s">
        <v>771</v>
      </c>
    </row>
    <row r="43" spans="1:6" s="388" customFormat="1" ht="12" customHeight="1">
      <c r="A43" s="340" t="s">
        <v>355</v>
      </c>
      <c r="B43" s="390" t="s">
        <v>356</v>
      </c>
      <c r="C43" s="382"/>
      <c r="D43" s="382"/>
      <c r="E43" s="365"/>
      <c r="F43" s="644" t="s">
        <v>772</v>
      </c>
    </row>
    <row r="44" spans="1:6" s="388" customFormat="1" ht="12" customHeight="1" thickBot="1">
      <c r="A44" s="342" t="s">
        <v>357</v>
      </c>
      <c r="B44" s="391" t="s">
        <v>358</v>
      </c>
      <c r="C44" s="383"/>
      <c r="D44" s="383"/>
      <c r="E44" s="366"/>
      <c r="F44" s="644" t="s">
        <v>773</v>
      </c>
    </row>
    <row r="45" spans="1:6" s="388" customFormat="1" ht="12" customHeight="1" thickBot="1">
      <c r="A45" s="346" t="s">
        <v>12</v>
      </c>
      <c r="B45" s="347" t="s">
        <v>359</v>
      </c>
      <c r="C45" s="378"/>
      <c r="D45" s="378"/>
      <c r="E45" s="361"/>
      <c r="F45" s="644" t="s">
        <v>774</v>
      </c>
    </row>
    <row r="46" spans="1:6" s="388" customFormat="1" ht="12" customHeight="1">
      <c r="A46" s="341" t="s">
        <v>69</v>
      </c>
      <c r="B46" s="389" t="s">
        <v>360</v>
      </c>
      <c r="C46" s="400"/>
      <c r="D46" s="400"/>
      <c r="E46" s="367"/>
      <c r="F46" s="644" t="s">
        <v>775</v>
      </c>
    </row>
    <row r="47" spans="1:6" s="388" customFormat="1" ht="12" customHeight="1">
      <c r="A47" s="340" t="s">
        <v>70</v>
      </c>
      <c r="B47" s="390" t="s">
        <v>361</v>
      </c>
      <c r="C47" s="382"/>
      <c r="D47" s="382"/>
      <c r="E47" s="365"/>
      <c r="F47" s="644" t="s">
        <v>776</v>
      </c>
    </row>
    <row r="48" spans="1:6" s="388" customFormat="1" ht="12" customHeight="1">
      <c r="A48" s="340" t="s">
        <v>362</v>
      </c>
      <c r="B48" s="390" t="s">
        <v>363</v>
      </c>
      <c r="C48" s="382"/>
      <c r="D48" s="382"/>
      <c r="E48" s="365"/>
      <c r="F48" s="644" t="s">
        <v>777</v>
      </c>
    </row>
    <row r="49" spans="1:6" s="388" customFormat="1" ht="12" customHeight="1">
      <c r="A49" s="340" t="s">
        <v>364</v>
      </c>
      <c r="B49" s="390" t="s">
        <v>365</v>
      </c>
      <c r="C49" s="382"/>
      <c r="D49" s="382"/>
      <c r="E49" s="365"/>
      <c r="F49" s="644" t="s">
        <v>778</v>
      </c>
    </row>
    <row r="50" spans="1:6" s="388" customFormat="1" ht="12" customHeight="1" thickBot="1">
      <c r="A50" s="342" t="s">
        <v>366</v>
      </c>
      <c r="B50" s="391" t="s">
        <v>367</v>
      </c>
      <c r="C50" s="383"/>
      <c r="D50" s="383"/>
      <c r="E50" s="366"/>
      <c r="F50" s="644" t="s">
        <v>779</v>
      </c>
    </row>
    <row r="51" spans="1:6" s="388" customFormat="1" ht="17.25" customHeight="1" thickBot="1">
      <c r="A51" s="346" t="s">
        <v>132</v>
      </c>
      <c r="B51" s="347" t="s">
        <v>368</v>
      </c>
      <c r="C51" s="378"/>
      <c r="D51" s="378"/>
      <c r="E51" s="361"/>
      <c r="F51" s="644" t="s">
        <v>780</v>
      </c>
    </row>
    <row r="52" spans="1:6" s="388" customFormat="1" ht="12" customHeight="1">
      <c r="A52" s="341" t="s">
        <v>71</v>
      </c>
      <c r="B52" s="389" t="s">
        <v>369</v>
      </c>
      <c r="C52" s="380"/>
      <c r="D52" s="380"/>
      <c r="E52" s="363"/>
      <c r="F52" s="644" t="s">
        <v>781</v>
      </c>
    </row>
    <row r="53" spans="1:6" s="388" customFormat="1" ht="12" customHeight="1">
      <c r="A53" s="340" t="s">
        <v>72</v>
      </c>
      <c r="B53" s="390" t="s">
        <v>370</v>
      </c>
      <c r="C53" s="379"/>
      <c r="D53" s="379"/>
      <c r="E53" s="362"/>
      <c r="F53" s="644" t="s">
        <v>782</v>
      </c>
    </row>
    <row r="54" spans="1:6" s="388" customFormat="1" ht="12" customHeight="1">
      <c r="A54" s="340" t="s">
        <v>371</v>
      </c>
      <c r="B54" s="390" t="s">
        <v>372</v>
      </c>
      <c r="C54" s="379"/>
      <c r="D54" s="379"/>
      <c r="E54" s="362"/>
      <c r="F54" s="644" t="s">
        <v>783</v>
      </c>
    </row>
    <row r="55" spans="1:6" s="388" customFormat="1" ht="12" customHeight="1" thickBot="1">
      <c r="A55" s="342" t="s">
        <v>373</v>
      </c>
      <c r="B55" s="391" t="s">
        <v>374</v>
      </c>
      <c r="C55" s="381"/>
      <c r="D55" s="381"/>
      <c r="E55" s="364"/>
      <c r="F55" s="644" t="s">
        <v>784</v>
      </c>
    </row>
    <row r="56" spans="1:6" s="388" customFormat="1" ht="12" customHeight="1" thickBot="1">
      <c r="A56" s="346" t="s">
        <v>14</v>
      </c>
      <c r="B56" s="368" t="s">
        <v>375</v>
      </c>
      <c r="C56" s="378"/>
      <c r="D56" s="378"/>
      <c r="E56" s="361"/>
      <c r="F56" s="644" t="s">
        <v>785</v>
      </c>
    </row>
    <row r="57" spans="1:6" s="388" customFormat="1" ht="12" customHeight="1">
      <c r="A57" s="341" t="s">
        <v>133</v>
      </c>
      <c r="B57" s="389" t="s">
        <v>376</v>
      </c>
      <c r="C57" s="382"/>
      <c r="D57" s="382"/>
      <c r="E57" s="365"/>
      <c r="F57" s="644" t="s">
        <v>786</v>
      </c>
    </row>
    <row r="58" spans="1:6" s="388" customFormat="1" ht="12" customHeight="1">
      <c r="A58" s="340" t="s">
        <v>134</v>
      </c>
      <c r="B58" s="390" t="s">
        <v>377</v>
      </c>
      <c r="C58" s="382"/>
      <c r="D58" s="382"/>
      <c r="E58" s="365"/>
      <c r="F58" s="644" t="s">
        <v>787</v>
      </c>
    </row>
    <row r="59" spans="1:6" s="388" customFormat="1" ht="12" customHeight="1">
      <c r="A59" s="340" t="s">
        <v>163</v>
      </c>
      <c r="B59" s="390" t="s">
        <v>378</v>
      </c>
      <c r="C59" s="382"/>
      <c r="D59" s="382"/>
      <c r="E59" s="365"/>
      <c r="F59" s="644" t="s">
        <v>788</v>
      </c>
    </row>
    <row r="60" spans="1:6" s="388" customFormat="1" ht="12" customHeight="1" thickBot="1">
      <c r="A60" s="342" t="s">
        <v>379</v>
      </c>
      <c r="B60" s="391" t="s">
        <v>380</v>
      </c>
      <c r="C60" s="382"/>
      <c r="D60" s="382"/>
      <c r="E60" s="365"/>
      <c r="F60" s="644" t="s">
        <v>789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SUM(C56,C51,C45,C34,C27,C20,C13,C6)</f>
        <v>7680</v>
      </c>
      <c r="D61" s="384">
        <f t="shared" ref="D61:E61" si="1">SUM(D56,D51,D45,D34,D27,D20,D13,D6)</f>
        <v>7845</v>
      </c>
      <c r="E61" s="384">
        <f t="shared" si="1"/>
        <v>7543</v>
      </c>
      <c r="F61" s="644" t="s">
        <v>790</v>
      </c>
    </row>
    <row r="62" spans="1:6" s="388" customFormat="1" ht="12" customHeight="1" thickBot="1">
      <c r="A62" s="401" t="s">
        <v>382</v>
      </c>
      <c r="B62" s="368" t="s">
        <v>383</v>
      </c>
      <c r="C62" s="378"/>
      <c r="D62" s="378"/>
      <c r="E62" s="361"/>
      <c r="F62" s="644" t="s">
        <v>791</v>
      </c>
    </row>
    <row r="63" spans="1:6" s="388" customFormat="1" ht="12" customHeight="1">
      <c r="A63" s="341" t="s">
        <v>384</v>
      </c>
      <c r="B63" s="389" t="s">
        <v>385</v>
      </c>
      <c r="C63" s="382"/>
      <c r="D63" s="382"/>
      <c r="E63" s="365"/>
      <c r="F63" s="644" t="s">
        <v>792</v>
      </c>
    </row>
    <row r="64" spans="1:6" s="388" customFormat="1" ht="12" customHeight="1">
      <c r="A64" s="340" t="s">
        <v>386</v>
      </c>
      <c r="B64" s="390" t="s">
        <v>387</v>
      </c>
      <c r="C64" s="382"/>
      <c r="D64" s="382"/>
      <c r="E64" s="365"/>
      <c r="F64" s="644" t="s">
        <v>793</v>
      </c>
    </row>
    <row r="65" spans="1:6" s="388" customFormat="1" ht="12" customHeight="1" thickBot="1">
      <c r="A65" s="342" t="s">
        <v>388</v>
      </c>
      <c r="B65" s="326" t="s">
        <v>433</v>
      </c>
      <c r="C65" s="382"/>
      <c r="D65" s="382"/>
      <c r="E65" s="365"/>
      <c r="F65" s="644" t="s">
        <v>794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4" t="s">
        <v>795</v>
      </c>
    </row>
    <row r="67" spans="1:6" s="388" customFormat="1" ht="13.5" customHeight="1">
      <c r="A67" s="341" t="s">
        <v>110</v>
      </c>
      <c r="B67" s="389" t="s">
        <v>392</v>
      </c>
      <c r="C67" s="382"/>
      <c r="D67" s="382"/>
      <c r="E67" s="365"/>
      <c r="F67" s="644" t="s">
        <v>796</v>
      </c>
    </row>
    <row r="68" spans="1:6" s="388" customFormat="1" ht="12" customHeight="1">
      <c r="A68" s="340" t="s">
        <v>111</v>
      </c>
      <c r="B68" s="390" t="s">
        <v>393</v>
      </c>
      <c r="C68" s="382"/>
      <c r="D68" s="382"/>
      <c r="E68" s="365"/>
      <c r="F68" s="644" t="s">
        <v>797</v>
      </c>
    </row>
    <row r="69" spans="1:6" s="388" customFormat="1" ht="12" customHeight="1">
      <c r="A69" s="340" t="s">
        <v>394</v>
      </c>
      <c r="B69" s="390" t="s">
        <v>395</v>
      </c>
      <c r="C69" s="382"/>
      <c r="D69" s="382"/>
      <c r="E69" s="365"/>
      <c r="F69" s="644" t="s">
        <v>798</v>
      </c>
    </row>
    <row r="70" spans="1:6" s="388" customFormat="1" ht="12" customHeight="1" thickBot="1">
      <c r="A70" s="342" t="s">
        <v>396</v>
      </c>
      <c r="B70" s="391" t="s">
        <v>397</v>
      </c>
      <c r="C70" s="382"/>
      <c r="D70" s="382"/>
      <c r="E70" s="365"/>
      <c r="F70" s="644" t="s">
        <v>799</v>
      </c>
    </row>
    <row r="71" spans="1:6" s="388" customFormat="1" ht="12" customHeight="1" thickBot="1">
      <c r="A71" s="401" t="s">
        <v>398</v>
      </c>
      <c r="B71" s="368" t="s">
        <v>399</v>
      </c>
      <c r="C71" s="378"/>
      <c r="D71" s="378"/>
      <c r="E71" s="361"/>
      <c r="F71" s="644" t="s">
        <v>800</v>
      </c>
    </row>
    <row r="72" spans="1:6" s="388" customFormat="1" ht="12" customHeight="1">
      <c r="A72" s="341" t="s">
        <v>400</v>
      </c>
      <c r="B72" s="389" t="s">
        <v>401</v>
      </c>
      <c r="C72" s="382"/>
      <c r="D72" s="382"/>
      <c r="E72" s="365"/>
      <c r="F72" s="644" t="s">
        <v>801</v>
      </c>
    </row>
    <row r="73" spans="1:6" s="388" customFormat="1" ht="12" customHeight="1" thickBot="1">
      <c r="A73" s="342" t="s">
        <v>402</v>
      </c>
      <c r="B73" s="391" t="s">
        <v>403</v>
      </c>
      <c r="C73" s="382"/>
      <c r="D73" s="382"/>
      <c r="E73" s="365"/>
      <c r="F73" s="644" t="s">
        <v>802</v>
      </c>
    </row>
    <row r="74" spans="1:6" s="388" customFormat="1" ht="12" customHeight="1" thickBot="1">
      <c r="A74" s="401" t="s">
        <v>404</v>
      </c>
      <c r="B74" s="368" t="s">
        <v>405</v>
      </c>
      <c r="C74" s="378"/>
      <c r="D74" s="378"/>
      <c r="E74" s="361"/>
      <c r="F74" s="644" t="s">
        <v>803</v>
      </c>
    </row>
    <row r="75" spans="1:6" s="388" customFormat="1" ht="12" customHeight="1">
      <c r="A75" s="341" t="s">
        <v>406</v>
      </c>
      <c r="B75" s="389" t="s">
        <v>407</v>
      </c>
      <c r="C75" s="382"/>
      <c r="D75" s="382"/>
      <c r="E75" s="365"/>
      <c r="F75" s="644" t="s">
        <v>804</v>
      </c>
    </row>
    <row r="76" spans="1:6" s="388" customFormat="1" ht="12" customHeight="1">
      <c r="A76" s="340" t="s">
        <v>408</v>
      </c>
      <c r="B76" s="390" t="s">
        <v>409</v>
      </c>
      <c r="C76" s="382"/>
      <c r="D76" s="382"/>
      <c r="E76" s="365"/>
      <c r="F76" s="644" t="s">
        <v>805</v>
      </c>
    </row>
    <row r="77" spans="1:6" s="388" customFormat="1" ht="12" customHeight="1" thickBot="1">
      <c r="A77" s="342" t="s">
        <v>410</v>
      </c>
      <c r="B77" s="370" t="s">
        <v>411</v>
      </c>
      <c r="C77" s="382"/>
      <c r="D77" s="382"/>
      <c r="E77" s="365"/>
      <c r="F77" s="644" t="s">
        <v>806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4" t="s">
        <v>807</v>
      </c>
    </row>
    <row r="79" spans="1:6" s="388" customFormat="1" ht="12" customHeight="1">
      <c r="A79" s="392" t="s">
        <v>414</v>
      </c>
      <c r="B79" s="389" t="s">
        <v>415</v>
      </c>
      <c r="C79" s="382"/>
      <c r="D79" s="382"/>
      <c r="E79" s="365"/>
      <c r="F79" s="644" t="s">
        <v>808</v>
      </c>
    </row>
    <row r="80" spans="1:6" s="388" customFormat="1" ht="12" customHeight="1">
      <c r="A80" s="393" t="s">
        <v>416</v>
      </c>
      <c r="B80" s="390" t="s">
        <v>417</v>
      </c>
      <c r="C80" s="382"/>
      <c r="D80" s="382"/>
      <c r="E80" s="365"/>
      <c r="F80" s="644" t="s">
        <v>809</v>
      </c>
    </row>
    <row r="81" spans="1:6" s="388" customFormat="1" ht="12" customHeight="1">
      <c r="A81" s="393" t="s">
        <v>418</v>
      </c>
      <c r="B81" s="390" t="s">
        <v>419</v>
      </c>
      <c r="C81" s="382"/>
      <c r="D81" s="382"/>
      <c r="E81" s="365"/>
      <c r="F81" s="644" t="s">
        <v>810</v>
      </c>
    </row>
    <row r="82" spans="1:6" s="388" customFormat="1" ht="12" customHeight="1" thickBot="1">
      <c r="A82" s="402" t="s">
        <v>420</v>
      </c>
      <c r="B82" s="370" t="s">
        <v>421</v>
      </c>
      <c r="C82" s="382"/>
      <c r="D82" s="382"/>
      <c r="E82" s="365"/>
      <c r="F82" s="644" t="s">
        <v>811</v>
      </c>
    </row>
    <row r="83" spans="1:6" s="388" customFormat="1" ht="12" customHeight="1" thickBot="1">
      <c r="A83" s="401" t="s">
        <v>422</v>
      </c>
      <c r="B83" s="368" t="s">
        <v>423</v>
      </c>
      <c r="C83" s="404">
        <v>0</v>
      </c>
      <c r="D83" s="404">
        <v>0</v>
      </c>
      <c r="E83" s="405">
        <v>0</v>
      </c>
      <c r="F83" s="644" t="s">
        <v>812</v>
      </c>
    </row>
    <row r="84" spans="1:6" s="388" customFormat="1" ht="12" customHeight="1" thickBot="1">
      <c r="A84" s="401" t="s">
        <v>424</v>
      </c>
      <c r="B84" s="324" t="s">
        <v>425</v>
      </c>
      <c r="C84" s="384"/>
      <c r="D84" s="384"/>
      <c r="E84" s="396"/>
      <c r="F84" s="644" t="s">
        <v>813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7680</v>
      </c>
      <c r="D85" s="384">
        <f t="shared" ref="D85:E85" si="2">SUM(D84,D61)</f>
        <v>7845</v>
      </c>
      <c r="E85" s="384">
        <f t="shared" si="2"/>
        <v>7543</v>
      </c>
      <c r="F85" s="644" t="s">
        <v>814</v>
      </c>
    </row>
    <row r="86" spans="1:6" s="388" customFormat="1" ht="12" customHeight="1">
      <c r="A86" s="322"/>
      <c r="B86" s="322"/>
      <c r="C86" s="323"/>
      <c r="D86" s="323"/>
      <c r="E86" s="323"/>
      <c r="F86" s="644"/>
    </row>
    <row r="87" spans="1:6" ht="16.5" customHeight="1">
      <c r="A87" s="863" t="s">
        <v>36</v>
      </c>
      <c r="B87" s="863"/>
      <c r="C87" s="863"/>
      <c r="D87" s="863"/>
      <c r="E87" s="863"/>
      <c r="F87" s="642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5"/>
    </row>
    <row r="89" spans="1:6" s="394" customFormat="1" ht="16.5" customHeight="1">
      <c r="A89" s="864" t="s">
        <v>61</v>
      </c>
      <c r="B89" s="866" t="s">
        <v>183</v>
      </c>
      <c r="C89" s="868" t="str">
        <f>+C3</f>
        <v>2014. évi</v>
      </c>
      <c r="D89" s="868"/>
      <c r="E89" s="869"/>
      <c r="F89" s="645"/>
    </row>
    <row r="90" spans="1:6" ht="38.1" customHeight="1" thickBot="1">
      <c r="A90" s="865"/>
      <c r="B90" s="867"/>
      <c r="C90" s="48" t="s">
        <v>184</v>
      </c>
      <c r="D90" s="48" t="s">
        <v>189</v>
      </c>
      <c r="E90" s="49" t="s">
        <v>190</v>
      </c>
      <c r="F90" s="642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3"/>
    </row>
    <row r="92" spans="1:6" ht="12" customHeight="1" thickBot="1">
      <c r="A92" s="348" t="s">
        <v>7</v>
      </c>
      <c r="B92" s="350" t="s">
        <v>434</v>
      </c>
      <c r="C92" s="377">
        <f>SUM(C93:C97)</f>
        <v>1983</v>
      </c>
      <c r="D92" s="377">
        <f t="shared" ref="D92:E92" si="3">SUM(D93:D97)</f>
        <v>2263</v>
      </c>
      <c r="E92" s="377">
        <f t="shared" si="3"/>
        <v>2137</v>
      </c>
      <c r="F92" s="642" t="s">
        <v>735</v>
      </c>
    </row>
    <row r="93" spans="1:6" ht="12" customHeight="1">
      <c r="A93" s="343" t="s">
        <v>73</v>
      </c>
      <c r="B93" s="336" t="s">
        <v>37</v>
      </c>
      <c r="C93" s="99"/>
      <c r="D93" s="99"/>
      <c r="E93" s="331"/>
      <c r="F93" s="642" t="s">
        <v>736</v>
      </c>
    </row>
    <row r="94" spans="1:6" ht="12" customHeight="1">
      <c r="A94" s="340" t="s">
        <v>74</v>
      </c>
      <c r="B94" s="334" t="s">
        <v>135</v>
      </c>
      <c r="C94" s="379"/>
      <c r="D94" s="379"/>
      <c r="E94" s="362"/>
      <c r="F94" s="642" t="s">
        <v>737</v>
      </c>
    </row>
    <row r="95" spans="1:6" ht="12" customHeight="1">
      <c r="A95" s="340" t="s">
        <v>75</v>
      </c>
      <c r="B95" s="334" t="s">
        <v>102</v>
      </c>
      <c r="C95" s="381"/>
      <c r="D95" s="381"/>
      <c r="E95" s="364"/>
      <c r="F95" s="642" t="s">
        <v>738</v>
      </c>
    </row>
    <row r="96" spans="1:6" ht="12" customHeight="1">
      <c r="A96" s="340" t="s">
        <v>76</v>
      </c>
      <c r="B96" s="337" t="s">
        <v>136</v>
      </c>
      <c r="C96" s="381"/>
      <c r="D96" s="381"/>
      <c r="E96" s="364"/>
      <c r="F96" s="642" t="s">
        <v>739</v>
      </c>
    </row>
    <row r="97" spans="1:6" ht="12" customHeight="1">
      <c r="A97" s="340" t="s">
        <v>85</v>
      </c>
      <c r="B97" s="345" t="s">
        <v>137</v>
      </c>
      <c r="C97" s="381">
        <f>SUM(C98:C107)</f>
        <v>1983</v>
      </c>
      <c r="D97" s="381">
        <f t="shared" ref="D97:E97" si="4">SUM(D98:D107)</f>
        <v>2263</v>
      </c>
      <c r="E97" s="381">
        <f t="shared" si="4"/>
        <v>2137</v>
      </c>
      <c r="F97" s="642" t="s">
        <v>740</v>
      </c>
    </row>
    <row r="98" spans="1:6" ht="12" customHeight="1">
      <c r="A98" s="340" t="s">
        <v>77</v>
      </c>
      <c r="B98" s="334" t="s">
        <v>435</v>
      </c>
      <c r="C98" s="381"/>
      <c r="D98" s="381"/>
      <c r="E98" s="364"/>
      <c r="F98" s="642" t="s">
        <v>741</v>
      </c>
    </row>
    <row r="99" spans="1:6" ht="12" customHeight="1">
      <c r="A99" s="340" t="s">
        <v>78</v>
      </c>
      <c r="B99" s="357" t="s">
        <v>436</v>
      </c>
      <c r="C99" s="381"/>
      <c r="D99" s="381"/>
      <c r="E99" s="364"/>
      <c r="F99" s="642" t="s">
        <v>742</v>
      </c>
    </row>
    <row r="100" spans="1:6" ht="12" customHeight="1">
      <c r="A100" s="340" t="s">
        <v>86</v>
      </c>
      <c r="B100" s="358" t="s">
        <v>437</v>
      </c>
      <c r="C100" s="381"/>
      <c r="D100" s="381"/>
      <c r="E100" s="364"/>
      <c r="F100" s="642" t="s">
        <v>743</v>
      </c>
    </row>
    <row r="101" spans="1:6" ht="12" customHeight="1">
      <c r="A101" s="340" t="s">
        <v>87</v>
      </c>
      <c r="B101" s="358" t="s">
        <v>438</v>
      </c>
      <c r="C101" s="381"/>
      <c r="D101" s="381"/>
      <c r="E101" s="364"/>
      <c r="F101" s="642" t="s">
        <v>744</v>
      </c>
    </row>
    <row r="102" spans="1:6" ht="12" customHeight="1">
      <c r="A102" s="340" t="s">
        <v>88</v>
      </c>
      <c r="B102" s="357" t="s">
        <v>439</v>
      </c>
      <c r="C102" s="381"/>
      <c r="D102" s="381"/>
      <c r="E102" s="364"/>
      <c r="F102" s="642" t="s">
        <v>745</v>
      </c>
    </row>
    <row r="103" spans="1:6" ht="12" customHeight="1">
      <c r="A103" s="340" t="s">
        <v>89</v>
      </c>
      <c r="B103" s="357" t="s">
        <v>440</v>
      </c>
      <c r="C103" s="381"/>
      <c r="D103" s="381"/>
      <c r="E103" s="364"/>
      <c r="F103" s="642" t="s">
        <v>746</v>
      </c>
    </row>
    <row r="104" spans="1:6" ht="12" customHeight="1">
      <c r="A104" s="340" t="s">
        <v>91</v>
      </c>
      <c r="B104" s="358" t="s">
        <v>441</v>
      </c>
      <c r="C104" s="381"/>
      <c r="D104" s="381"/>
      <c r="E104" s="364"/>
      <c r="F104" s="642" t="s">
        <v>747</v>
      </c>
    </row>
    <row r="105" spans="1:6" ht="12" customHeight="1">
      <c r="A105" s="339" t="s">
        <v>138</v>
      </c>
      <c r="B105" s="359" t="s">
        <v>442</v>
      </c>
      <c r="C105" s="381"/>
      <c r="D105" s="381"/>
      <c r="E105" s="364"/>
      <c r="F105" s="642" t="s">
        <v>748</v>
      </c>
    </row>
    <row r="106" spans="1:6" ht="12" customHeight="1">
      <c r="A106" s="340" t="s">
        <v>443</v>
      </c>
      <c r="B106" s="359" t="s">
        <v>444</v>
      </c>
      <c r="C106" s="381"/>
      <c r="D106" s="381"/>
      <c r="E106" s="364"/>
      <c r="F106" s="642" t="s">
        <v>749</v>
      </c>
    </row>
    <row r="107" spans="1:6" ht="12" customHeight="1" thickBot="1">
      <c r="A107" s="344" t="s">
        <v>445</v>
      </c>
      <c r="B107" s="360" t="s">
        <v>446</v>
      </c>
      <c r="C107" s="100">
        <v>1983</v>
      </c>
      <c r="D107" s="100">
        <v>2263</v>
      </c>
      <c r="E107" s="325">
        <v>2137</v>
      </c>
      <c r="F107" s="642" t="s">
        <v>750</v>
      </c>
    </row>
    <row r="108" spans="1:6" ht="12" customHeight="1" thickBot="1">
      <c r="A108" s="346" t="s">
        <v>8</v>
      </c>
      <c r="B108" s="349" t="s">
        <v>447</v>
      </c>
      <c r="C108" s="378">
        <f>SUM(C109,C111,C113)</f>
        <v>6500</v>
      </c>
      <c r="D108" s="378">
        <f t="shared" ref="D108:E108" si="5">SUM(D109,D111,D113)</f>
        <v>2100</v>
      </c>
      <c r="E108" s="378">
        <f t="shared" si="5"/>
        <v>1699</v>
      </c>
      <c r="F108" s="642" t="s">
        <v>751</v>
      </c>
    </row>
    <row r="109" spans="1:6" ht="12" customHeight="1">
      <c r="A109" s="341" t="s">
        <v>79</v>
      </c>
      <c r="B109" s="334" t="s">
        <v>161</v>
      </c>
      <c r="C109" s="380"/>
      <c r="D109" s="380"/>
      <c r="E109" s="363"/>
      <c r="F109" s="642" t="s">
        <v>752</v>
      </c>
    </row>
    <row r="110" spans="1:6" ht="12" customHeight="1">
      <c r="A110" s="341" t="s">
        <v>80</v>
      </c>
      <c r="B110" s="338" t="s">
        <v>448</v>
      </c>
      <c r="C110" s="380"/>
      <c r="D110" s="380"/>
      <c r="E110" s="363"/>
      <c r="F110" s="642" t="s">
        <v>753</v>
      </c>
    </row>
    <row r="111" spans="1:6">
      <c r="A111" s="341" t="s">
        <v>81</v>
      </c>
      <c r="B111" s="338" t="s">
        <v>139</v>
      </c>
      <c r="C111" s="379"/>
      <c r="D111" s="379"/>
      <c r="E111" s="362"/>
      <c r="F111" s="642" t="s">
        <v>754</v>
      </c>
    </row>
    <row r="112" spans="1:6" ht="12" customHeight="1">
      <c r="A112" s="341" t="s">
        <v>82</v>
      </c>
      <c r="B112" s="338" t="s">
        <v>449</v>
      </c>
      <c r="C112" s="379"/>
      <c r="D112" s="379"/>
      <c r="E112" s="362"/>
      <c r="F112" s="642" t="s">
        <v>755</v>
      </c>
    </row>
    <row r="113" spans="1:6" ht="12" customHeight="1">
      <c r="A113" s="341" t="s">
        <v>83</v>
      </c>
      <c r="B113" s="370" t="s">
        <v>164</v>
      </c>
      <c r="C113" s="379">
        <f>SUM(C120:C121)</f>
        <v>6500</v>
      </c>
      <c r="D113" s="379">
        <f t="shared" ref="D113:F113" si="6">SUM(D120:D121)</f>
        <v>2100</v>
      </c>
      <c r="E113" s="379">
        <f t="shared" si="6"/>
        <v>1699</v>
      </c>
      <c r="F113" s="379">
        <f t="shared" si="6"/>
        <v>0</v>
      </c>
    </row>
    <row r="114" spans="1:6" ht="21.75" customHeight="1">
      <c r="A114" s="341" t="s">
        <v>90</v>
      </c>
      <c r="B114" s="369" t="s">
        <v>450</v>
      </c>
      <c r="C114" s="379"/>
      <c r="D114" s="379"/>
      <c r="E114" s="362"/>
      <c r="F114" s="642" t="s">
        <v>757</v>
      </c>
    </row>
    <row r="115" spans="1:6" ht="24" customHeight="1">
      <c r="A115" s="341" t="s">
        <v>92</v>
      </c>
      <c r="B115" s="385" t="s">
        <v>451</v>
      </c>
      <c r="C115" s="379"/>
      <c r="D115" s="379"/>
      <c r="E115" s="362"/>
      <c r="F115" s="642" t="s">
        <v>758</v>
      </c>
    </row>
    <row r="116" spans="1:6" ht="12" customHeight="1">
      <c r="A116" s="341" t="s">
        <v>140</v>
      </c>
      <c r="B116" s="358" t="s">
        <v>438</v>
      </c>
      <c r="C116" s="379"/>
      <c r="D116" s="379"/>
      <c r="E116" s="362"/>
      <c r="F116" s="642" t="s">
        <v>759</v>
      </c>
    </row>
    <row r="117" spans="1:6" ht="12" customHeight="1">
      <c r="A117" s="341" t="s">
        <v>141</v>
      </c>
      <c r="B117" s="358" t="s">
        <v>452</v>
      </c>
      <c r="C117" s="379"/>
      <c r="D117" s="379"/>
      <c r="E117" s="362"/>
      <c r="F117" s="642" t="s">
        <v>760</v>
      </c>
    </row>
    <row r="118" spans="1:6" ht="12" customHeight="1">
      <c r="A118" s="341" t="s">
        <v>142</v>
      </c>
      <c r="B118" s="358" t="s">
        <v>453</v>
      </c>
      <c r="C118" s="379"/>
      <c r="D118" s="379"/>
      <c r="E118" s="362"/>
      <c r="F118" s="642" t="s">
        <v>761</v>
      </c>
    </row>
    <row r="119" spans="1:6" s="406" customFormat="1" ht="12" customHeight="1">
      <c r="A119" s="341" t="s">
        <v>454</v>
      </c>
      <c r="B119" s="358" t="s">
        <v>441</v>
      </c>
      <c r="C119" s="379"/>
      <c r="D119" s="379"/>
      <c r="E119" s="362"/>
      <c r="F119" s="642" t="s">
        <v>762</v>
      </c>
    </row>
    <row r="120" spans="1:6" ht="12" customHeight="1">
      <c r="A120" s="341" t="s">
        <v>455</v>
      </c>
      <c r="B120" s="358" t="s">
        <v>456</v>
      </c>
      <c r="C120" s="379">
        <v>500</v>
      </c>
      <c r="D120" s="379">
        <v>500</v>
      </c>
      <c r="E120" s="362">
        <v>100</v>
      </c>
      <c r="F120" s="642" t="s">
        <v>763</v>
      </c>
    </row>
    <row r="121" spans="1:6" ht="12" customHeight="1" thickBot="1">
      <c r="A121" s="339" t="s">
        <v>457</v>
      </c>
      <c r="B121" s="358" t="s">
        <v>458</v>
      </c>
      <c r="C121" s="381">
        <v>6000</v>
      </c>
      <c r="D121" s="381">
        <v>1600</v>
      </c>
      <c r="E121" s="364">
        <v>1599</v>
      </c>
      <c r="F121" s="642" t="s">
        <v>764</v>
      </c>
    </row>
    <row r="122" spans="1:6" ht="12" customHeight="1" thickBot="1">
      <c r="A122" s="346" t="s">
        <v>9</v>
      </c>
      <c r="B122" s="354" t="s">
        <v>459</v>
      </c>
      <c r="C122" s="378"/>
      <c r="D122" s="378"/>
      <c r="E122" s="361"/>
      <c r="F122" s="642" t="s">
        <v>765</v>
      </c>
    </row>
    <row r="123" spans="1:6" ht="12" customHeight="1">
      <c r="A123" s="341" t="s">
        <v>62</v>
      </c>
      <c r="B123" s="335" t="s">
        <v>47</v>
      </c>
      <c r="C123" s="380"/>
      <c r="D123" s="380"/>
      <c r="E123" s="363"/>
      <c r="F123" s="642" t="s">
        <v>766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/>
      <c r="F124" s="642" t="s">
        <v>767</v>
      </c>
    </row>
    <row r="125" spans="1:6" ht="12" customHeight="1" thickBot="1">
      <c r="A125" s="346" t="s">
        <v>10</v>
      </c>
      <c r="B125" s="354" t="s">
        <v>460</v>
      </c>
      <c r="C125" s="378">
        <f>SUM(C122,C108,C92)</f>
        <v>8483</v>
      </c>
      <c r="D125" s="378">
        <f>SUM(D122,D108,D92)</f>
        <v>4363</v>
      </c>
      <c r="E125" s="378">
        <f>SUM(E122,E108,E92)</f>
        <v>3836</v>
      </c>
      <c r="F125" s="378">
        <f>SUM(F122,F108,F92)</f>
        <v>0</v>
      </c>
    </row>
    <row r="126" spans="1:6" ht="12" customHeight="1" thickBot="1">
      <c r="A126" s="346" t="s">
        <v>11</v>
      </c>
      <c r="B126" s="354" t="s">
        <v>461</v>
      </c>
      <c r="C126" s="378"/>
      <c r="D126" s="378"/>
      <c r="E126" s="361"/>
      <c r="F126" s="642" t="s">
        <v>769</v>
      </c>
    </row>
    <row r="127" spans="1:6" ht="12" customHeight="1">
      <c r="A127" s="341" t="s">
        <v>66</v>
      </c>
      <c r="B127" s="335" t="s">
        <v>462</v>
      </c>
      <c r="C127" s="379"/>
      <c r="D127" s="379"/>
      <c r="E127" s="362"/>
      <c r="F127" s="642" t="s">
        <v>770</v>
      </c>
    </row>
    <row r="128" spans="1:6" ht="12" customHeight="1">
      <c r="A128" s="341" t="s">
        <v>67</v>
      </c>
      <c r="B128" s="335" t="s">
        <v>463</v>
      </c>
      <c r="C128" s="379"/>
      <c r="D128" s="379"/>
      <c r="E128" s="362"/>
      <c r="F128" s="642" t="s">
        <v>771</v>
      </c>
    </row>
    <row r="129" spans="1:9" ht="12" customHeight="1" thickBot="1">
      <c r="A129" s="339" t="s">
        <v>68</v>
      </c>
      <c r="B129" s="333" t="s">
        <v>464</v>
      </c>
      <c r="C129" s="379">
        <v>0</v>
      </c>
      <c r="D129" s="379">
        <v>0</v>
      </c>
      <c r="E129" s="362">
        <v>0</v>
      </c>
      <c r="F129" s="642" t="s">
        <v>772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2" t="s">
        <v>773</v>
      </c>
    </row>
    <row r="131" spans="1:9" ht="12" customHeight="1">
      <c r="A131" s="341" t="s">
        <v>69</v>
      </c>
      <c r="B131" s="335" t="s">
        <v>466</v>
      </c>
      <c r="C131" s="379"/>
      <c r="D131" s="379"/>
      <c r="E131" s="362"/>
      <c r="F131" s="642" t="s">
        <v>774</v>
      </c>
    </row>
    <row r="132" spans="1:9" ht="12" customHeight="1">
      <c r="A132" s="341" t="s">
        <v>70</v>
      </c>
      <c r="B132" s="335" t="s">
        <v>467</v>
      </c>
      <c r="C132" s="379"/>
      <c r="D132" s="379"/>
      <c r="E132" s="362"/>
      <c r="F132" s="642" t="s">
        <v>775</v>
      </c>
    </row>
    <row r="133" spans="1:9" ht="12" customHeight="1">
      <c r="A133" s="341" t="s">
        <v>362</v>
      </c>
      <c r="B133" s="335" t="s">
        <v>468</v>
      </c>
      <c r="C133" s="379"/>
      <c r="D133" s="379"/>
      <c r="E133" s="362"/>
      <c r="F133" s="642" t="s">
        <v>776</v>
      </c>
    </row>
    <row r="134" spans="1:9" ht="12" customHeight="1" thickBot="1">
      <c r="A134" s="339" t="s">
        <v>364</v>
      </c>
      <c r="B134" s="333" t="s">
        <v>469</v>
      </c>
      <c r="C134" s="379"/>
      <c r="D134" s="379"/>
      <c r="E134" s="362"/>
      <c r="F134" s="642" t="s">
        <v>777</v>
      </c>
    </row>
    <row r="135" spans="1:9" ht="12" customHeight="1" thickBot="1">
      <c r="A135" s="346" t="s">
        <v>13</v>
      </c>
      <c r="B135" s="354" t="s">
        <v>470</v>
      </c>
      <c r="C135" s="384"/>
      <c r="D135" s="384"/>
      <c r="E135" s="396"/>
      <c r="F135" s="642" t="s">
        <v>778</v>
      </c>
    </row>
    <row r="136" spans="1:9" ht="12" customHeight="1">
      <c r="A136" s="341" t="s">
        <v>71</v>
      </c>
      <c r="B136" s="335" t="s">
        <v>471</v>
      </c>
      <c r="C136" s="379"/>
      <c r="D136" s="379"/>
      <c r="E136" s="362"/>
      <c r="F136" s="642" t="s">
        <v>779</v>
      </c>
    </row>
    <row r="137" spans="1:9" ht="12" customHeight="1">
      <c r="A137" s="341" t="s">
        <v>72</v>
      </c>
      <c r="B137" s="335" t="s">
        <v>472</v>
      </c>
      <c r="C137" s="379"/>
      <c r="D137" s="379"/>
      <c r="E137" s="362"/>
      <c r="F137" s="642" t="s">
        <v>780</v>
      </c>
    </row>
    <row r="138" spans="1:9" ht="12" customHeight="1">
      <c r="A138" s="341" t="s">
        <v>371</v>
      </c>
      <c r="B138" s="335" t="s">
        <v>473</v>
      </c>
      <c r="C138" s="379"/>
      <c r="D138" s="379"/>
      <c r="E138" s="362"/>
      <c r="F138" s="642" t="s">
        <v>781</v>
      </c>
    </row>
    <row r="139" spans="1:9" ht="12" customHeight="1" thickBot="1">
      <c r="A139" s="339" t="s">
        <v>373</v>
      </c>
      <c r="B139" s="333" t="s">
        <v>474</v>
      </c>
      <c r="C139" s="379"/>
      <c r="D139" s="379"/>
      <c r="E139" s="362"/>
      <c r="F139" s="642" t="s">
        <v>782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2" t="s">
        <v>783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/>
      <c r="D141" s="379"/>
      <c r="E141" s="362"/>
      <c r="F141" s="642" t="s">
        <v>784</v>
      </c>
    </row>
    <row r="142" spans="1:9" ht="12.75" customHeight="1">
      <c r="A142" s="341" t="s">
        <v>134</v>
      </c>
      <c r="B142" s="335" t="s">
        <v>477</v>
      </c>
      <c r="C142" s="379"/>
      <c r="D142" s="379"/>
      <c r="E142" s="362"/>
      <c r="F142" s="642" t="s">
        <v>785</v>
      </c>
    </row>
    <row r="143" spans="1:9" ht="12.75" customHeight="1">
      <c r="A143" s="341" t="s">
        <v>163</v>
      </c>
      <c r="B143" s="335" t="s">
        <v>478</v>
      </c>
      <c r="C143" s="379"/>
      <c r="D143" s="379"/>
      <c r="E143" s="362"/>
      <c r="F143" s="642" t="s">
        <v>786</v>
      </c>
    </row>
    <row r="144" spans="1:9" ht="12.75" customHeight="1" thickBot="1">
      <c r="A144" s="341" t="s">
        <v>379</v>
      </c>
      <c r="B144" s="335" t="s">
        <v>479</v>
      </c>
      <c r="C144" s="379"/>
      <c r="D144" s="379"/>
      <c r="E144" s="362"/>
      <c r="F144" s="642" t="s">
        <v>787</v>
      </c>
    </row>
    <row r="145" spans="1:6" ht="16.5" thickBot="1">
      <c r="A145" s="346" t="s">
        <v>15</v>
      </c>
      <c r="B145" s="354" t="s">
        <v>480</v>
      </c>
      <c r="C145" s="328"/>
      <c r="D145" s="328"/>
      <c r="E145" s="329"/>
      <c r="F145" s="642" t="s">
        <v>788</v>
      </c>
    </row>
    <row r="146" spans="1:6" ht="16.5" thickBot="1">
      <c r="A146" s="371" t="s">
        <v>16</v>
      </c>
      <c r="B146" s="374" t="s">
        <v>481</v>
      </c>
      <c r="C146" s="328">
        <f>SUM(C145,C125)</f>
        <v>8483</v>
      </c>
      <c r="D146" s="328">
        <f t="shared" ref="D146:E146" si="7">SUM(D145,D125)</f>
        <v>4363</v>
      </c>
      <c r="E146" s="328">
        <f t="shared" si="7"/>
        <v>3836</v>
      </c>
      <c r="F146" s="642" t="s">
        <v>789</v>
      </c>
    </row>
    <row r="148" spans="1:6" ht="18.75" customHeight="1">
      <c r="A148" s="862" t="s">
        <v>482</v>
      </c>
      <c r="B148" s="862"/>
      <c r="C148" s="862"/>
      <c r="D148" s="862"/>
      <c r="E148" s="862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-803</v>
      </c>
      <c r="D150" s="372">
        <f>+D61-D125</f>
        <v>3482</v>
      </c>
      <c r="E150" s="372">
        <f>+E61-E125</f>
        <v>3707</v>
      </c>
    </row>
    <row r="151" spans="1:6" ht="21.75" thickBot="1">
      <c r="A151" s="346" t="s">
        <v>8</v>
      </c>
      <c r="B151" s="349" t="s">
        <v>484</v>
      </c>
      <c r="C151" s="372">
        <f>+C84-C145</f>
        <v>0</v>
      </c>
      <c r="D151" s="372">
        <f>+D84-D145</f>
        <v>0</v>
      </c>
      <c r="E151" s="372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75" customFormat="1" ht="12.75" customHeight="1">
      <c r="C161" s="376"/>
      <c r="D161" s="376"/>
      <c r="E161" s="376"/>
      <c r="F161" s="38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ZÁRSZÁMADÁS
ÖNKÉNT VÁLLALT FELADATAINAK ÖSSZEVONT MÉRLEGE
&amp;R&amp;"Times New Roman CE,Félkövér dőlt"&amp;11 1.3. melléklet a 7/2015. (IV.30.) önkormányzati rendelethez</oddHeader>
  </headerFooter>
  <rowBreaks count="1" manualBreakCount="1">
    <brk id="86" min="1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indexed="50"/>
  </sheetPr>
  <dimension ref="A1:F44"/>
  <sheetViews>
    <sheetView view="pageLayout" workbookViewId="0">
      <selection activeCell="C11" sqref="C11"/>
    </sheetView>
  </sheetViews>
  <sheetFormatPr defaultColWidth="12" defaultRowHeight="15.75"/>
  <cols>
    <col min="1" max="1" width="58.83203125" style="238" customWidth="1"/>
    <col min="2" max="2" width="6.83203125" style="238" customWidth="1"/>
    <col min="3" max="3" width="17.1640625" style="238" customWidth="1"/>
    <col min="4" max="4" width="19.1640625" style="238" customWidth="1"/>
    <col min="5" max="16384" width="12" style="238"/>
  </cols>
  <sheetData>
    <row r="1" spans="1:4" ht="48" customHeight="1">
      <c r="A1" s="1000" t="str">
        <f>+CONCATENATE("Kajárpéc Községi Önkormányzat VAGYONKIMUTATÁS",CHAR(10),"az érték nélkül nyilvántartott eszközökről",CHAR(10),LEFT(ÖSSZEFÜGGÉSEK!A4,4),".")</f>
        <v>Kajárpéc Községi Önkormányzat VAGYONKIMUTATÁS
az érték nélkül nyilvántartott eszközökről
2014.</v>
      </c>
      <c r="B1" s="1001"/>
      <c r="C1" s="1001"/>
      <c r="D1" s="1001"/>
    </row>
    <row r="2" spans="1:4" ht="16.5" thickBot="1"/>
    <row r="3" spans="1:4" ht="43.5" customHeight="1" thickBot="1">
      <c r="A3" s="632" t="s">
        <v>54</v>
      </c>
      <c r="B3" s="655" t="s">
        <v>258</v>
      </c>
      <c r="C3" s="633" t="s">
        <v>303</v>
      </c>
      <c r="D3" s="634" t="s">
        <v>304</v>
      </c>
    </row>
    <row r="4" spans="1:4" ht="16.5" thickBot="1">
      <c r="A4" s="261" t="s">
        <v>428</v>
      </c>
      <c r="B4" s="262" t="s">
        <v>429</v>
      </c>
      <c r="C4" s="262" t="s">
        <v>430</v>
      </c>
      <c r="D4" s="263" t="s">
        <v>431</v>
      </c>
    </row>
    <row r="5" spans="1:4" ht="15.75" customHeight="1">
      <c r="A5" s="270" t="s">
        <v>712</v>
      </c>
      <c r="B5" s="264" t="s">
        <v>7</v>
      </c>
      <c r="C5" s="265">
        <v>9</v>
      </c>
      <c r="D5" s="266">
        <v>493</v>
      </c>
    </row>
    <row r="6" spans="1:4" ht="15.75" customHeight="1">
      <c r="A6" s="270" t="s">
        <v>713</v>
      </c>
      <c r="B6" s="267" t="s">
        <v>8</v>
      </c>
      <c r="C6" s="268"/>
      <c r="D6" s="269"/>
    </row>
    <row r="7" spans="1:4" ht="15.75" customHeight="1">
      <c r="A7" s="270" t="s">
        <v>714</v>
      </c>
      <c r="B7" s="267" t="s">
        <v>9</v>
      </c>
      <c r="C7" s="268"/>
      <c r="D7" s="269"/>
    </row>
    <row r="8" spans="1:4" ht="15.75" customHeight="1" thickBot="1">
      <c r="A8" s="271" t="s">
        <v>715</v>
      </c>
      <c r="B8" s="272" t="s">
        <v>10</v>
      </c>
      <c r="C8" s="273"/>
      <c r="D8" s="274"/>
    </row>
    <row r="9" spans="1:4" ht="15.75" customHeight="1" thickBot="1">
      <c r="A9" s="636" t="s">
        <v>716</v>
      </c>
      <c r="B9" s="637" t="s">
        <v>11</v>
      </c>
      <c r="C9" s="638"/>
      <c r="D9" s="639">
        <f>+D10+D11+D12+D13</f>
        <v>0</v>
      </c>
    </row>
    <row r="10" spans="1:4" ht="15.75" customHeight="1">
      <c r="A10" s="635" t="s">
        <v>717</v>
      </c>
      <c r="B10" s="264" t="s">
        <v>12</v>
      </c>
      <c r="C10" s="265"/>
      <c r="D10" s="266"/>
    </row>
    <row r="11" spans="1:4" ht="15.75" customHeight="1">
      <c r="A11" s="270" t="s">
        <v>718</v>
      </c>
      <c r="B11" s="267" t="s">
        <v>13</v>
      </c>
      <c r="C11" s="268"/>
      <c r="D11" s="269"/>
    </row>
    <row r="12" spans="1:4" ht="15.75" customHeight="1">
      <c r="A12" s="270" t="s">
        <v>719</v>
      </c>
      <c r="B12" s="267" t="s">
        <v>14</v>
      </c>
      <c r="C12" s="268"/>
      <c r="D12" s="269"/>
    </row>
    <row r="13" spans="1:4" ht="15.75" customHeight="1" thickBot="1">
      <c r="A13" s="271" t="s">
        <v>720</v>
      </c>
      <c r="B13" s="272" t="s">
        <v>15</v>
      </c>
      <c r="C13" s="273"/>
      <c r="D13" s="274"/>
    </row>
    <row r="14" spans="1:4" ht="15.75" customHeight="1" thickBot="1">
      <c r="A14" s="636" t="s">
        <v>721</v>
      </c>
      <c r="B14" s="637" t="s">
        <v>16</v>
      </c>
      <c r="C14" s="638"/>
      <c r="D14" s="639">
        <f>+D15+D16+D17</f>
        <v>0</v>
      </c>
    </row>
    <row r="15" spans="1:4" ht="15.75" customHeight="1">
      <c r="A15" s="635" t="s">
        <v>722</v>
      </c>
      <c r="B15" s="264" t="s">
        <v>17</v>
      </c>
      <c r="C15" s="265"/>
      <c r="D15" s="266"/>
    </row>
    <row r="16" spans="1:4" ht="15.75" customHeight="1">
      <c r="A16" s="270" t="s">
        <v>723</v>
      </c>
      <c r="B16" s="267" t="s">
        <v>18</v>
      </c>
      <c r="C16" s="268"/>
      <c r="D16" s="269"/>
    </row>
    <row r="17" spans="1:4" ht="15.75" customHeight="1" thickBot="1">
      <c r="A17" s="271" t="s">
        <v>724</v>
      </c>
      <c r="B17" s="272" t="s">
        <v>19</v>
      </c>
      <c r="C17" s="273"/>
      <c r="D17" s="274"/>
    </row>
    <row r="18" spans="1:4" ht="15.75" customHeight="1" thickBot="1">
      <c r="A18" s="636" t="s">
        <v>730</v>
      </c>
      <c r="B18" s="637" t="s">
        <v>20</v>
      </c>
      <c r="C18" s="638"/>
      <c r="D18" s="639">
        <f>+D19+D20+D21</f>
        <v>0</v>
      </c>
    </row>
    <row r="19" spans="1:4" ht="15.75" customHeight="1">
      <c r="A19" s="635" t="s">
        <v>725</v>
      </c>
      <c r="B19" s="264" t="s">
        <v>21</v>
      </c>
      <c r="C19" s="265"/>
      <c r="D19" s="266"/>
    </row>
    <row r="20" spans="1:4" ht="15.75" customHeight="1">
      <c r="A20" s="270" t="s">
        <v>726</v>
      </c>
      <c r="B20" s="267" t="s">
        <v>22</v>
      </c>
      <c r="C20" s="268"/>
      <c r="D20" s="269"/>
    </row>
    <row r="21" spans="1:4" ht="15.75" customHeight="1">
      <c r="A21" s="270" t="s">
        <v>727</v>
      </c>
      <c r="B21" s="267" t="s">
        <v>23</v>
      </c>
      <c r="C21" s="268"/>
      <c r="D21" s="269"/>
    </row>
    <row r="22" spans="1:4" ht="15.75" customHeight="1">
      <c r="A22" s="270" t="s">
        <v>728</v>
      </c>
      <c r="B22" s="267" t="s">
        <v>24</v>
      </c>
      <c r="C22" s="268"/>
      <c r="D22" s="269"/>
    </row>
    <row r="23" spans="1:4" ht="15.75" customHeight="1">
      <c r="A23" s="270"/>
      <c r="B23" s="267" t="s">
        <v>25</v>
      </c>
      <c r="C23" s="268"/>
      <c r="D23" s="269"/>
    </row>
    <row r="24" spans="1:4" ht="15.75" customHeight="1">
      <c r="A24" s="270"/>
      <c r="B24" s="267" t="s">
        <v>26</v>
      </c>
      <c r="C24" s="268"/>
      <c r="D24" s="269"/>
    </row>
    <row r="25" spans="1:4" ht="15.75" customHeight="1">
      <c r="A25" s="270"/>
      <c r="B25" s="267" t="s">
        <v>27</v>
      </c>
      <c r="C25" s="268"/>
      <c r="D25" s="269"/>
    </row>
    <row r="26" spans="1:4" ht="15.75" customHeight="1">
      <c r="A26" s="270"/>
      <c r="B26" s="267" t="s">
        <v>28</v>
      </c>
      <c r="C26" s="268"/>
      <c r="D26" s="269"/>
    </row>
    <row r="27" spans="1:4" ht="15.75" customHeight="1">
      <c r="A27" s="270"/>
      <c r="B27" s="267" t="s">
        <v>29</v>
      </c>
      <c r="C27" s="268"/>
      <c r="D27" s="269"/>
    </row>
    <row r="28" spans="1:4" ht="15.75" customHeight="1">
      <c r="A28" s="270"/>
      <c r="B28" s="267" t="s">
        <v>30</v>
      </c>
      <c r="C28" s="268"/>
      <c r="D28" s="269"/>
    </row>
    <row r="29" spans="1:4" ht="15.75" customHeight="1">
      <c r="A29" s="270"/>
      <c r="B29" s="267" t="s">
        <v>31</v>
      </c>
      <c r="C29" s="268"/>
      <c r="D29" s="269"/>
    </row>
    <row r="30" spans="1:4" ht="15.75" customHeight="1">
      <c r="A30" s="270"/>
      <c r="B30" s="267" t="s">
        <v>32</v>
      </c>
      <c r="C30" s="268"/>
      <c r="D30" s="269"/>
    </row>
    <row r="31" spans="1:4" ht="15.75" customHeight="1">
      <c r="A31" s="270"/>
      <c r="B31" s="267" t="s">
        <v>33</v>
      </c>
      <c r="C31" s="268"/>
      <c r="D31" s="269"/>
    </row>
    <row r="32" spans="1:4" ht="15.75" customHeight="1">
      <c r="A32" s="270"/>
      <c r="B32" s="267" t="s">
        <v>34</v>
      </c>
      <c r="C32" s="268"/>
      <c r="D32" s="269"/>
    </row>
    <row r="33" spans="1:6" ht="15.75" customHeight="1">
      <c r="A33" s="270"/>
      <c r="B33" s="267" t="s">
        <v>35</v>
      </c>
      <c r="C33" s="268"/>
      <c r="D33" s="269"/>
    </row>
    <row r="34" spans="1:6" ht="15.75" customHeight="1">
      <c r="A34" s="270"/>
      <c r="B34" s="267" t="s">
        <v>93</v>
      </c>
      <c r="C34" s="268"/>
      <c r="D34" s="269"/>
    </row>
    <row r="35" spans="1:6" ht="15.75" customHeight="1">
      <c r="A35" s="270"/>
      <c r="B35" s="267" t="s">
        <v>193</v>
      </c>
      <c r="C35" s="268"/>
      <c r="D35" s="269"/>
    </row>
    <row r="36" spans="1:6" ht="15.75" customHeight="1">
      <c r="A36" s="270"/>
      <c r="B36" s="267" t="s">
        <v>254</v>
      </c>
      <c r="C36" s="268"/>
      <c r="D36" s="269"/>
    </row>
    <row r="37" spans="1:6" ht="15.75" customHeight="1" thickBot="1">
      <c r="A37" s="271"/>
      <c r="B37" s="272" t="s">
        <v>255</v>
      </c>
      <c r="C37" s="273"/>
      <c r="D37" s="274"/>
    </row>
    <row r="38" spans="1:6" ht="15.75" customHeight="1" thickBot="1">
      <c r="A38" s="1002" t="s">
        <v>729</v>
      </c>
      <c r="B38" s="1003"/>
      <c r="C38" s="275"/>
      <c r="D38" s="639">
        <f>+D5+D6+D7+D8+D9+D14+D18+D22+D23+D24+D25+D26+D27+D28+D29+D30+D31+D32+D33+D34+D35+D36+D37</f>
        <v>493</v>
      </c>
      <c r="F38" s="276"/>
    </row>
    <row r="39" spans="1:6">
      <c r="A39" s="640" t="s">
        <v>731</v>
      </c>
    </row>
    <row r="40" spans="1:6">
      <c r="A40" s="242"/>
      <c r="B40" s="243"/>
      <c r="C40" s="1004"/>
      <c r="D40" s="1004"/>
    </row>
    <row r="41" spans="1:6">
      <c r="A41" s="242"/>
      <c r="B41" s="243"/>
      <c r="C41" s="656"/>
      <c r="D41" s="656"/>
    </row>
    <row r="42" spans="1:6">
      <c r="A42" s="243"/>
      <c r="B42" s="243"/>
      <c r="C42" s="1004"/>
      <c r="D42" s="1004"/>
    </row>
    <row r="43" spans="1:6">
      <c r="A43" s="259"/>
      <c r="B43" s="259"/>
    </row>
    <row r="44" spans="1:6">
      <c r="A44" s="259"/>
      <c r="B44" s="259"/>
      <c r="C44" s="259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79166666666667" bottom="0.98425196850393704" header="0.5" footer="0.5"/>
  <pageSetup paperSize="8" orientation="portrait" r:id="rId1"/>
  <headerFooter scaleWithDoc="0" alignWithMargins="0">
    <oddHeader>&amp;R&amp;"Times New Roman,Félkövér dőlt"4.2.tájékoztató tábla a 7/2015. (IV.30.)  önkormányzati rendelethez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4"/>
  <sheetViews>
    <sheetView view="pageLayout" workbookViewId="0">
      <selection activeCell="D9" sqref="D9"/>
    </sheetView>
  </sheetViews>
  <sheetFormatPr defaultColWidth="12" defaultRowHeight="15.75"/>
  <cols>
    <col min="1" max="1" width="58.83203125" style="238" customWidth="1"/>
    <col min="2" max="2" width="6.83203125" style="238" customWidth="1"/>
    <col min="3" max="3" width="17.1640625" style="238" customWidth="1"/>
    <col min="4" max="4" width="19.1640625" style="238" customWidth="1"/>
    <col min="5" max="16384" width="12" style="238"/>
  </cols>
  <sheetData>
    <row r="1" spans="1:4" ht="48" customHeight="1">
      <c r="A1" s="1000" t="str">
        <f>+CONCATENATE("Kajárpéci Közös Önkormányzati Hivatal VAGYONKIMUTATÁS",CHAR(10),"az érték nélkül nyilvántartott eszközökről",CHAR(10),LEFT(ÖSSZEFÜGGÉSEK!A4,4),".")</f>
        <v>Kajárpéci Közös Önkormányzati Hivatal VAGYONKIMUTATÁS
az érték nélkül nyilvántartott eszközökről
2014.</v>
      </c>
      <c r="B1" s="1001"/>
      <c r="C1" s="1001"/>
      <c r="D1" s="1001"/>
    </row>
    <row r="2" spans="1:4" ht="16.5" thickBot="1"/>
    <row r="3" spans="1:4" ht="43.5" customHeight="1" thickBot="1">
      <c r="A3" s="632" t="s">
        <v>54</v>
      </c>
      <c r="B3" s="321" t="s">
        <v>258</v>
      </c>
      <c r="C3" s="633" t="s">
        <v>303</v>
      </c>
      <c r="D3" s="634" t="s">
        <v>304</v>
      </c>
    </row>
    <row r="4" spans="1:4" ht="16.5" thickBot="1">
      <c r="A4" s="261" t="s">
        <v>428</v>
      </c>
      <c r="B4" s="262" t="s">
        <v>429</v>
      </c>
      <c r="C4" s="262" t="s">
        <v>430</v>
      </c>
      <c r="D4" s="263" t="s">
        <v>431</v>
      </c>
    </row>
    <row r="5" spans="1:4" ht="15.75" customHeight="1">
      <c r="A5" s="270" t="s">
        <v>712</v>
      </c>
      <c r="B5" s="264" t="s">
        <v>7</v>
      </c>
      <c r="C5" s="265">
        <v>1</v>
      </c>
      <c r="D5" s="266">
        <v>171</v>
      </c>
    </row>
    <row r="6" spans="1:4" ht="15.75" customHeight="1">
      <c r="A6" s="270" t="s">
        <v>713</v>
      </c>
      <c r="B6" s="267" t="s">
        <v>8</v>
      </c>
      <c r="C6" s="268"/>
      <c r="D6" s="269"/>
    </row>
    <row r="7" spans="1:4" ht="15.75" customHeight="1">
      <c r="A7" s="270" t="s">
        <v>714</v>
      </c>
      <c r="B7" s="267" t="s">
        <v>9</v>
      </c>
      <c r="C7" s="268"/>
      <c r="D7" s="269"/>
    </row>
    <row r="8" spans="1:4" ht="15.75" customHeight="1" thickBot="1">
      <c r="A8" s="271" t="s">
        <v>715</v>
      </c>
      <c r="B8" s="272" t="s">
        <v>10</v>
      </c>
      <c r="C8" s="273"/>
      <c r="D8" s="274"/>
    </row>
    <row r="9" spans="1:4" ht="15.75" customHeight="1" thickBot="1">
      <c r="A9" s="636" t="s">
        <v>716</v>
      </c>
      <c r="B9" s="637" t="s">
        <v>11</v>
      </c>
      <c r="C9" s="638"/>
      <c r="D9" s="639">
        <f>+D10+D11+D12+D13</f>
        <v>0</v>
      </c>
    </row>
    <row r="10" spans="1:4" ht="15.75" customHeight="1">
      <c r="A10" s="635" t="s">
        <v>717</v>
      </c>
      <c r="B10" s="264" t="s">
        <v>12</v>
      </c>
      <c r="C10" s="265"/>
      <c r="D10" s="266"/>
    </row>
    <row r="11" spans="1:4" ht="15.75" customHeight="1">
      <c r="A11" s="270" t="s">
        <v>718</v>
      </c>
      <c r="B11" s="267" t="s">
        <v>13</v>
      </c>
      <c r="C11" s="268"/>
      <c r="D11" s="269"/>
    </row>
    <row r="12" spans="1:4" ht="15.75" customHeight="1">
      <c r="A12" s="270" t="s">
        <v>719</v>
      </c>
      <c r="B12" s="267" t="s">
        <v>14</v>
      </c>
      <c r="C12" s="268"/>
      <c r="D12" s="269"/>
    </row>
    <row r="13" spans="1:4" ht="15.75" customHeight="1" thickBot="1">
      <c r="A13" s="271" t="s">
        <v>720</v>
      </c>
      <c r="B13" s="272" t="s">
        <v>15</v>
      </c>
      <c r="C13" s="273"/>
      <c r="D13" s="274"/>
    </row>
    <row r="14" spans="1:4" ht="15.75" customHeight="1" thickBot="1">
      <c r="A14" s="636" t="s">
        <v>721</v>
      </c>
      <c r="B14" s="637" t="s">
        <v>16</v>
      </c>
      <c r="C14" s="638"/>
      <c r="D14" s="639">
        <f>+D15+D16+D17</f>
        <v>0</v>
      </c>
    </row>
    <row r="15" spans="1:4" ht="15.75" customHeight="1">
      <c r="A15" s="635" t="s">
        <v>722</v>
      </c>
      <c r="B15" s="264" t="s">
        <v>17</v>
      </c>
      <c r="C15" s="265"/>
      <c r="D15" s="266"/>
    </row>
    <row r="16" spans="1:4" ht="15.75" customHeight="1">
      <c r="A16" s="270" t="s">
        <v>723</v>
      </c>
      <c r="B16" s="267" t="s">
        <v>18</v>
      </c>
      <c r="C16" s="268"/>
      <c r="D16" s="269"/>
    </row>
    <row r="17" spans="1:4" ht="15.75" customHeight="1" thickBot="1">
      <c r="A17" s="271" t="s">
        <v>724</v>
      </c>
      <c r="B17" s="272" t="s">
        <v>19</v>
      </c>
      <c r="C17" s="273"/>
      <c r="D17" s="274"/>
    </row>
    <row r="18" spans="1:4" ht="15.75" customHeight="1" thickBot="1">
      <c r="A18" s="636" t="s">
        <v>730</v>
      </c>
      <c r="B18" s="637" t="s">
        <v>20</v>
      </c>
      <c r="C18" s="638"/>
      <c r="D18" s="639">
        <f>+D19+D20+D21</f>
        <v>0</v>
      </c>
    </row>
    <row r="19" spans="1:4" ht="15.75" customHeight="1">
      <c r="A19" s="635" t="s">
        <v>725</v>
      </c>
      <c r="B19" s="264" t="s">
        <v>21</v>
      </c>
      <c r="C19" s="265"/>
      <c r="D19" s="266"/>
    </row>
    <row r="20" spans="1:4" ht="15.75" customHeight="1">
      <c r="A20" s="270" t="s">
        <v>726</v>
      </c>
      <c r="B20" s="267" t="s">
        <v>22</v>
      </c>
      <c r="C20" s="268"/>
      <c r="D20" s="269"/>
    </row>
    <row r="21" spans="1:4" ht="15.75" customHeight="1">
      <c r="A21" s="270" t="s">
        <v>727</v>
      </c>
      <c r="B21" s="267" t="s">
        <v>23</v>
      </c>
      <c r="C21" s="268"/>
      <c r="D21" s="269"/>
    </row>
    <row r="22" spans="1:4" ht="15.75" customHeight="1">
      <c r="A22" s="270" t="s">
        <v>728</v>
      </c>
      <c r="B22" s="267" t="s">
        <v>24</v>
      </c>
      <c r="C22" s="268"/>
      <c r="D22" s="269"/>
    </row>
    <row r="23" spans="1:4" ht="15.75" customHeight="1">
      <c r="A23" s="270"/>
      <c r="B23" s="267" t="s">
        <v>25</v>
      </c>
      <c r="C23" s="268"/>
      <c r="D23" s="269"/>
    </row>
    <row r="24" spans="1:4" ht="15.75" customHeight="1">
      <c r="A24" s="270"/>
      <c r="B24" s="267" t="s">
        <v>26</v>
      </c>
      <c r="C24" s="268"/>
      <c r="D24" s="269"/>
    </row>
    <row r="25" spans="1:4" ht="15.75" customHeight="1">
      <c r="A25" s="270"/>
      <c r="B25" s="267" t="s">
        <v>27</v>
      </c>
      <c r="C25" s="268"/>
      <c r="D25" s="269"/>
    </row>
    <row r="26" spans="1:4" ht="15.75" customHeight="1">
      <c r="A26" s="270"/>
      <c r="B26" s="267" t="s">
        <v>28</v>
      </c>
      <c r="C26" s="268"/>
      <c r="D26" s="269"/>
    </row>
    <row r="27" spans="1:4" ht="15.75" customHeight="1">
      <c r="A27" s="270"/>
      <c r="B27" s="267" t="s">
        <v>29</v>
      </c>
      <c r="C27" s="268"/>
      <c r="D27" s="269"/>
    </row>
    <row r="28" spans="1:4" ht="15.75" customHeight="1">
      <c r="A28" s="270"/>
      <c r="B28" s="267" t="s">
        <v>30</v>
      </c>
      <c r="C28" s="268"/>
      <c r="D28" s="269"/>
    </row>
    <row r="29" spans="1:4" ht="15.75" customHeight="1">
      <c r="A29" s="270"/>
      <c r="B29" s="267" t="s">
        <v>31</v>
      </c>
      <c r="C29" s="268"/>
      <c r="D29" s="269"/>
    </row>
    <row r="30" spans="1:4" ht="15.75" customHeight="1">
      <c r="A30" s="270"/>
      <c r="B30" s="267" t="s">
        <v>32</v>
      </c>
      <c r="C30" s="268"/>
      <c r="D30" s="269"/>
    </row>
    <row r="31" spans="1:4" ht="15.75" customHeight="1">
      <c r="A31" s="270"/>
      <c r="B31" s="267" t="s">
        <v>33</v>
      </c>
      <c r="C31" s="268"/>
      <c r="D31" s="269"/>
    </row>
    <row r="32" spans="1:4" ht="15.75" customHeight="1">
      <c r="A32" s="270"/>
      <c r="B32" s="267" t="s">
        <v>34</v>
      </c>
      <c r="C32" s="268"/>
      <c r="D32" s="269"/>
    </row>
    <row r="33" spans="1:6" ht="15.75" customHeight="1">
      <c r="A33" s="270"/>
      <c r="B33" s="267" t="s">
        <v>35</v>
      </c>
      <c r="C33" s="268"/>
      <c r="D33" s="269"/>
    </row>
    <row r="34" spans="1:6" ht="15.75" customHeight="1">
      <c r="A34" s="270"/>
      <c r="B34" s="267" t="s">
        <v>93</v>
      </c>
      <c r="C34" s="268"/>
      <c r="D34" s="269"/>
    </row>
    <row r="35" spans="1:6" ht="15.75" customHeight="1">
      <c r="A35" s="270"/>
      <c r="B35" s="267" t="s">
        <v>193</v>
      </c>
      <c r="C35" s="268"/>
      <c r="D35" s="269"/>
    </row>
    <row r="36" spans="1:6" ht="15.75" customHeight="1">
      <c r="A36" s="270"/>
      <c r="B36" s="267" t="s">
        <v>254</v>
      </c>
      <c r="C36" s="268"/>
      <c r="D36" s="269"/>
    </row>
    <row r="37" spans="1:6" ht="15.75" customHeight="1" thickBot="1">
      <c r="A37" s="271"/>
      <c r="B37" s="272" t="s">
        <v>255</v>
      </c>
      <c r="C37" s="273"/>
      <c r="D37" s="274"/>
    </row>
    <row r="38" spans="1:6" ht="15.75" customHeight="1" thickBot="1">
      <c r="A38" s="1002" t="s">
        <v>729</v>
      </c>
      <c r="B38" s="1003"/>
      <c r="C38" s="275"/>
      <c r="D38" s="639">
        <f>+D5+D6+D7+D8+D9+D14+D18+D22+D23+D24+D25+D26+D27+D28+D29+D30+D31+D32+D33+D34+D35+D36+D37</f>
        <v>171</v>
      </c>
      <c r="F38" s="276"/>
    </row>
    <row r="39" spans="1:6">
      <c r="A39" s="640" t="s">
        <v>731</v>
      </c>
    </row>
    <row r="40" spans="1:6">
      <c r="A40" s="242"/>
      <c r="B40" s="243"/>
      <c r="C40" s="1004"/>
      <c r="D40" s="1004"/>
    </row>
    <row r="41" spans="1:6">
      <c r="A41" s="242"/>
      <c r="B41" s="243"/>
      <c r="C41" s="244"/>
      <c r="D41" s="244"/>
    </row>
    <row r="42" spans="1:6">
      <c r="A42" s="243"/>
      <c r="B42" s="243"/>
      <c r="C42" s="1004"/>
      <c r="D42" s="1004"/>
    </row>
    <row r="43" spans="1:6">
      <c r="A43" s="259"/>
      <c r="B43" s="259"/>
    </row>
    <row r="44" spans="1:6">
      <c r="A44" s="259"/>
      <c r="B44" s="259"/>
      <c r="C44" s="259"/>
    </row>
  </sheetData>
  <mergeCells count="4">
    <mergeCell ref="C40:D40"/>
    <mergeCell ref="C42:D42"/>
    <mergeCell ref="A1:D1"/>
    <mergeCell ref="A38:B38"/>
  </mergeCells>
  <phoneticPr fontId="0" type="noConversion"/>
  <printOptions horizontalCentered="1"/>
  <pageMargins left="0.78740157480314965" right="0.78740157480314965" top="1.1479166666666667" bottom="0.98425196850393704" header="0.5" footer="0.5"/>
  <pageSetup paperSize="8" orientation="portrait" r:id="rId1"/>
  <headerFooter scaleWithDoc="0" alignWithMargins="0">
    <oddHeader>&amp;R&amp;"Times New Roman,Félkövér dőlt"4.3 tájékoztató tábla a 7/2015. (IV.30.) önkormányzati rendelethez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13"/>
  <sheetViews>
    <sheetView workbookViewId="0">
      <selection activeCell="C1" sqref="C1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77" t="s">
        <v>1301</v>
      </c>
    </row>
    <row r="2" spans="1:3" ht="14.25">
      <c r="A2" s="278"/>
      <c r="B2" s="278"/>
      <c r="C2" s="278"/>
    </row>
    <row r="3" spans="1:3" ht="33.75" customHeight="1">
      <c r="A3" s="1005" t="s">
        <v>305</v>
      </c>
      <c r="B3" s="1005"/>
      <c r="C3" s="1005"/>
    </row>
    <row r="4" spans="1:3" ht="13.5" thickBot="1">
      <c r="C4" s="279"/>
    </row>
    <row r="5" spans="1:3" s="283" customFormat="1" ht="43.5" customHeight="1" thickBot="1">
      <c r="A5" s="280" t="s">
        <v>5</v>
      </c>
      <c r="B5" s="281" t="s">
        <v>54</v>
      </c>
      <c r="C5" s="282" t="s">
        <v>306</v>
      </c>
    </row>
    <row r="6" spans="1:3" ht="28.5" customHeight="1">
      <c r="A6" s="284" t="s">
        <v>7</v>
      </c>
      <c r="B6" s="285" t="str">
        <f>+CONCATENATE("Pénzkészlet ",LEFT(ÖSSZEFÜGGÉSEK!A4,4),". január 1-jén",CHAR(10),"ebből:")</f>
        <v>Pénzkészlet 2014. január 1-jén
ebből:</v>
      </c>
      <c r="C6" s="286">
        <v>6189</v>
      </c>
    </row>
    <row r="7" spans="1:3" ht="18" customHeight="1">
      <c r="A7" s="287" t="s">
        <v>8</v>
      </c>
      <c r="B7" s="288" t="s">
        <v>307</v>
      </c>
      <c r="C7" s="289">
        <v>6131</v>
      </c>
    </row>
    <row r="8" spans="1:3" ht="18" customHeight="1">
      <c r="A8" s="287" t="s">
        <v>9</v>
      </c>
      <c r="B8" s="288" t="s">
        <v>308</v>
      </c>
      <c r="C8" s="289">
        <v>58</v>
      </c>
    </row>
    <row r="9" spans="1:3" ht="18" customHeight="1">
      <c r="A9" s="287" t="s">
        <v>10</v>
      </c>
      <c r="B9" s="290" t="s">
        <v>309</v>
      </c>
      <c r="C9" s="289">
        <v>270310</v>
      </c>
    </row>
    <row r="10" spans="1:3" ht="18" customHeight="1" thickBot="1">
      <c r="A10" s="291" t="s">
        <v>11</v>
      </c>
      <c r="B10" s="292" t="s">
        <v>310</v>
      </c>
      <c r="C10" s="293">
        <v>259621</v>
      </c>
    </row>
    <row r="11" spans="1:3" ht="25.5" customHeight="1">
      <c r="A11" s="294" t="s">
        <v>12</v>
      </c>
      <c r="B11" s="295" t="str">
        <f>+CONCATENATE("Záró pénzkészlet ",LEFT(ÖSSZEFÜGGÉSEK!A4,4),". december 31-én",CHAR(10),"ebből:")</f>
        <v>Záró pénzkészlet 2014. december 31-én
ebből:</v>
      </c>
      <c r="C11" s="296">
        <f>C6+C9-C10</f>
        <v>16878</v>
      </c>
    </row>
    <row r="12" spans="1:3" ht="18" customHeight="1">
      <c r="A12" s="287" t="s">
        <v>13</v>
      </c>
      <c r="B12" s="288" t="s">
        <v>307</v>
      </c>
      <c r="C12" s="289">
        <v>16680</v>
      </c>
    </row>
    <row r="13" spans="1:3" ht="18" customHeight="1" thickBot="1">
      <c r="A13" s="297" t="s">
        <v>14</v>
      </c>
      <c r="B13" s="298" t="s">
        <v>308</v>
      </c>
      <c r="C13" s="299">
        <v>198</v>
      </c>
    </row>
  </sheetData>
  <mergeCells count="1">
    <mergeCell ref="A3:C3"/>
  </mergeCells>
  <phoneticPr fontId="0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view="pageLayout" topLeftCell="B1" workbookViewId="0">
      <selection activeCell="C11" sqref="C11"/>
    </sheetView>
  </sheetViews>
  <sheetFormatPr defaultRowHeight="12.75"/>
  <cols>
    <col min="1" max="1" width="9.5" style="658" customWidth="1"/>
    <col min="2" max="2" width="95.6640625" style="658" customWidth="1"/>
    <col min="3" max="3" width="22.33203125" style="658" customWidth="1"/>
    <col min="4" max="16384" width="9.33203125" style="658"/>
  </cols>
  <sheetData>
    <row r="1" spans="1:3" ht="22.5" customHeight="1" thickBot="1">
      <c r="A1" s="972" t="s">
        <v>856</v>
      </c>
      <c r="B1" s="973"/>
      <c r="C1" s="973"/>
    </row>
    <row r="2" spans="1:3" ht="15" thickBot="1">
      <c r="A2" s="662" t="s">
        <v>854</v>
      </c>
      <c r="B2" s="662" t="s">
        <v>54</v>
      </c>
      <c r="C2" s="662" t="s">
        <v>853</v>
      </c>
    </row>
    <row r="3" spans="1:3" ht="15" thickBot="1">
      <c r="A3" s="662">
        <v>1</v>
      </c>
      <c r="B3" s="662">
        <v>2</v>
      </c>
      <c r="C3" s="662">
        <v>3</v>
      </c>
    </row>
    <row r="4" spans="1:3" ht="15.75" thickBot="1">
      <c r="A4" s="663" t="s">
        <v>41</v>
      </c>
      <c r="B4" s="664" t="s">
        <v>852</v>
      </c>
      <c r="C4" s="665">
        <f>SUM('6.3. sz. tájékoztató '!C4,'6.2. sz. tájékoztató '!C4)</f>
        <v>157323</v>
      </c>
    </row>
    <row r="5" spans="1:3" ht="15.75" thickBot="1">
      <c r="A5" s="663" t="s">
        <v>49</v>
      </c>
      <c r="B5" s="666" t="s">
        <v>851</v>
      </c>
      <c r="C5" s="665">
        <f>SUM('6.3. sz. tájékoztató '!C5,'6.2. sz. tájékoztató '!C5)</f>
        <v>146938</v>
      </c>
    </row>
    <row r="6" spans="1:3" ht="15" thickBot="1">
      <c r="A6" s="668" t="s">
        <v>50</v>
      </c>
      <c r="B6" s="669" t="s">
        <v>850</v>
      </c>
      <c r="C6" s="684">
        <f>SUM('6.3. sz. tájékoztató '!C6,'6.2. sz. tájékoztató '!C6)</f>
        <v>10385</v>
      </c>
    </row>
    <row r="7" spans="1:3" ht="15.75" thickBot="1">
      <c r="A7" s="663" t="s">
        <v>51</v>
      </c>
      <c r="B7" s="666" t="s">
        <v>849</v>
      </c>
      <c r="C7" s="665">
        <f>SUM('6.3. sz. tájékoztató '!C7,'6.2. sz. tájékoztató '!C7)</f>
        <v>90402</v>
      </c>
    </row>
    <row r="8" spans="1:3" ht="15.75" thickBot="1">
      <c r="A8" s="663" t="s">
        <v>52</v>
      </c>
      <c r="B8" s="666" t="s">
        <v>848</v>
      </c>
      <c r="C8" s="665">
        <f>SUM('6.3. sz. tájékoztató '!C8,'6.2. sz. tájékoztató '!C8)</f>
        <v>80739</v>
      </c>
    </row>
    <row r="9" spans="1:3" ht="15" thickBot="1">
      <c r="A9" s="668" t="s">
        <v>847</v>
      </c>
      <c r="B9" s="669" t="s">
        <v>846</v>
      </c>
      <c r="C9" s="684">
        <f>SUM('6.3. sz. tájékoztató '!C9,'6.2. sz. tájékoztató '!C9)</f>
        <v>9663</v>
      </c>
    </row>
    <row r="10" spans="1:3" ht="15" thickBot="1">
      <c r="A10" s="668" t="s">
        <v>845</v>
      </c>
      <c r="B10" s="669" t="s">
        <v>844</v>
      </c>
      <c r="C10" s="684">
        <f>SUM('6.3. sz. tájékoztató '!C10,'6.2. sz. tájékoztató '!C10)</f>
        <v>20048</v>
      </c>
    </row>
    <row r="11" spans="1:3" ht="15.75" thickBot="1">
      <c r="A11" s="663" t="s">
        <v>843</v>
      </c>
      <c r="B11" s="666" t="s">
        <v>842</v>
      </c>
      <c r="C11" s="665">
        <f>SUM('6.3. sz. tájékoztató '!C11,'6.2. sz. tájékoztató '!C11)</f>
        <v>0</v>
      </c>
    </row>
    <row r="12" spans="1:3" ht="15.75" thickBot="1">
      <c r="A12" s="663" t="s">
        <v>841</v>
      </c>
      <c r="B12" s="666" t="s">
        <v>840</v>
      </c>
      <c r="C12" s="665">
        <f>SUM('6.3. sz. tájékoztató '!C12,'6.2. sz. tájékoztató '!C12)</f>
        <v>0</v>
      </c>
    </row>
    <row r="13" spans="1:3" ht="15.75" thickBot="1">
      <c r="A13" s="668" t="s">
        <v>839</v>
      </c>
      <c r="B13" s="669" t="s">
        <v>838</v>
      </c>
      <c r="C13" s="665">
        <f>SUM('6.3. sz. tájékoztató '!C13,'6.2. sz. tájékoztató '!C13)</f>
        <v>0</v>
      </c>
    </row>
    <row r="14" spans="1:3" ht="15.75" thickBot="1">
      <c r="A14" s="663" t="s">
        <v>837</v>
      </c>
      <c r="B14" s="666" t="s">
        <v>836</v>
      </c>
      <c r="C14" s="665">
        <f>SUM('6.3. sz. tájékoztató '!C14,'6.2. sz. tájékoztató '!C14)</f>
        <v>0</v>
      </c>
    </row>
    <row r="15" spans="1:3" ht="15.75" thickBot="1">
      <c r="A15" s="663" t="s">
        <v>835</v>
      </c>
      <c r="B15" s="666" t="s">
        <v>834</v>
      </c>
      <c r="C15" s="665">
        <f>SUM('6.3. sz. tájékoztató '!C15,'6.2. sz. tájékoztató '!C15)</f>
        <v>0</v>
      </c>
    </row>
    <row r="16" spans="1:3" ht="15" thickBot="1">
      <c r="A16" s="668" t="s">
        <v>833</v>
      </c>
      <c r="B16" s="669" t="s">
        <v>832</v>
      </c>
      <c r="C16" s="684">
        <f>SUM('6.3. sz. tájékoztató '!C16,'6.2. sz. tájékoztató '!C16)</f>
        <v>0</v>
      </c>
    </row>
    <row r="17" spans="1:3" ht="15" thickBot="1">
      <c r="A17" s="668" t="s">
        <v>831</v>
      </c>
      <c r="B17" s="669" t="s">
        <v>830</v>
      </c>
      <c r="C17" s="684">
        <f>SUM('6.3. sz. tájékoztató '!C17,'6.2. sz. tájékoztató '!C17)</f>
        <v>0</v>
      </c>
    </row>
    <row r="18" spans="1:3" ht="15" thickBot="1">
      <c r="A18" s="668" t="s">
        <v>829</v>
      </c>
      <c r="B18" s="669" t="s">
        <v>828</v>
      </c>
      <c r="C18" s="684">
        <f>SUM('6.3. sz. tájékoztató '!C18,'6.2. sz. tájékoztató '!C18)</f>
        <v>20048</v>
      </c>
    </row>
    <row r="19" spans="1:3" ht="15" thickBot="1">
      <c r="A19" s="668" t="s">
        <v>827</v>
      </c>
      <c r="B19" s="669" t="s">
        <v>826</v>
      </c>
      <c r="C19" s="684">
        <f>SUM('6.3. sz. tájékoztató '!C19,'6.2. sz. tájékoztató '!C19)</f>
        <v>293</v>
      </c>
    </row>
    <row r="20" spans="1:3" ht="15" thickBot="1">
      <c r="A20" s="668" t="s">
        <v>825</v>
      </c>
      <c r="B20" s="669" t="s">
        <v>824</v>
      </c>
      <c r="C20" s="684">
        <f>SUM('6.3. sz. tájékoztató '!C20,'6.2. sz. tájékoztató '!C20)</f>
        <v>19755</v>
      </c>
    </row>
    <row r="21" spans="1:3" ht="15" thickBot="1">
      <c r="A21" s="668" t="s">
        <v>823</v>
      </c>
      <c r="B21" s="669" t="s">
        <v>822</v>
      </c>
      <c r="C21" s="684">
        <f>SUM('6.3. sz. tájékoztató '!C21,'6.2. sz. tájékoztató '!C21)</f>
        <v>0</v>
      </c>
    </row>
    <row r="22" spans="1:3" ht="15" thickBot="1">
      <c r="A22" s="668" t="s">
        <v>821</v>
      </c>
      <c r="B22" s="669" t="s">
        <v>820</v>
      </c>
      <c r="C22" s="684">
        <f>SUM('6.3. sz. tájékoztató '!C22,'6.2. sz. tájékoztató '!C22)</f>
        <v>0</v>
      </c>
    </row>
  </sheetData>
  <mergeCells count="1">
    <mergeCell ref="A1:C1"/>
  </mergeCells>
  <pageMargins left="0.75" right="0.75" top="1" bottom="1" header="0.5" footer="0.5"/>
  <pageSetup paperSize="8" orientation="portrait" horizontalDpi="300" verticalDpi="300" r:id="rId1"/>
  <headerFooter alignWithMargins="0">
    <oddHeader xml:space="preserve">&amp;R 6.1 sz. tájékoztató tábla a 7/2015. (IV.30.)   önkormányzati rendelethez
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view="pageLayout" topLeftCell="B1" workbookViewId="0">
      <selection activeCell="C13" sqref="C13"/>
    </sheetView>
  </sheetViews>
  <sheetFormatPr defaultRowHeight="15.75"/>
  <cols>
    <col min="1" max="1" width="9.5" style="661" customWidth="1"/>
    <col min="2" max="2" width="95.6640625" style="661" customWidth="1"/>
    <col min="3" max="3" width="22.33203125" style="661" customWidth="1"/>
    <col min="4" max="16384" width="9.33203125" style="661"/>
  </cols>
  <sheetData>
    <row r="1" spans="1:3" ht="22.5" customHeight="1" thickBot="1">
      <c r="A1" s="972" t="s">
        <v>855</v>
      </c>
      <c r="B1" s="1006"/>
      <c r="C1" s="1006"/>
    </row>
    <row r="2" spans="1:3" ht="16.5" thickBot="1">
      <c r="A2" s="662" t="s">
        <v>854</v>
      </c>
      <c r="B2" s="662" t="s">
        <v>54</v>
      </c>
      <c r="C2" s="662" t="s">
        <v>853</v>
      </c>
    </row>
    <row r="3" spans="1:3" ht="16.5" thickBot="1">
      <c r="A3" s="662">
        <v>1</v>
      </c>
      <c r="B3" s="662">
        <v>2</v>
      </c>
      <c r="C3" s="662">
        <v>3</v>
      </c>
    </row>
    <row r="4" spans="1:3" ht="16.5" thickBot="1">
      <c r="A4" s="663" t="s">
        <v>41</v>
      </c>
      <c r="B4" s="664" t="s">
        <v>852</v>
      </c>
      <c r="C4" s="665">
        <v>144567</v>
      </c>
    </row>
    <row r="5" spans="1:3" ht="16.5" thickBot="1">
      <c r="A5" s="663" t="s">
        <v>49</v>
      </c>
      <c r="B5" s="666" t="s">
        <v>851</v>
      </c>
      <c r="C5" s="667">
        <v>83564</v>
      </c>
    </row>
    <row r="6" spans="1:3" ht="16.5" thickBot="1">
      <c r="A6" s="668" t="s">
        <v>50</v>
      </c>
      <c r="B6" s="669" t="s">
        <v>850</v>
      </c>
      <c r="C6" s="670">
        <v>61003</v>
      </c>
    </row>
    <row r="7" spans="1:3" ht="16.5" thickBot="1">
      <c r="A7" s="663" t="s">
        <v>51</v>
      </c>
      <c r="B7" s="666" t="s">
        <v>849</v>
      </c>
      <c r="C7" s="667">
        <v>35362</v>
      </c>
    </row>
    <row r="8" spans="1:3" ht="16.5" thickBot="1">
      <c r="A8" s="663" t="s">
        <v>52</v>
      </c>
      <c r="B8" s="666" t="s">
        <v>848</v>
      </c>
      <c r="C8" s="667">
        <v>80739</v>
      </c>
    </row>
    <row r="9" spans="1:3" ht="16.5" thickBot="1">
      <c r="A9" s="668" t="s">
        <v>847</v>
      </c>
      <c r="B9" s="669" t="s">
        <v>846</v>
      </c>
      <c r="C9" s="670">
        <v>-45377</v>
      </c>
    </row>
    <row r="10" spans="1:3" ht="16.5" thickBot="1">
      <c r="A10" s="668" t="s">
        <v>845</v>
      </c>
      <c r="B10" s="669" t="s">
        <v>844</v>
      </c>
      <c r="C10" s="670">
        <v>15626</v>
      </c>
    </row>
    <row r="11" spans="1:3" ht="16.5" thickBot="1">
      <c r="A11" s="663" t="s">
        <v>843</v>
      </c>
      <c r="B11" s="666" t="s">
        <v>842</v>
      </c>
      <c r="C11" s="667">
        <v>0</v>
      </c>
    </row>
    <row r="12" spans="1:3" ht="16.5" thickBot="1">
      <c r="A12" s="663" t="s">
        <v>841</v>
      </c>
      <c r="B12" s="666" t="s">
        <v>840</v>
      </c>
      <c r="C12" s="667">
        <v>0</v>
      </c>
    </row>
    <row r="13" spans="1:3" ht="16.5" thickBot="1">
      <c r="A13" s="668" t="s">
        <v>839</v>
      </c>
      <c r="B13" s="669" t="s">
        <v>838</v>
      </c>
      <c r="C13" s="670">
        <v>0</v>
      </c>
    </row>
    <row r="14" spans="1:3" ht="16.5" thickBot="1">
      <c r="A14" s="663" t="s">
        <v>837</v>
      </c>
      <c r="B14" s="666" t="s">
        <v>836</v>
      </c>
      <c r="C14" s="667">
        <v>0</v>
      </c>
    </row>
    <row r="15" spans="1:3" ht="16.5" thickBot="1">
      <c r="A15" s="663" t="s">
        <v>835</v>
      </c>
      <c r="B15" s="666" t="s">
        <v>834</v>
      </c>
      <c r="C15" s="667">
        <v>0</v>
      </c>
    </row>
    <row r="16" spans="1:3" ht="16.5" thickBot="1">
      <c r="A16" s="668" t="s">
        <v>833</v>
      </c>
      <c r="B16" s="669" t="s">
        <v>832</v>
      </c>
      <c r="C16" s="670">
        <v>0</v>
      </c>
    </row>
    <row r="17" spans="1:3" ht="16.5" thickBot="1">
      <c r="A17" s="668" t="s">
        <v>831</v>
      </c>
      <c r="B17" s="669" t="s">
        <v>830</v>
      </c>
      <c r="C17" s="670">
        <v>0</v>
      </c>
    </row>
    <row r="18" spans="1:3" ht="16.5" thickBot="1">
      <c r="A18" s="668" t="s">
        <v>829</v>
      </c>
      <c r="B18" s="669" t="s">
        <v>828</v>
      </c>
      <c r="C18" s="670">
        <v>15626</v>
      </c>
    </row>
    <row r="19" spans="1:3" ht="16.5" thickBot="1">
      <c r="A19" s="668" t="s">
        <v>827</v>
      </c>
      <c r="B19" s="669" t="s">
        <v>826</v>
      </c>
      <c r="C19" s="670">
        <v>293</v>
      </c>
    </row>
    <row r="20" spans="1:3" ht="16.5" thickBot="1">
      <c r="A20" s="668" t="s">
        <v>825</v>
      </c>
      <c r="B20" s="669" t="s">
        <v>824</v>
      </c>
      <c r="C20" s="670">
        <v>15333</v>
      </c>
    </row>
    <row r="21" spans="1:3" ht="16.5" thickBot="1">
      <c r="A21" s="668" t="s">
        <v>823</v>
      </c>
      <c r="B21" s="669" t="s">
        <v>822</v>
      </c>
      <c r="C21" s="670">
        <v>0</v>
      </c>
    </row>
    <row r="22" spans="1:3" ht="16.5" thickBot="1">
      <c r="A22" s="668" t="s">
        <v>821</v>
      </c>
      <c r="B22" s="669" t="s">
        <v>820</v>
      </c>
      <c r="C22" s="670">
        <v>0</v>
      </c>
    </row>
  </sheetData>
  <mergeCells count="1">
    <mergeCell ref="A1:C1"/>
  </mergeCells>
  <pageMargins left="0.75" right="0.75" top="1" bottom="1" header="0.5" footer="0.5"/>
  <pageSetup paperSize="8" orientation="portrait" horizontalDpi="300" verticalDpi="300" r:id="rId1"/>
  <headerFooter alignWithMargins="0">
    <oddHeader xml:space="preserve">&amp;R 6.2 sz. tájékoztató tábla a 7/2015. (IV.30.)   önkormányzati rendelethez
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92D050"/>
  </sheetPr>
  <dimension ref="A1:C22"/>
  <sheetViews>
    <sheetView view="pageLayout" workbookViewId="0">
      <selection activeCell="B11" sqref="B11"/>
    </sheetView>
  </sheetViews>
  <sheetFormatPr defaultRowHeight="15.75"/>
  <cols>
    <col min="1" max="1" width="9.5" style="660" customWidth="1"/>
    <col min="2" max="2" width="86" style="660" customWidth="1"/>
    <col min="3" max="3" width="21.1640625" style="660" customWidth="1"/>
    <col min="4" max="256" width="9.33203125" style="660"/>
    <col min="257" max="257" width="9.5" style="660" customWidth="1"/>
    <col min="258" max="258" width="95.6640625" style="660" customWidth="1"/>
    <col min="259" max="259" width="22.33203125" style="660" customWidth="1"/>
    <col min="260" max="512" width="9.33203125" style="660"/>
    <col min="513" max="513" width="9.5" style="660" customWidth="1"/>
    <col min="514" max="514" width="95.6640625" style="660" customWidth="1"/>
    <col min="515" max="515" width="22.33203125" style="660" customWidth="1"/>
    <col min="516" max="768" width="9.33203125" style="660"/>
    <col min="769" max="769" width="9.5" style="660" customWidth="1"/>
    <col min="770" max="770" width="95.6640625" style="660" customWidth="1"/>
    <col min="771" max="771" width="22.33203125" style="660" customWidth="1"/>
    <col min="772" max="1024" width="9.33203125" style="660"/>
    <col min="1025" max="1025" width="9.5" style="660" customWidth="1"/>
    <col min="1026" max="1026" width="95.6640625" style="660" customWidth="1"/>
    <col min="1027" max="1027" width="22.33203125" style="660" customWidth="1"/>
    <col min="1028" max="1280" width="9.33203125" style="660"/>
    <col min="1281" max="1281" width="9.5" style="660" customWidth="1"/>
    <col min="1282" max="1282" width="95.6640625" style="660" customWidth="1"/>
    <col min="1283" max="1283" width="22.33203125" style="660" customWidth="1"/>
    <col min="1284" max="1536" width="9.33203125" style="660"/>
    <col min="1537" max="1537" width="9.5" style="660" customWidth="1"/>
    <col min="1538" max="1538" width="95.6640625" style="660" customWidth="1"/>
    <col min="1539" max="1539" width="22.33203125" style="660" customWidth="1"/>
    <col min="1540" max="1792" width="9.33203125" style="660"/>
    <col min="1793" max="1793" width="9.5" style="660" customWidth="1"/>
    <col min="1794" max="1794" width="95.6640625" style="660" customWidth="1"/>
    <col min="1795" max="1795" width="22.33203125" style="660" customWidth="1"/>
    <col min="1796" max="2048" width="9.33203125" style="660"/>
    <col min="2049" max="2049" width="9.5" style="660" customWidth="1"/>
    <col min="2050" max="2050" width="95.6640625" style="660" customWidth="1"/>
    <col min="2051" max="2051" width="22.33203125" style="660" customWidth="1"/>
    <col min="2052" max="2304" width="9.33203125" style="660"/>
    <col min="2305" max="2305" width="9.5" style="660" customWidth="1"/>
    <col min="2306" max="2306" width="95.6640625" style="660" customWidth="1"/>
    <col min="2307" max="2307" width="22.33203125" style="660" customWidth="1"/>
    <col min="2308" max="2560" width="9.33203125" style="660"/>
    <col min="2561" max="2561" width="9.5" style="660" customWidth="1"/>
    <col min="2562" max="2562" width="95.6640625" style="660" customWidth="1"/>
    <col min="2563" max="2563" width="22.33203125" style="660" customWidth="1"/>
    <col min="2564" max="2816" width="9.33203125" style="660"/>
    <col min="2817" max="2817" width="9.5" style="660" customWidth="1"/>
    <col min="2818" max="2818" width="95.6640625" style="660" customWidth="1"/>
    <col min="2819" max="2819" width="22.33203125" style="660" customWidth="1"/>
    <col min="2820" max="3072" width="9.33203125" style="660"/>
    <col min="3073" max="3073" width="9.5" style="660" customWidth="1"/>
    <col min="3074" max="3074" width="95.6640625" style="660" customWidth="1"/>
    <col min="3075" max="3075" width="22.33203125" style="660" customWidth="1"/>
    <col min="3076" max="3328" width="9.33203125" style="660"/>
    <col min="3329" max="3329" width="9.5" style="660" customWidth="1"/>
    <col min="3330" max="3330" width="95.6640625" style="660" customWidth="1"/>
    <col min="3331" max="3331" width="22.33203125" style="660" customWidth="1"/>
    <col min="3332" max="3584" width="9.33203125" style="660"/>
    <col min="3585" max="3585" width="9.5" style="660" customWidth="1"/>
    <col min="3586" max="3586" width="95.6640625" style="660" customWidth="1"/>
    <col min="3587" max="3587" width="22.33203125" style="660" customWidth="1"/>
    <col min="3588" max="3840" width="9.33203125" style="660"/>
    <col min="3841" max="3841" width="9.5" style="660" customWidth="1"/>
    <col min="3842" max="3842" width="95.6640625" style="660" customWidth="1"/>
    <col min="3843" max="3843" width="22.33203125" style="660" customWidth="1"/>
    <col min="3844" max="4096" width="9.33203125" style="660"/>
    <col min="4097" max="4097" width="9.5" style="660" customWidth="1"/>
    <col min="4098" max="4098" width="95.6640625" style="660" customWidth="1"/>
    <col min="4099" max="4099" width="22.33203125" style="660" customWidth="1"/>
    <col min="4100" max="4352" width="9.33203125" style="660"/>
    <col min="4353" max="4353" width="9.5" style="660" customWidth="1"/>
    <col min="4354" max="4354" width="95.6640625" style="660" customWidth="1"/>
    <col min="4355" max="4355" width="22.33203125" style="660" customWidth="1"/>
    <col min="4356" max="4608" width="9.33203125" style="660"/>
    <col min="4609" max="4609" width="9.5" style="660" customWidth="1"/>
    <col min="4610" max="4610" width="95.6640625" style="660" customWidth="1"/>
    <col min="4611" max="4611" width="22.33203125" style="660" customWidth="1"/>
    <col min="4612" max="4864" width="9.33203125" style="660"/>
    <col min="4865" max="4865" width="9.5" style="660" customWidth="1"/>
    <col min="4866" max="4866" width="95.6640625" style="660" customWidth="1"/>
    <col min="4867" max="4867" width="22.33203125" style="660" customWidth="1"/>
    <col min="4868" max="5120" width="9.33203125" style="660"/>
    <col min="5121" max="5121" width="9.5" style="660" customWidth="1"/>
    <col min="5122" max="5122" width="95.6640625" style="660" customWidth="1"/>
    <col min="5123" max="5123" width="22.33203125" style="660" customWidth="1"/>
    <col min="5124" max="5376" width="9.33203125" style="660"/>
    <col min="5377" max="5377" width="9.5" style="660" customWidth="1"/>
    <col min="5378" max="5378" width="95.6640625" style="660" customWidth="1"/>
    <col min="5379" max="5379" width="22.33203125" style="660" customWidth="1"/>
    <col min="5380" max="5632" width="9.33203125" style="660"/>
    <col min="5633" max="5633" width="9.5" style="660" customWidth="1"/>
    <col min="5634" max="5634" width="95.6640625" style="660" customWidth="1"/>
    <col min="5635" max="5635" width="22.33203125" style="660" customWidth="1"/>
    <col min="5636" max="5888" width="9.33203125" style="660"/>
    <col min="5889" max="5889" width="9.5" style="660" customWidth="1"/>
    <col min="5890" max="5890" width="95.6640625" style="660" customWidth="1"/>
    <col min="5891" max="5891" width="22.33203125" style="660" customWidth="1"/>
    <col min="5892" max="6144" width="9.33203125" style="660"/>
    <col min="6145" max="6145" width="9.5" style="660" customWidth="1"/>
    <col min="6146" max="6146" width="95.6640625" style="660" customWidth="1"/>
    <col min="6147" max="6147" width="22.33203125" style="660" customWidth="1"/>
    <col min="6148" max="6400" width="9.33203125" style="660"/>
    <col min="6401" max="6401" width="9.5" style="660" customWidth="1"/>
    <col min="6402" max="6402" width="95.6640625" style="660" customWidth="1"/>
    <col min="6403" max="6403" width="22.33203125" style="660" customWidth="1"/>
    <col min="6404" max="6656" width="9.33203125" style="660"/>
    <col min="6657" max="6657" width="9.5" style="660" customWidth="1"/>
    <col min="6658" max="6658" width="95.6640625" style="660" customWidth="1"/>
    <col min="6659" max="6659" width="22.33203125" style="660" customWidth="1"/>
    <col min="6660" max="6912" width="9.33203125" style="660"/>
    <col min="6913" max="6913" width="9.5" style="660" customWidth="1"/>
    <col min="6914" max="6914" width="95.6640625" style="660" customWidth="1"/>
    <col min="6915" max="6915" width="22.33203125" style="660" customWidth="1"/>
    <col min="6916" max="7168" width="9.33203125" style="660"/>
    <col min="7169" max="7169" width="9.5" style="660" customWidth="1"/>
    <col min="7170" max="7170" width="95.6640625" style="660" customWidth="1"/>
    <col min="7171" max="7171" width="22.33203125" style="660" customWidth="1"/>
    <col min="7172" max="7424" width="9.33203125" style="660"/>
    <col min="7425" max="7425" width="9.5" style="660" customWidth="1"/>
    <col min="7426" max="7426" width="95.6640625" style="660" customWidth="1"/>
    <col min="7427" max="7427" width="22.33203125" style="660" customWidth="1"/>
    <col min="7428" max="7680" width="9.33203125" style="660"/>
    <col min="7681" max="7681" width="9.5" style="660" customWidth="1"/>
    <col min="7682" max="7682" width="95.6640625" style="660" customWidth="1"/>
    <col min="7683" max="7683" width="22.33203125" style="660" customWidth="1"/>
    <col min="7684" max="7936" width="9.33203125" style="660"/>
    <col min="7937" max="7937" width="9.5" style="660" customWidth="1"/>
    <col min="7938" max="7938" width="95.6640625" style="660" customWidth="1"/>
    <col min="7939" max="7939" width="22.33203125" style="660" customWidth="1"/>
    <col min="7940" max="8192" width="9.33203125" style="660"/>
    <col min="8193" max="8193" width="9.5" style="660" customWidth="1"/>
    <col min="8194" max="8194" width="95.6640625" style="660" customWidth="1"/>
    <col min="8195" max="8195" width="22.33203125" style="660" customWidth="1"/>
    <col min="8196" max="8448" width="9.33203125" style="660"/>
    <col min="8449" max="8449" width="9.5" style="660" customWidth="1"/>
    <col min="8450" max="8450" width="95.6640625" style="660" customWidth="1"/>
    <col min="8451" max="8451" width="22.33203125" style="660" customWidth="1"/>
    <col min="8452" max="8704" width="9.33203125" style="660"/>
    <col min="8705" max="8705" width="9.5" style="660" customWidth="1"/>
    <col min="8706" max="8706" width="95.6640625" style="660" customWidth="1"/>
    <col min="8707" max="8707" width="22.33203125" style="660" customWidth="1"/>
    <col min="8708" max="8960" width="9.33203125" style="660"/>
    <col min="8961" max="8961" width="9.5" style="660" customWidth="1"/>
    <col min="8962" max="8962" width="95.6640625" style="660" customWidth="1"/>
    <col min="8963" max="8963" width="22.33203125" style="660" customWidth="1"/>
    <col min="8964" max="9216" width="9.33203125" style="660"/>
    <col min="9217" max="9217" width="9.5" style="660" customWidth="1"/>
    <col min="9218" max="9218" width="95.6640625" style="660" customWidth="1"/>
    <col min="9219" max="9219" width="22.33203125" style="660" customWidth="1"/>
    <col min="9220" max="9472" width="9.33203125" style="660"/>
    <col min="9473" max="9473" width="9.5" style="660" customWidth="1"/>
    <col min="9474" max="9474" width="95.6640625" style="660" customWidth="1"/>
    <col min="9475" max="9475" width="22.33203125" style="660" customWidth="1"/>
    <col min="9476" max="9728" width="9.33203125" style="660"/>
    <col min="9729" max="9729" width="9.5" style="660" customWidth="1"/>
    <col min="9730" max="9730" width="95.6640625" style="660" customWidth="1"/>
    <col min="9731" max="9731" width="22.33203125" style="660" customWidth="1"/>
    <col min="9732" max="9984" width="9.33203125" style="660"/>
    <col min="9985" max="9985" width="9.5" style="660" customWidth="1"/>
    <col min="9986" max="9986" width="95.6640625" style="660" customWidth="1"/>
    <col min="9987" max="9987" width="22.33203125" style="660" customWidth="1"/>
    <col min="9988" max="10240" width="9.33203125" style="660"/>
    <col min="10241" max="10241" width="9.5" style="660" customWidth="1"/>
    <col min="10242" max="10242" width="95.6640625" style="660" customWidth="1"/>
    <col min="10243" max="10243" width="22.33203125" style="660" customWidth="1"/>
    <col min="10244" max="10496" width="9.33203125" style="660"/>
    <col min="10497" max="10497" width="9.5" style="660" customWidth="1"/>
    <col min="10498" max="10498" width="95.6640625" style="660" customWidth="1"/>
    <col min="10499" max="10499" width="22.33203125" style="660" customWidth="1"/>
    <col min="10500" max="10752" width="9.33203125" style="660"/>
    <col min="10753" max="10753" width="9.5" style="660" customWidth="1"/>
    <col min="10754" max="10754" width="95.6640625" style="660" customWidth="1"/>
    <col min="10755" max="10755" width="22.33203125" style="660" customWidth="1"/>
    <col min="10756" max="11008" width="9.33203125" style="660"/>
    <col min="11009" max="11009" width="9.5" style="660" customWidth="1"/>
    <col min="11010" max="11010" width="95.6640625" style="660" customWidth="1"/>
    <col min="11011" max="11011" width="22.33203125" style="660" customWidth="1"/>
    <col min="11012" max="11264" width="9.33203125" style="660"/>
    <col min="11265" max="11265" width="9.5" style="660" customWidth="1"/>
    <col min="11266" max="11266" width="95.6640625" style="660" customWidth="1"/>
    <col min="11267" max="11267" width="22.33203125" style="660" customWidth="1"/>
    <col min="11268" max="11520" width="9.33203125" style="660"/>
    <col min="11521" max="11521" width="9.5" style="660" customWidth="1"/>
    <col min="11522" max="11522" width="95.6640625" style="660" customWidth="1"/>
    <col min="11523" max="11523" width="22.33203125" style="660" customWidth="1"/>
    <col min="11524" max="11776" width="9.33203125" style="660"/>
    <col min="11777" max="11777" width="9.5" style="660" customWidth="1"/>
    <col min="11778" max="11778" width="95.6640625" style="660" customWidth="1"/>
    <col min="11779" max="11779" width="22.33203125" style="660" customWidth="1"/>
    <col min="11780" max="12032" width="9.33203125" style="660"/>
    <col min="12033" max="12033" width="9.5" style="660" customWidth="1"/>
    <col min="12034" max="12034" width="95.6640625" style="660" customWidth="1"/>
    <col min="12035" max="12035" width="22.33203125" style="660" customWidth="1"/>
    <col min="12036" max="12288" width="9.33203125" style="660"/>
    <col min="12289" max="12289" width="9.5" style="660" customWidth="1"/>
    <col min="12290" max="12290" width="95.6640625" style="660" customWidth="1"/>
    <col min="12291" max="12291" width="22.33203125" style="660" customWidth="1"/>
    <col min="12292" max="12544" width="9.33203125" style="660"/>
    <col min="12545" max="12545" width="9.5" style="660" customWidth="1"/>
    <col min="12546" max="12546" width="95.6640625" style="660" customWidth="1"/>
    <col min="12547" max="12547" width="22.33203125" style="660" customWidth="1"/>
    <col min="12548" max="12800" width="9.33203125" style="660"/>
    <col min="12801" max="12801" width="9.5" style="660" customWidth="1"/>
    <col min="12802" max="12802" width="95.6640625" style="660" customWidth="1"/>
    <col min="12803" max="12803" width="22.33203125" style="660" customWidth="1"/>
    <col min="12804" max="13056" width="9.33203125" style="660"/>
    <col min="13057" max="13057" width="9.5" style="660" customWidth="1"/>
    <col min="13058" max="13058" width="95.6640625" style="660" customWidth="1"/>
    <col min="13059" max="13059" width="22.33203125" style="660" customWidth="1"/>
    <col min="13060" max="13312" width="9.33203125" style="660"/>
    <col min="13313" max="13313" width="9.5" style="660" customWidth="1"/>
    <col min="13314" max="13314" width="95.6640625" style="660" customWidth="1"/>
    <col min="13315" max="13315" width="22.33203125" style="660" customWidth="1"/>
    <col min="13316" max="13568" width="9.33203125" style="660"/>
    <col min="13569" max="13569" width="9.5" style="660" customWidth="1"/>
    <col min="13570" max="13570" width="95.6640625" style="660" customWidth="1"/>
    <col min="13571" max="13571" width="22.33203125" style="660" customWidth="1"/>
    <col min="13572" max="13824" width="9.33203125" style="660"/>
    <col min="13825" max="13825" width="9.5" style="660" customWidth="1"/>
    <col min="13826" max="13826" width="95.6640625" style="660" customWidth="1"/>
    <col min="13827" max="13827" width="22.33203125" style="660" customWidth="1"/>
    <col min="13828" max="14080" width="9.33203125" style="660"/>
    <col min="14081" max="14081" width="9.5" style="660" customWidth="1"/>
    <col min="14082" max="14082" width="95.6640625" style="660" customWidth="1"/>
    <col min="14083" max="14083" width="22.33203125" style="660" customWidth="1"/>
    <col min="14084" max="14336" width="9.33203125" style="660"/>
    <col min="14337" max="14337" width="9.5" style="660" customWidth="1"/>
    <col min="14338" max="14338" width="95.6640625" style="660" customWidth="1"/>
    <col min="14339" max="14339" width="22.33203125" style="660" customWidth="1"/>
    <col min="14340" max="14592" width="9.33203125" style="660"/>
    <col min="14593" max="14593" width="9.5" style="660" customWidth="1"/>
    <col min="14594" max="14594" width="95.6640625" style="660" customWidth="1"/>
    <col min="14595" max="14595" width="22.33203125" style="660" customWidth="1"/>
    <col min="14596" max="14848" width="9.33203125" style="660"/>
    <col min="14849" max="14849" width="9.5" style="660" customWidth="1"/>
    <col min="14850" max="14850" width="95.6640625" style="660" customWidth="1"/>
    <col min="14851" max="14851" width="22.33203125" style="660" customWidth="1"/>
    <col min="14852" max="15104" width="9.33203125" style="660"/>
    <col min="15105" max="15105" width="9.5" style="660" customWidth="1"/>
    <col min="15106" max="15106" width="95.6640625" style="660" customWidth="1"/>
    <col min="15107" max="15107" width="22.33203125" style="660" customWidth="1"/>
    <col min="15108" max="15360" width="9.33203125" style="660"/>
    <col min="15361" max="15361" width="9.5" style="660" customWidth="1"/>
    <col min="15362" max="15362" width="95.6640625" style="660" customWidth="1"/>
    <col min="15363" max="15363" width="22.33203125" style="660" customWidth="1"/>
    <col min="15364" max="15616" width="9.33203125" style="660"/>
    <col min="15617" max="15617" width="9.5" style="660" customWidth="1"/>
    <col min="15618" max="15618" width="95.6640625" style="660" customWidth="1"/>
    <col min="15619" max="15619" width="22.33203125" style="660" customWidth="1"/>
    <col min="15620" max="15872" width="9.33203125" style="660"/>
    <col min="15873" max="15873" width="9.5" style="660" customWidth="1"/>
    <col min="15874" max="15874" width="95.6640625" style="660" customWidth="1"/>
    <col min="15875" max="15875" width="22.33203125" style="660" customWidth="1"/>
    <col min="15876" max="16128" width="9.33203125" style="660"/>
    <col min="16129" max="16129" width="9.5" style="660" customWidth="1"/>
    <col min="16130" max="16130" width="95.6640625" style="660" customWidth="1"/>
    <col min="16131" max="16131" width="22.33203125" style="660" customWidth="1"/>
    <col min="16132" max="16384" width="9.33203125" style="660"/>
  </cols>
  <sheetData>
    <row r="1" spans="1:3" ht="16.5" thickBot="1">
      <c r="A1" s="972" t="s">
        <v>857</v>
      </c>
      <c r="B1" s="1006"/>
      <c r="C1" s="1006"/>
    </row>
    <row r="2" spans="1:3" ht="16.5" thickBot="1">
      <c r="A2" s="659" t="s">
        <v>854</v>
      </c>
      <c r="B2" s="659" t="s">
        <v>54</v>
      </c>
      <c r="C2" s="659" t="s">
        <v>858</v>
      </c>
    </row>
    <row r="3" spans="1:3" ht="16.5" thickBot="1">
      <c r="A3" s="683">
        <v>1</v>
      </c>
      <c r="B3" s="683">
        <v>2</v>
      </c>
      <c r="C3" s="683">
        <v>3</v>
      </c>
    </row>
    <row r="4" spans="1:3">
      <c r="A4" s="673" t="s">
        <v>41</v>
      </c>
      <c r="B4" s="674" t="s">
        <v>852</v>
      </c>
      <c r="C4" s="675">
        <v>12756</v>
      </c>
    </row>
    <row r="5" spans="1:3">
      <c r="A5" s="676" t="s">
        <v>49</v>
      </c>
      <c r="B5" s="671" t="s">
        <v>851</v>
      </c>
      <c r="C5" s="677">
        <v>63374</v>
      </c>
    </row>
    <row r="6" spans="1:3">
      <c r="A6" s="678" t="s">
        <v>50</v>
      </c>
      <c r="B6" s="672" t="s">
        <v>850</v>
      </c>
      <c r="C6" s="679">
        <v>-50618</v>
      </c>
    </row>
    <row r="7" spans="1:3">
      <c r="A7" s="676" t="s">
        <v>51</v>
      </c>
      <c r="B7" s="671" t="s">
        <v>849</v>
      </c>
      <c r="C7" s="677">
        <v>55040</v>
      </c>
    </row>
    <row r="8" spans="1:3">
      <c r="A8" s="676" t="s">
        <v>52</v>
      </c>
      <c r="B8" s="671" t="s">
        <v>848</v>
      </c>
      <c r="C8" s="677">
        <v>0</v>
      </c>
    </row>
    <row r="9" spans="1:3">
      <c r="A9" s="678" t="s">
        <v>847</v>
      </c>
      <c r="B9" s="672" t="s">
        <v>846</v>
      </c>
      <c r="C9" s="679">
        <v>55040</v>
      </c>
    </row>
    <row r="10" spans="1:3">
      <c r="A10" s="678" t="s">
        <v>845</v>
      </c>
      <c r="B10" s="672" t="s">
        <v>844</v>
      </c>
      <c r="C10" s="679">
        <v>4422</v>
      </c>
    </row>
    <row r="11" spans="1:3">
      <c r="A11" s="676" t="s">
        <v>843</v>
      </c>
      <c r="B11" s="671" t="s">
        <v>842</v>
      </c>
      <c r="C11" s="677">
        <v>0</v>
      </c>
    </row>
    <row r="12" spans="1:3">
      <c r="A12" s="676" t="s">
        <v>841</v>
      </c>
      <c r="B12" s="671" t="s">
        <v>840</v>
      </c>
      <c r="C12" s="677">
        <v>0</v>
      </c>
    </row>
    <row r="13" spans="1:3">
      <c r="A13" s="678" t="s">
        <v>839</v>
      </c>
      <c r="B13" s="672" t="s">
        <v>838</v>
      </c>
      <c r="C13" s="679">
        <v>0</v>
      </c>
    </row>
    <row r="14" spans="1:3">
      <c r="A14" s="676" t="s">
        <v>837</v>
      </c>
      <c r="B14" s="671" t="s">
        <v>836</v>
      </c>
      <c r="C14" s="677">
        <v>0</v>
      </c>
    </row>
    <row r="15" spans="1:3">
      <c r="A15" s="676" t="s">
        <v>835</v>
      </c>
      <c r="B15" s="671" t="s">
        <v>834</v>
      </c>
      <c r="C15" s="677">
        <v>0</v>
      </c>
    </row>
    <row r="16" spans="1:3">
      <c r="A16" s="678" t="s">
        <v>833</v>
      </c>
      <c r="B16" s="672" t="s">
        <v>832</v>
      </c>
      <c r="C16" s="679">
        <v>0</v>
      </c>
    </row>
    <row r="17" spans="1:3">
      <c r="A17" s="678" t="s">
        <v>831</v>
      </c>
      <c r="B17" s="672" t="s">
        <v>830</v>
      </c>
      <c r="C17" s="679">
        <v>0</v>
      </c>
    </row>
    <row r="18" spans="1:3">
      <c r="A18" s="678" t="s">
        <v>829</v>
      </c>
      <c r="B18" s="672" t="s">
        <v>828</v>
      </c>
      <c r="C18" s="679">
        <v>4422</v>
      </c>
    </row>
    <row r="19" spans="1:3">
      <c r="A19" s="678" t="s">
        <v>827</v>
      </c>
      <c r="B19" s="672" t="s">
        <v>826</v>
      </c>
      <c r="C19" s="679">
        <v>0</v>
      </c>
    </row>
    <row r="20" spans="1:3">
      <c r="A20" s="678" t="s">
        <v>825</v>
      </c>
      <c r="B20" s="672" t="s">
        <v>824</v>
      </c>
      <c r="C20" s="679">
        <v>4422</v>
      </c>
    </row>
    <row r="21" spans="1:3" ht="28.5">
      <c r="A21" s="678" t="s">
        <v>823</v>
      </c>
      <c r="B21" s="672" t="s">
        <v>822</v>
      </c>
      <c r="C21" s="679">
        <v>0</v>
      </c>
    </row>
    <row r="22" spans="1:3" ht="16.5" thickBot="1">
      <c r="A22" s="680" t="s">
        <v>821</v>
      </c>
      <c r="B22" s="681" t="s">
        <v>820</v>
      </c>
      <c r="C22" s="682">
        <v>0</v>
      </c>
    </row>
  </sheetData>
  <mergeCells count="1">
    <mergeCell ref="A1:C1"/>
  </mergeCells>
  <pageMargins left="0.75" right="0.75" top="1" bottom="1" header="0.5" footer="0.5"/>
  <pageSetup paperSize="8" orientation="portrait" horizontalDpi="300" verticalDpi="300" r:id="rId1"/>
  <headerFooter alignWithMargins="0">
    <oddHeader xml:space="preserve">&amp;R 6. 3 sz. tájékoztató tábla a 7/2015. (IV.30.)  önkormányzati rendelethez
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92D050"/>
  </sheetPr>
  <dimension ref="A1:E44"/>
  <sheetViews>
    <sheetView view="pageLayout" topLeftCell="C1" workbookViewId="0">
      <selection activeCell="H1" sqref="H1"/>
    </sheetView>
  </sheetViews>
  <sheetFormatPr defaultRowHeight="12.75"/>
  <cols>
    <col min="1" max="1" width="9.5" style="685" customWidth="1"/>
    <col min="2" max="2" width="95.6640625" style="685" customWidth="1"/>
    <col min="3" max="5" width="22.33203125" style="685" customWidth="1"/>
    <col min="6" max="16384" width="9.33203125" style="685"/>
  </cols>
  <sheetData>
    <row r="1" spans="1:5" ht="32.25" customHeight="1" thickBot="1">
      <c r="A1" s="970" t="s">
        <v>971</v>
      </c>
      <c r="B1" s="971"/>
      <c r="C1" s="971"/>
      <c r="D1" s="971"/>
      <c r="E1" s="971"/>
    </row>
    <row r="2" spans="1:5" ht="32.25" thickBot="1">
      <c r="A2" s="706"/>
      <c r="B2" s="706" t="s">
        <v>54</v>
      </c>
      <c r="C2" s="706" t="s">
        <v>924</v>
      </c>
      <c r="D2" s="706" t="s">
        <v>923</v>
      </c>
      <c r="E2" s="706" t="s">
        <v>922</v>
      </c>
    </row>
    <row r="3" spans="1:5" ht="16.5" thickBot="1">
      <c r="A3" s="706">
        <v>1</v>
      </c>
      <c r="B3" s="706">
        <v>2</v>
      </c>
      <c r="C3" s="706">
        <v>3</v>
      </c>
      <c r="D3" s="706">
        <v>4</v>
      </c>
      <c r="E3" s="706">
        <v>5</v>
      </c>
    </row>
    <row r="4" spans="1:5">
      <c r="A4" s="723" t="s">
        <v>41</v>
      </c>
      <c r="B4" s="719" t="s">
        <v>921</v>
      </c>
      <c r="C4" s="715">
        <v>12354</v>
      </c>
      <c r="D4" s="707">
        <v>0</v>
      </c>
      <c r="E4" s="708">
        <v>12354</v>
      </c>
    </row>
    <row r="5" spans="1:5">
      <c r="A5" s="724" t="s">
        <v>49</v>
      </c>
      <c r="B5" s="720" t="s">
        <v>920</v>
      </c>
      <c r="C5" s="716">
        <v>10967</v>
      </c>
      <c r="D5" s="709">
        <v>0</v>
      </c>
      <c r="E5" s="710">
        <v>10967</v>
      </c>
    </row>
    <row r="6" spans="1:5">
      <c r="A6" s="724" t="s">
        <v>50</v>
      </c>
      <c r="B6" s="720" t="s">
        <v>919</v>
      </c>
      <c r="C6" s="716">
        <v>215</v>
      </c>
      <c r="D6" s="709">
        <v>0</v>
      </c>
      <c r="E6" s="710">
        <v>215</v>
      </c>
    </row>
    <row r="7" spans="1:5">
      <c r="A7" s="725" t="s">
        <v>51</v>
      </c>
      <c r="B7" s="721" t="s">
        <v>918</v>
      </c>
      <c r="C7" s="717">
        <v>23536</v>
      </c>
      <c r="D7" s="711">
        <v>0</v>
      </c>
      <c r="E7" s="712">
        <v>23536</v>
      </c>
    </row>
    <row r="8" spans="1:5">
      <c r="A8" s="724" t="s">
        <v>52</v>
      </c>
      <c r="B8" s="720" t="s">
        <v>917</v>
      </c>
      <c r="C8" s="716">
        <v>0</v>
      </c>
      <c r="D8" s="709">
        <v>0</v>
      </c>
      <c r="E8" s="710">
        <v>0</v>
      </c>
    </row>
    <row r="9" spans="1:5">
      <c r="A9" s="724" t="s">
        <v>847</v>
      </c>
      <c r="B9" s="720" t="s">
        <v>916</v>
      </c>
      <c r="C9" s="716">
        <v>0</v>
      </c>
      <c r="D9" s="709">
        <v>0</v>
      </c>
      <c r="E9" s="710">
        <v>0</v>
      </c>
    </row>
    <row r="10" spans="1:5">
      <c r="A10" s="725" t="s">
        <v>845</v>
      </c>
      <c r="B10" s="721" t="s">
        <v>915</v>
      </c>
      <c r="C10" s="717">
        <v>0</v>
      </c>
      <c r="D10" s="711">
        <v>0</v>
      </c>
      <c r="E10" s="712">
        <v>0</v>
      </c>
    </row>
    <row r="11" spans="1:5">
      <c r="A11" s="724" t="s">
        <v>843</v>
      </c>
      <c r="B11" s="720" t="s">
        <v>914</v>
      </c>
      <c r="C11" s="716">
        <v>146473</v>
      </c>
      <c r="D11" s="709">
        <v>-55037</v>
      </c>
      <c r="E11" s="710">
        <v>91436</v>
      </c>
    </row>
    <row r="12" spans="1:5">
      <c r="A12" s="724" t="s">
        <v>841</v>
      </c>
      <c r="B12" s="720" t="s">
        <v>913</v>
      </c>
      <c r="C12" s="716">
        <v>14290</v>
      </c>
      <c r="D12" s="709">
        <v>0</v>
      </c>
      <c r="E12" s="710">
        <v>14290</v>
      </c>
    </row>
    <row r="13" spans="1:5">
      <c r="A13" s="724" t="s">
        <v>839</v>
      </c>
      <c r="B13" s="720" t="s">
        <v>912</v>
      </c>
      <c r="C13" s="716">
        <v>32</v>
      </c>
      <c r="D13" s="709">
        <v>0</v>
      </c>
      <c r="E13" s="710">
        <v>32</v>
      </c>
    </row>
    <row r="14" spans="1:5">
      <c r="A14" s="725" t="s">
        <v>837</v>
      </c>
      <c r="B14" s="721" t="s">
        <v>911</v>
      </c>
      <c r="C14" s="717">
        <v>160795</v>
      </c>
      <c r="D14" s="711">
        <v>-55037</v>
      </c>
      <c r="E14" s="712">
        <v>105758</v>
      </c>
    </row>
    <row r="15" spans="1:5">
      <c r="A15" s="724" t="s">
        <v>835</v>
      </c>
      <c r="B15" s="720" t="s">
        <v>910</v>
      </c>
      <c r="C15" s="716">
        <v>14763</v>
      </c>
      <c r="D15" s="709">
        <v>0</v>
      </c>
      <c r="E15" s="710">
        <v>14763</v>
      </c>
    </row>
    <row r="16" spans="1:5">
      <c r="A16" s="724" t="s">
        <v>833</v>
      </c>
      <c r="B16" s="720" t="s">
        <v>909</v>
      </c>
      <c r="C16" s="716">
        <v>18787</v>
      </c>
      <c r="D16" s="709">
        <v>0</v>
      </c>
      <c r="E16" s="710">
        <v>18787</v>
      </c>
    </row>
    <row r="17" spans="1:5">
      <c r="A17" s="724" t="s">
        <v>831</v>
      </c>
      <c r="B17" s="720" t="s">
        <v>908</v>
      </c>
      <c r="C17" s="716">
        <v>0</v>
      </c>
      <c r="D17" s="709">
        <v>0</v>
      </c>
      <c r="E17" s="710">
        <v>0</v>
      </c>
    </row>
    <row r="18" spans="1:5">
      <c r="A18" s="724" t="s">
        <v>829</v>
      </c>
      <c r="B18" s="720" t="s">
        <v>907</v>
      </c>
      <c r="C18" s="716">
        <v>0</v>
      </c>
      <c r="D18" s="709">
        <v>0</v>
      </c>
      <c r="E18" s="710">
        <v>0</v>
      </c>
    </row>
    <row r="19" spans="1:5">
      <c r="A19" s="725" t="s">
        <v>827</v>
      </c>
      <c r="B19" s="721" t="s">
        <v>906</v>
      </c>
      <c r="C19" s="717">
        <v>33550</v>
      </c>
      <c r="D19" s="711">
        <v>0</v>
      </c>
      <c r="E19" s="712">
        <v>33550</v>
      </c>
    </row>
    <row r="20" spans="1:5">
      <c r="A20" s="724" t="s">
        <v>825</v>
      </c>
      <c r="B20" s="720" t="s">
        <v>905</v>
      </c>
      <c r="C20" s="716">
        <v>16421</v>
      </c>
      <c r="D20" s="709">
        <v>0</v>
      </c>
      <c r="E20" s="710">
        <v>16421</v>
      </c>
    </row>
    <row r="21" spans="1:5">
      <c r="A21" s="724" t="s">
        <v>823</v>
      </c>
      <c r="B21" s="720" t="s">
        <v>904</v>
      </c>
      <c r="C21" s="716">
        <v>42108</v>
      </c>
      <c r="D21" s="709">
        <v>0</v>
      </c>
      <c r="E21" s="710">
        <v>42108</v>
      </c>
    </row>
    <row r="22" spans="1:5">
      <c r="A22" s="724" t="s">
        <v>821</v>
      </c>
      <c r="B22" s="720" t="s">
        <v>903</v>
      </c>
      <c r="C22" s="716">
        <v>14081</v>
      </c>
      <c r="D22" s="709">
        <v>0</v>
      </c>
      <c r="E22" s="710">
        <v>14081</v>
      </c>
    </row>
    <row r="23" spans="1:5">
      <c r="A23" s="725" t="s">
        <v>902</v>
      </c>
      <c r="B23" s="721" t="s">
        <v>901</v>
      </c>
      <c r="C23" s="717">
        <v>72610</v>
      </c>
      <c r="D23" s="711">
        <v>0</v>
      </c>
      <c r="E23" s="712">
        <v>72610</v>
      </c>
    </row>
    <row r="24" spans="1:5">
      <c r="A24" s="725" t="s">
        <v>900</v>
      </c>
      <c r="B24" s="721" t="s">
        <v>899</v>
      </c>
      <c r="C24" s="717">
        <v>10608</v>
      </c>
      <c r="D24" s="711">
        <v>0</v>
      </c>
      <c r="E24" s="712">
        <v>10608</v>
      </c>
    </row>
    <row r="25" spans="1:5">
      <c r="A25" s="725" t="s">
        <v>898</v>
      </c>
      <c r="B25" s="721" t="s">
        <v>897</v>
      </c>
      <c r="C25" s="717">
        <v>89327</v>
      </c>
      <c r="D25" s="711">
        <v>-55037</v>
      </c>
      <c r="E25" s="712">
        <v>34290</v>
      </c>
    </row>
    <row r="26" spans="1:5">
      <c r="A26" s="725" t="s">
        <v>896</v>
      </c>
      <c r="B26" s="721" t="s">
        <v>895</v>
      </c>
      <c r="C26" s="717">
        <v>-21764</v>
      </c>
      <c r="D26" s="711">
        <v>0</v>
      </c>
      <c r="E26" s="712">
        <v>-21764</v>
      </c>
    </row>
    <row r="27" spans="1:5">
      <c r="A27" s="724" t="s">
        <v>894</v>
      </c>
      <c r="B27" s="720" t="s">
        <v>893</v>
      </c>
      <c r="C27" s="716">
        <v>0</v>
      </c>
      <c r="D27" s="709">
        <v>0</v>
      </c>
      <c r="E27" s="710">
        <v>0</v>
      </c>
    </row>
    <row r="28" spans="1:5">
      <c r="A28" s="724" t="s">
        <v>892</v>
      </c>
      <c r="B28" s="720" t="s">
        <v>891</v>
      </c>
      <c r="C28" s="716">
        <v>106</v>
      </c>
      <c r="D28" s="709">
        <v>0</v>
      </c>
      <c r="E28" s="710">
        <v>106</v>
      </c>
    </row>
    <row r="29" spans="1:5">
      <c r="A29" s="724" t="s">
        <v>890</v>
      </c>
      <c r="B29" s="720" t="s">
        <v>889</v>
      </c>
      <c r="C29" s="716">
        <v>0</v>
      </c>
      <c r="D29" s="709">
        <v>0</v>
      </c>
      <c r="E29" s="710">
        <v>0</v>
      </c>
    </row>
    <row r="30" spans="1:5">
      <c r="A30" s="724" t="s">
        <v>888</v>
      </c>
      <c r="B30" s="720" t="s">
        <v>887</v>
      </c>
      <c r="C30" s="716">
        <v>0</v>
      </c>
      <c r="D30" s="709">
        <v>0</v>
      </c>
      <c r="E30" s="710">
        <v>0</v>
      </c>
    </row>
    <row r="31" spans="1:5">
      <c r="A31" s="725" t="s">
        <v>886</v>
      </c>
      <c r="B31" s="721" t="s">
        <v>885</v>
      </c>
      <c r="C31" s="717">
        <v>106</v>
      </c>
      <c r="D31" s="711">
        <v>0</v>
      </c>
      <c r="E31" s="712">
        <v>106</v>
      </c>
    </row>
    <row r="32" spans="1:5">
      <c r="A32" s="724" t="s">
        <v>884</v>
      </c>
      <c r="B32" s="720" t="s">
        <v>883</v>
      </c>
      <c r="C32" s="716">
        <v>65</v>
      </c>
      <c r="D32" s="709">
        <v>0</v>
      </c>
      <c r="E32" s="710">
        <v>65</v>
      </c>
    </row>
    <row r="33" spans="1:5">
      <c r="A33" s="724" t="s">
        <v>882</v>
      </c>
      <c r="B33" s="720" t="s">
        <v>881</v>
      </c>
      <c r="C33" s="716">
        <v>0</v>
      </c>
      <c r="D33" s="709">
        <v>0</v>
      </c>
      <c r="E33" s="710">
        <v>0</v>
      </c>
    </row>
    <row r="34" spans="1:5">
      <c r="A34" s="724" t="s">
        <v>880</v>
      </c>
      <c r="B34" s="720" t="s">
        <v>879</v>
      </c>
      <c r="C34" s="716">
        <v>0</v>
      </c>
      <c r="D34" s="709">
        <v>0</v>
      </c>
      <c r="E34" s="710">
        <v>0</v>
      </c>
    </row>
    <row r="35" spans="1:5">
      <c r="A35" s="724" t="s">
        <v>878</v>
      </c>
      <c r="B35" s="720" t="s">
        <v>877</v>
      </c>
      <c r="C35" s="716">
        <v>0</v>
      </c>
      <c r="D35" s="709">
        <v>0</v>
      </c>
      <c r="E35" s="710">
        <v>0</v>
      </c>
    </row>
    <row r="36" spans="1:5">
      <c r="A36" s="725" t="s">
        <v>876</v>
      </c>
      <c r="B36" s="721" t="s">
        <v>875</v>
      </c>
      <c r="C36" s="717">
        <v>65</v>
      </c>
      <c r="D36" s="711">
        <v>0</v>
      </c>
      <c r="E36" s="712">
        <v>65</v>
      </c>
    </row>
    <row r="37" spans="1:5">
      <c r="A37" s="725" t="s">
        <v>874</v>
      </c>
      <c r="B37" s="721" t="s">
        <v>873</v>
      </c>
      <c r="C37" s="717">
        <v>41</v>
      </c>
      <c r="D37" s="711">
        <v>0</v>
      </c>
      <c r="E37" s="712">
        <v>41</v>
      </c>
    </row>
    <row r="38" spans="1:5">
      <c r="A38" s="725" t="s">
        <v>872</v>
      </c>
      <c r="B38" s="721" t="s">
        <v>871</v>
      </c>
      <c r="C38" s="717">
        <v>-21723</v>
      </c>
      <c r="D38" s="711">
        <v>0</v>
      </c>
      <c r="E38" s="712">
        <v>-21723</v>
      </c>
    </row>
    <row r="39" spans="1:5">
      <c r="A39" s="724" t="s">
        <v>870</v>
      </c>
      <c r="B39" s="720" t="s">
        <v>869</v>
      </c>
      <c r="C39" s="716">
        <v>14907</v>
      </c>
      <c r="D39" s="709">
        <v>0</v>
      </c>
      <c r="E39" s="710">
        <v>14907</v>
      </c>
    </row>
    <row r="40" spans="1:5">
      <c r="A40" s="724" t="s">
        <v>868</v>
      </c>
      <c r="B40" s="720" t="s">
        <v>867</v>
      </c>
      <c r="C40" s="716">
        <v>6860</v>
      </c>
      <c r="D40" s="709">
        <v>0</v>
      </c>
      <c r="E40" s="710">
        <v>6860</v>
      </c>
    </row>
    <row r="41" spans="1:5">
      <c r="A41" s="725" t="s">
        <v>866</v>
      </c>
      <c r="B41" s="721" t="s">
        <v>865</v>
      </c>
      <c r="C41" s="717">
        <v>21767</v>
      </c>
      <c r="D41" s="711">
        <v>0</v>
      </c>
      <c r="E41" s="712">
        <v>21767</v>
      </c>
    </row>
    <row r="42" spans="1:5">
      <c r="A42" s="725" t="s">
        <v>864</v>
      </c>
      <c r="B42" s="721" t="s">
        <v>863</v>
      </c>
      <c r="C42" s="717">
        <v>1301</v>
      </c>
      <c r="D42" s="711">
        <v>0</v>
      </c>
      <c r="E42" s="712">
        <v>1301</v>
      </c>
    </row>
    <row r="43" spans="1:5">
      <c r="A43" s="725" t="s">
        <v>862</v>
      </c>
      <c r="B43" s="721" t="s">
        <v>861</v>
      </c>
      <c r="C43" s="717">
        <v>20466</v>
      </c>
      <c r="D43" s="711">
        <v>0</v>
      </c>
      <c r="E43" s="712">
        <v>20466</v>
      </c>
    </row>
    <row r="44" spans="1:5" ht="13.5" thickBot="1">
      <c r="A44" s="726" t="s">
        <v>860</v>
      </c>
      <c r="B44" s="722" t="s">
        <v>859</v>
      </c>
      <c r="C44" s="718">
        <v>-1257</v>
      </c>
      <c r="D44" s="713">
        <v>0</v>
      </c>
      <c r="E44" s="714">
        <v>-1257</v>
      </c>
    </row>
  </sheetData>
  <mergeCells count="1">
    <mergeCell ref="A1:E1"/>
  </mergeCells>
  <pageMargins left="0.75" right="0.75" top="1" bottom="1" header="0.5" footer="0.5"/>
  <pageSetup paperSize="8" orientation="landscape" horizontalDpi="300" verticalDpi="300" r:id="rId1"/>
  <headerFooter alignWithMargins="0">
    <oddHeader xml:space="preserve">&amp;R7.1. sz. tájékoztató tábla a 7/2015. (IV.30.)   önkormányzati rendelethez
</oddHeader>
    <oddFooter>&amp;C&amp;LAdatellenőrző kód: 33d-5d152a-6a28642b7a5624126d786b-593616-41&amp;R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rgb="FF92D050"/>
  </sheetPr>
  <dimension ref="A1:E44"/>
  <sheetViews>
    <sheetView view="pageLayout" topLeftCell="C1" workbookViewId="0">
      <selection activeCell="B5" sqref="B5"/>
    </sheetView>
  </sheetViews>
  <sheetFormatPr defaultRowHeight="12.75"/>
  <cols>
    <col min="1" max="1" width="9.5" style="658" customWidth="1"/>
    <col min="2" max="2" width="95.6640625" style="658" customWidth="1"/>
    <col min="3" max="3" width="19.1640625" style="658" customWidth="1"/>
    <col min="4" max="4" width="19.33203125" style="658" customWidth="1"/>
    <col min="5" max="5" width="18.5" style="658" customWidth="1"/>
    <col min="6" max="16384" width="9.33203125" style="658"/>
  </cols>
  <sheetData>
    <row r="1" spans="1:5" ht="24" customHeight="1" thickBot="1">
      <c r="A1" s="972" t="s">
        <v>970</v>
      </c>
      <c r="B1" s="973"/>
      <c r="C1" s="973"/>
      <c r="D1" s="973"/>
      <c r="E1" s="973"/>
    </row>
    <row r="2" spans="1:5" ht="16.5" thickBot="1">
      <c r="A2" s="659" t="s">
        <v>854</v>
      </c>
      <c r="B2" s="659" t="s">
        <v>54</v>
      </c>
      <c r="C2" s="659" t="s">
        <v>968</v>
      </c>
      <c r="D2" s="659" t="s">
        <v>967</v>
      </c>
      <c r="E2" s="659" t="s">
        <v>966</v>
      </c>
    </row>
    <row r="3" spans="1:5" ht="16.5" thickBot="1">
      <c r="A3" s="659">
        <v>1</v>
      </c>
      <c r="B3" s="659">
        <v>2</v>
      </c>
      <c r="C3" s="659">
        <v>3</v>
      </c>
      <c r="D3" s="659">
        <v>4</v>
      </c>
      <c r="E3" s="659">
        <v>5</v>
      </c>
    </row>
    <row r="4" spans="1:5">
      <c r="A4" s="729" t="s">
        <v>41</v>
      </c>
      <c r="B4" s="735" t="s">
        <v>965</v>
      </c>
      <c r="C4" s="732">
        <v>0</v>
      </c>
      <c r="D4" s="727">
        <v>0</v>
      </c>
      <c r="E4" s="728">
        <v>12354</v>
      </c>
    </row>
    <row r="5" spans="1:5">
      <c r="A5" s="730" t="s">
        <v>49</v>
      </c>
      <c r="B5" s="736" t="s">
        <v>964</v>
      </c>
      <c r="C5" s="733">
        <v>0</v>
      </c>
      <c r="D5" s="696">
        <v>0</v>
      </c>
      <c r="E5" s="697">
        <v>10451</v>
      </c>
    </row>
    <row r="6" spans="1:5">
      <c r="A6" s="730" t="s">
        <v>50</v>
      </c>
      <c r="B6" s="736" t="s">
        <v>963</v>
      </c>
      <c r="C6" s="733">
        <v>0</v>
      </c>
      <c r="D6" s="696">
        <v>0</v>
      </c>
      <c r="E6" s="697">
        <v>215</v>
      </c>
    </row>
    <row r="7" spans="1:5">
      <c r="A7" s="731" t="s">
        <v>51</v>
      </c>
      <c r="B7" s="737" t="s">
        <v>962</v>
      </c>
      <c r="C7" s="734">
        <v>0</v>
      </c>
      <c r="D7" s="700">
        <v>0</v>
      </c>
      <c r="E7" s="701">
        <v>23020</v>
      </c>
    </row>
    <row r="8" spans="1:5">
      <c r="A8" s="730" t="s">
        <v>52</v>
      </c>
      <c r="B8" s="736" t="s">
        <v>961</v>
      </c>
      <c r="C8" s="733">
        <v>0</v>
      </c>
      <c r="D8" s="696">
        <v>0</v>
      </c>
      <c r="E8" s="697">
        <v>0</v>
      </c>
    </row>
    <row r="9" spans="1:5">
      <c r="A9" s="730" t="s">
        <v>847</v>
      </c>
      <c r="B9" s="736" t="s">
        <v>960</v>
      </c>
      <c r="C9" s="733">
        <v>0</v>
      </c>
      <c r="D9" s="696">
        <v>0</v>
      </c>
      <c r="E9" s="697">
        <v>0</v>
      </c>
    </row>
    <row r="10" spans="1:5">
      <c r="A10" s="731" t="s">
        <v>845</v>
      </c>
      <c r="B10" s="737" t="s">
        <v>959</v>
      </c>
      <c r="C10" s="734">
        <v>0</v>
      </c>
      <c r="D10" s="700">
        <v>0</v>
      </c>
      <c r="E10" s="701">
        <v>0</v>
      </c>
    </row>
    <row r="11" spans="1:5">
      <c r="A11" s="730" t="s">
        <v>843</v>
      </c>
      <c r="B11" s="736" t="s">
        <v>958</v>
      </c>
      <c r="C11" s="733">
        <v>0</v>
      </c>
      <c r="D11" s="696">
        <v>0</v>
      </c>
      <c r="E11" s="697">
        <v>87661</v>
      </c>
    </row>
    <row r="12" spans="1:5">
      <c r="A12" s="730" t="s">
        <v>841</v>
      </c>
      <c r="B12" s="736" t="s">
        <v>957</v>
      </c>
      <c r="C12" s="733">
        <v>0</v>
      </c>
      <c r="D12" s="696">
        <v>0</v>
      </c>
      <c r="E12" s="697">
        <v>14290</v>
      </c>
    </row>
    <row r="13" spans="1:5">
      <c r="A13" s="730" t="s">
        <v>839</v>
      </c>
      <c r="B13" s="736" t="s">
        <v>956</v>
      </c>
      <c r="C13" s="733">
        <v>0</v>
      </c>
      <c r="D13" s="696">
        <v>0</v>
      </c>
      <c r="E13" s="697">
        <v>0</v>
      </c>
    </row>
    <row r="14" spans="1:5">
      <c r="A14" s="731" t="s">
        <v>837</v>
      </c>
      <c r="B14" s="737" t="s">
        <v>955</v>
      </c>
      <c r="C14" s="734">
        <v>0</v>
      </c>
      <c r="D14" s="700">
        <v>0</v>
      </c>
      <c r="E14" s="701">
        <v>101951</v>
      </c>
    </row>
    <row r="15" spans="1:5">
      <c r="A15" s="730" t="s">
        <v>835</v>
      </c>
      <c r="B15" s="736" t="s">
        <v>954</v>
      </c>
      <c r="C15" s="733">
        <v>0</v>
      </c>
      <c r="D15" s="696">
        <v>0</v>
      </c>
      <c r="E15" s="697">
        <v>11265</v>
      </c>
    </row>
    <row r="16" spans="1:5">
      <c r="A16" s="730" t="s">
        <v>833</v>
      </c>
      <c r="B16" s="736" t="s">
        <v>953</v>
      </c>
      <c r="C16" s="733">
        <v>0</v>
      </c>
      <c r="D16" s="696">
        <v>0</v>
      </c>
      <c r="E16" s="697">
        <v>15083</v>
      </c>
    </row>
    <row r="17" spans="1:5">
      <c r="A17" s="730" t="s">
        <v>831</v>
      </c>
      <c r="B17" s="736" t="s">
        <v>952</v>
      </c>
      <c r="C17" s="733">
        <v>0</v>
      </c>
      <c r="D17" s="696">
        <v>0</v>
      </c>
      <c r="E17" s="697">
        <v>0</v>
      </c>
    </row>
    <row r="18" spans="1:5">
      <c r="A18" s="730" t="s">
        <v>829</v>
      </c>
      <c r="B18" s="736" t="s">
        <v>951</v>
      </c>
      <c r="C18" s="733">
        <v>0</v>
      </c>
      <c r="D18" s="696">
        <v>0</v>
      </c>
      <c r="E18" s="697">
        <v>0</v>
      </c>
    </row>
    <row r="19" spans="1:5">
      <c r="A19" s="731" t="s">
        <v>827</v>
      </c>
      <c r="B19" s="737" t="s">
        <v>950</v>
      </c>
      <c r="C19" s="734">
        <v>0</v>
      </c>
      <c r="D19" s="700">
        <v>0</v>
      </c>
      <c r="E19" s="701">
        <v>26348</v>
      </c>
    </row>
    <row r="20" spans="1:5">
      <c r="A20" s="694" t="s">
        <v>825</v>
      </c>
      <c r="B20" s="695" t="s">
        <v>949</v>
      </c>
      <c r="C20" s="696">
        <v>0</v>
      </c>
      <c r="D20" s="696">
        <v>0</v>
      </c>
      <c r="E20" s="697">
        <v>12080</v>
      </c>
    </row>
    <row r="21" spans="1:5">
      <c r="A21" s="694" t="s">
        <v>823</v>
      </c>
      <c r="B21" s="695" t="s">
        <v>948</v>
      </c>
      <c r="C21" s="696">
        <v>0</v>
      </c>
      <c r="D21" s="696">
        <v>0</v>
      </c>
      <c r="E21" s="697">
        <v>7441</v>
      </c>
    </row>
    <row r="22" spans="1:5">
      <c r="A22" s="694" t="s">
        <v>821</v>
      </c>
      <c r="B22" s="695" t="s">
        <v>947</v>
      </c>
      <c r="C22" s="696">
        <v>0</v>
      </c>
      <c r="D22" s="696">
        <v>0</v>
      </c>
      <c r="E22" s="697">
        <v>3678</v>
      </c>
    </row>
    <row r="23" spans="1:5">
      <c r="A23" s="698" t="s">
        <v>902</v>
      </c>
      <c r="B23" s="699" t="s">
        <v>946</v>
      </c>
      <c r="C23" s="700">
        <v>0</v>
      </c>
      <c r="D23" s="700">
        <v>0</v>
      </c>
      <c r="E23" s="701">
        <v>23199</v>
      </c>
    </row>
    <row r="24" spans="1:5">
      <c r="A24" s="698" t="s">
        <v>900</v>
      </c>
      <c r="B24" s="699" t="s">
        <v>945</v>
      </c>
      <c r="C24" s="700">
        <v>0</v>
      </c>
      <c r="D24" s="700">
        <v>0</v>
      </c>
      <c r="E24" s="701">
        <v>10279</v>
      </c>
    </row>
    <row r="25" spans="1:5">
      <c r="A25" s="698" t="s">
        <v>898</v>
      </c>
      <c r="B25" s="699" t="s">
        <v>944</v>
      </c>
      <c r="C25" s="700">
        <v>0</v>
      </c>
      <c r="D25" s="700">
        <v>0</v>
      </c>
      <c r="E25" s="701">
        <v>78156</v>
      </c>
    </row>
    <row r="26" spans="1:5">
      <c r="A26" s="698" t="s">
        <v>896</v>
      </c>
      <c r="B26" s="699" t="s">
        <v>943</v>
      </c>
      <c r="C26" s="700">
        <v>0</v>
      </c>
      <c r="D26" s="700">
        <v>0</v>
      </c>
      <c r="E26" s="701">
        <v>-13011</v>
      </c>
    </row>
    <row r="27" spans="1:5">
      <c r="A27" s="694" t="s">
        <v>894</v>
      </c>
      <c r="B27" s="695" t="s">
        <v>942</v>
      </c>
      <c r="C27" s="696">
        <v>0</v>
      </c>
      <c r="D27" s="696">
        <v>0</v>
      </c>
      <c r="E27" s="697">
        <v>0</v>
      </c>
    </row>
    <row r="28" spans="1:5">
      <c r="A28" s="694" t="s">
        <v>892</v>
      </c>
      <c r="B28" s="695" t="s">
        <v>941</v>
      </c>
      <c r="C28" s="696">
        <v>0</v>
      </c>
      <c r="D28" s="696">
        <v>0</v>
      </c>
      <c r="E28" s="697">
        <v>61</v>
      </c>
    </row>
    <row r="29" spans="1:5">
      <c r="A29" s="694" t="s">
        <v>890</v>
      </c>
      <c r="B29" s="695" t="s">
        <v>940</v>
      </c>
      <c r="C29" s="696">
        <v>0</v>
      </c>
      <c r="D29" s="696">
        <v>0</v>
      </c>
      <c r="E29" s="697">
        <v>0</v>
      </c>
    </row>
    <row r="30" spans="1:5">
      <c r="A30" s="694" t="s">
        <v>888</v>
      </c>
      <c r="B30" s="695" t="s">
        <v>939</v>
      </c>
      <c r="C30" s="696">
        <v>0</v>
      </c>
      <c r="D30" s="696">
        <v>0</v>
      </c>
      <c r="E30" s="697">
        <v>0</v>
      </c>
    </row>
    <row r="31" spans="1:5">
      <c r="A31" s="698" t="s">
        <v>886</v>
      </c>
      <c r="B31" s="699" t="s">
        <v>938</v>
      </c>
      <c r="C31" s="700">
        <v>0</v>
      </c>
      <c r="D31" s="700">
        <v>0</v>
      </c>
      <c r="E31" s="701">
        <v>61</v>
      </c>
    </row>
    <row r="32" spans="1:5">
      <c r="A32" s="694" t="s">
        <v>884</v>
      </c>
      <c r="B32" s="695" t="s">
        <v>937</v>
      </c>
      <c r="C32" s="696">
        <v>0</v>
      </c>
      <c r="D32" s="696">
        <v>0</v>
      </c>
      <c r="E32" s="697">
        <v>65</v>
      </c>
    </row>
    <row r="33" spans="1:5">
      <c r="A33" s="694" t="s">
        <v>882</v>
      </c>
      <c r="B33" s="695" t="s">
        <v>936</v>
      </c>
      <c r="C33" s="696">
        <v>0</v>
      </c>
      <c r="D33" s="696">
        <v>0</v>
      </c>
      <c r="E33" s="697">
        <v>0</v>
      </c>
    </row>
    <row r="34" spans="1:5">
      <c r="A34" s="694" t="s">
        <v>880</v>
      </c>
      <c r="B34" s="695" t="s">
        <v>935</v>
      </c>
      <c r="C34" s="696">
        <v>0</v>
      </c>
      <c r="D34" s="696">
        <v>0</v>
      </c>
      <c r="E34" s="697">
        <v>0</v>
      </c>
    </row>
    <row r="35" spans="1:5">
      <c r="A35" s="694" t="s">
        <v>878</v>
      </c>
      <c r="B35" s="695" t="s">
        <v>934</v>
      </c>
      <c r="C35" s="696">
        <v>0</v>
      </c>
      <c r="D35" s="696">
        <v>0</v>
      </c>
      <c r="E35" s="697">
        <v>0</v>
      </c>
    </row>
    <row r="36" spans="1:5">
      <c r="A36" s="698" t="s">
        <v>876</v>
      </c>
      <c r="B36" s="699" t="s">
        <v>933</v>
      </c>
      <c r="C36" s="700">
        <v>0</v>
      </c>
      <c r="D36" s="700">
        <v>0</v>
      </c>
      <c r="E36" s="701">
        <v>65</v>
      </c>
    </row>
    <row r="37" spans="1:5">
      <c r="A37" s="698" t="s">
        <v>874</v>
      </c>
      <c r="B37" s="699" t="s">
        <v>932</v>
      </c>
      <c r="C37" s="700">
        <v>0</v>
      </c>
      <c r="D37" s="700">
        <v>0</v>
      </c>
      <c r="E37" s="701">
        <v>-4</v>
      </c>
    </row>
    <row r="38" spans="1:5">
      <c r="A38" s="698" t="s">
        <v>872</v>
      </c>
      <c r="B38" s="699" t="s">
        <v>931</v>
      </c>
      <c r="C38" s="700">
        <v>0</v>
      </c>
      <c r="D38" s="700">
        <v>0</v>
      </c>
      <c r="E38" s="701">
        <v>-13015</v>
      </c>
    </row>
    <row r="39" spans="1:5">
      <c r="A39" s="694" t="s">
        <v>870</v>
      </c>
      <c r="B39" s="695" t="s">
        <v>930</v>
      </c>
      <c r="C39" s="696">
        <v>0</v>
      </c>
      <c r="D39" s="696">
        <v>0</v>
      </c>
      <c r="E39" s="697">
        <v>14907</v>
      </c>
    </row>
    <row r="40" spans="1:5">
      <c r="A40" s="694" t="s">
        <v>868</v>
      </c>
      <c r="B40" s="695" t="s">
        <v>929</v>
      </c>
      <c r="C40" s="696">
        <v>0</v>
      </c>
      <c r="D40" s="696">
        <v>0</v>
      </c>
      <c r="E40" s="697">
        <v>0</v>
      </c>
    </row>
    <row r="41" spans="1:5">
      <c r="A41" s="698" t="s">
        <v>866</v>
      </c>
      <c r="B41" s="699" t="s">
        <v>928</v>
      </c>
      <c r="C41" s="700">
        <v>0</v>
      </c>
      <c r="D41" s="700">
        <v>0</v>
      </c>
      <c r="E41" s="701">
        <v>14907</v>
      </c>
    </row>
    <row r="42" spans="1:5">
      <c r="A42" s="698" t="s">
        <v>864</v>
      </c>
      <c r="B42" s="699" t="s">
        <v>927</v>
      </c>
      <c r="C42" s="700">
        <v>0</v>
      </c>
      <c r="D42" s="700">
        <v>0</v>
      </c>
      <c r="E42" s="701">
        <v>1301</v>
      </c>
    </row>
    <row r="43" spans="1:5">
      <c r="A43" s="698" t="s">
        <v>862</v>
      </c>
      <c r="B43" s="699" t="s">
        <v>926</v>
      </c>
      <c r="C43" s="700">
        <v>0</v>
      </c>
      <c r="D43" s="700">
        <v>0</v>
      </c>
      <c r="E43" s="701">
        <v>13606</v>
      </c>
    </row>
    <row r="44" spans="1:5" ht="13.5" thickBot="1">
      <c r="A44" s="702" t="s">
        <v>860</v>
      </c>
      <c r="B44" s="703" t="s">
        <v>925</v>
      </c>
      <c r="C44" s="704">
        <v>0</v>
      </c>
      <c r="D44" s="704">
        <v>0</v>
      </c>
      <c r="E44" s="705">
        <v>591</v>
      </c>
    </row>
  </sheetData>
  <mergeCells count="1">
    <mergeCell ref="A1:E1"/>
  </mergeCells>
  <pageMargins left="0.75" right="0.75" top="1" bottom="1" header="0.5" footer="0.5"/>
  <pageSetup paperSize="8" orientation="landscape" horizontalDpi="300" verticalDpi="300" r:id="rId1"/>
  <headerFooter alignWithMargins="0">
    <oddHeader xml:space="preserve">&amp;R7.2. sz. tájékoztató tábla a 7/2015. (IV.30.)  önkormányzati rendelethez
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92D050"/>
  </sheetPr>
  <dimension ref="A1:E45"/>
  <sheetViews>
    <sheetView tabSelected="1" view="pageLayout" topLeftCell="B1" workbookViewId="0">
      <selection activeCell="G3" sqref="G3"/>
    </sheetView>
  </sheetViews>
  <sheetFormatPr defaultRowHeight="12.75"/>
  <cols>
    <col min="1" max="1" width="9.5" style="658" customWidth="1"/>
    <col min="2" max="2" width="95.6640625" style="658" customWidth="1"/>
    <col min="3" max="3" width="17" style="658" customWidth="1"/>
    <col min="4" max="5" width="17.5" style="658" customWidth="1"/>
    <col min="6" max="16384" width="9.33203125" style="658"/>
  </cols>
  <sheetData>
    <row r="1" spans="1:5" ht="24.75" customHeight="1">
      <c r="A1" s="972" t="s">
        <v>969</v>
      </c>
      <c r="B1" s="973"/>
      <c r="C1" s="973"/>
      <c r="D1" s="973"/>
      <c r="E1" s="973"/>
    </row>
    <row r="2" spans="1:5" ht="15.75" thickBot="1">
      <c r="A2" s="686"/>
      <c r="B2" s="687"/>
      <c r="C2" s="687"/>
      <c r="D2" s="687"/>
      <c r="E2" s="687"/>
    </row>
    <row r="3" spans="1:5" ht="32.25" thickBot="1">
      <c r="A3" s="659" t="s">
        <v>854</v>
      </c>
      <c r="B3" s="659" t="s">
        <v>54</v>
      </c>
      <c r="C3" s="659" t="s">
        <v>968</v>
      </c>
      <c r="D3" s="659" t="s">
        <v>967</v>
      </c>
      <c r="E3" s="659" t="s">
        <v>966</v>
      </c>
    </row>
    <row r="4" spans="1:5" ht="16.5" thickBot="1">
      <c r="A4" s="659">
        <v>1</v>
      </c>
      <c r="B4" s="659">
        <v>2</v>
      </c>
      <c r="C4" s="659">
        <v>3</v>
      </c>
      <c r="D4" s="659">
        <v>4</v>
      </c>
      <c r="E4" s="659">
        <v>5</v>
      </c>
    </row>
    <row r="5" spans="1:5">
      <c r="A5" s="738" t="s">
        <v>41</v>
      </c>
      <c r="B5" s="746" t="s">
        <v>965</v>
      </c>
      <c r="C5" s="742">
        <v>0</v>
      </c>
      <c r="D5" s="688">
        <v>0</v>
      </c>
      <c r="E5" s="689">
        <v>0</v>
      </c>
    </row>
    <row r="6" spans="1:5">
      <c r="A6" s="739" t="s">
        <v>49</v>
      </c>
      <c r="B6" s="747" t="s">
        <v>964</v>
      </c>
      <c r="C6" s="743">
        <v>0</v>
      </c>
      <c r="D6" s="690">
        <v>0</v>
      </c>
      <c r="E6" s="691">
        <v>516</v>
      </c>
    </row>
    <row r="7" spans="1:5">
      <c r="A7" s="739" t="s">
        <v>50</v>
      </c>
      <c r="B7" s="747" t="s">
        <v>963</v>
      </c>
      <c r="C7" s="743">
        <v>0</v>
      </c>
      <c r="D7" s="690">
        <v>0</v>
      </c>
      <c r="E7" s="691">
        <v>0</v>
      </c>
    </row>
    <row r="8" spans="1:5">
      <c r="A8" s="740" t="s">
        <v>51</v>
      </c>
      <c r="B8" s="748" t="s">
        <v>962</v>
      </c>
      <c r="C8" s="744">
        <v>0</v>
      </c>
      <c r="D8" s="692">
        <v>0</v>
      </c>
      <c r="E8" s="693">
        <v>516</v>
      </c>
    </row>
    <row r="9" spans="1:5">
      <c r="A9" s="739" t="s">
        <v>52</v>
      </c>
      <c r="B9" s="747" t="s">
        <v>961</v>
      </c>
      <c r="C9" s="743">
        <v>0</v>
      </c>
      <c r="D9" s="690">
        <v>0</v>
      </c>
      <c r="E9" s="691">
        <v>0</v>
      </c>
    </row>
    <row r="10" spans="1:5">
      <c r="A10" s="739" t="s">
        <v>847</v>
      </c>
      <c r="B10" s="747" t="s">
        <v>960</v>
      </c>
      <c r="C10" s="743">
        <v>0</v>
      </c>
      <c r="D10" s="690">
        <v>0</v>
      </c>
      <c r="E10" s="691">
        <v>0</v>
      </c>
    </row>
    <row r="11" spans="1:5">
      <c r="A11" s="740" t="s">
        <v>845</v>
      </c>
      <c r="B11" s="748" t="s">
        <v>959</v>
      </c>
      <c r="C11" s="744">
        <v>0</v>
      </c>
      <c r="D11" s="692">
        <v>0</v>
      </c>
      <c r="E11" s="693">
        <v>0</v>
      </c>
    </row>
    <row r="12" spans="1:5">
      <c r="A12" s="739" t="s">
        <v>843</v>
      </c>
      <c r="B12" s="747" t="s">
        <v>958</v>
      </c>
      <c r="C12" s="743">
        <v>0</v>
      </c>
      <c r="D12" s="690">
        <v>0</v>
      </c>
      <c r="E12" s="691">
        <v>58812</v>
      </c>
    </row>
    <row r="13" spans="1:5">
      <c r="A13" s="739" t="s">
        <v>841</v>
      </c>
      <c r="B13" s="747" t="s">
        <v>957</v>
      </c>
      <c r="C13" s="743">
        <v>0</v>
      </c>
      <c r="D13" s="690">
        <v>0</v>
      </c>
      <c r="E13" s="691">
        <v>0</v>
      </c>
    </row>
    <row r="14" spans="1:5">
      <c r="A14" s="739" t="s">
        <v>839</v>
      </c>
      <c r="B14" s="747" t="s">
        <v>956</v>
      </c>
      <c r="C14" s="743">
        <v>0</v>
      </c>
      <c r="D14" s="690">
        <v>0</v>
      </c>
      <c r="E14" s="691">
        <v>32</v>
      </c>
    </row>
    <row r="15" spans="1:5">
      <c r="A15" s="740" t="s">
        <v>837</v>
      </c>
      <c r="B15" s="748" t="s">
        <v>955</v>
      </c>
      <c r="C15" s="744">
        <v>0</v>
      </c>
      <c r="D15" s="692">
        <v>0</v>
      </c>
      <c r="E15" s="693">
        <v>58844</v>
      </c>
    </row>
    <row r="16" spans="1:5">
      <c r="A16" s="739" t="s">
        <v>835</v>
      </c>
      <c r="B16" s="747" t="s">
        <v>954</v>
      </c>
      <c r="C16" s="743">
        <v>0</v>
      </c>
      <c r="D16" s="690">
        <v>0</v>
      </c>
      <c r="E16" s="691">
        <v>3498</v>
      </c>
    </row>
    <row r="17" spans="1:5">
      <c r="A17" s="739" t="s">
        <v>833</v>
      </c>
      <c r="B17" s="747" t="s">
        <v>953</v>
      </c>
      <c r="C17" s="743">
        <v>0</v>
      </c>
      <c r="D17" s="690">
        <v>0</v>
      </c>
      <c r="E17" s="691">
        <v>3704</v>
      </c>
    </row>
    <row r="18" spans="1:5">
      <c r="A18" s="739" t="s">
        <v>831</v>
      </c>
      <c r="B18" s="747" t="s">
        <v>952</v>
      </c>
      <c r="C18" s="743">
        <v>0</v>
      </c>
      <c r="D18" s="690">
        <v>0</v>
      </c>
      <c r="E18" s="691">
        <v>0</v>
      </c>
    </row>
    <row r="19" spans="1:5">
      <c r="A19" s="739" t="s">
        <v>829</v>
      </c>
      <c r="B19" s="747" t="s">
        <v>951</v>
      </c>
      <c r="C19" s="743">
        <v>0</v>
      </c>
      <c r="D19" s="690">
        <v>0</v>
      </c>
      <c r="E19" s="691">
        <v>0</v>
      </c>
    </row>
    <row r="20" spans="1:5">
      <c r="A20" s="740" t="s">
        <v>827</v>
      </c>
      <c r="B20" s="748" t="s">
        <v>950</v>
      </c>
      <c r="C20" s="744">
        <v>0</v>
      </c>
      <c r="D20" s="692">
        <v>0</v>
      </c>
      <c r="E20" s="693">
        <v>7202</v>
      </c>
    </row>
    <row r="21" spans="1:5">
      <c r="A21" s="739" t="s">
        <v>825</v>
      </c>
      <c r="B21" s="747" t="s">
        <v>949</v>
      </c>
      <c r="C21" s="743">
        <v>0</v>
      </c>
      <c r="D21" s="690">
        <v>0</v>
      </c>
      <c r="E21" s="691">
        <v>4341</v>
      </c>
    </row>
    <row r="22" spans="1:5">
      <c r="A22" s="739" t="s">
        <v>823</v>
      </c>
      <c r="B22" s="747" t="s">
        <v>948</v>
      </c>
      <c r="C22" s="743">
        <v>0</v>
      </c>
      <c r="D22" s="690">
        <v>0</v>
      </c>
      <c r="E22" s="691">
        <v>34667</v>
      </c>
    </row>
    <row r="23" spans="1:5">
      <c r="A23" s="730" t="s">
        <v>821</v>
      </c>
      <c r="B23" s="736" t="s">
        <v>947</v>
      </c>
      <c r="C23" s="733">
        <v>0</v>
      </c>
      <c r="D23" s="696">
        <v>0</v>
      </c>
      <c r="E23" s="697">
        <v>10403</v>
      </c>
    </row>
    <row r="24" spans="1:5">
      <c r="A24" s="731" t="s">
        <v>902</v>
      </c>
      <c r="B24" s="737" t="s">
        <v>946</v>
      </c>
      <c r="C24" s="734">
        <v>0</v>
      </c>
      <c r="D24" s="700">
        <v>0</v>
      </c>
      <c r="E24" s="701">
        <v>49411</v>
      </c>
    </row>
    <row r="25" spans="1:5">
      <c r="A25" s="731" t="s">
        <v>900</v>
      </c>
      <c r="B25" s="737" t="s">
        <v>945</v>
      </c>
      <c r="C25" s="734">
        <v>0</v>
      </c>
      <c r="D25" s="700">
        <v>0</v>
      </c>
      <c r="E25" s="701">
        <v>329</v>
      </c>
    </row>
    <row r="26" spans="1:5">
      <c r="A26" s="731" t="s">
        <v>898</v>
      </c>
      <c r="B26" s="737" t="s">
        <v>944</v>
      </c>
      <c r="C26" s="734">
        <v>0</v>
      </c>
      <c r="D26" s="700">
        <v>0</v>
      </c>
      <c r="E26" s="701">
        <v>11171</v>
      </c>
    </row>
    <row r="27" spans="1:5">
      <c r="A27" s="731" t="s">
        <v>896</v>
      </c>
      <c r="B27" s="737" t="s">
        <v>943</v>
      </c>
      <c r="C27" s="734">
        <v>0</v>
      </c>
      <c r="D27" s="700">
        <v>0</v>
      </c>
      <c r="E27" s="701">
        <v>-8753</v>
      </c>
    </row>
    <row r="28" spans="1:5">
      <c r="A28" s="730" t="s">
        <v>894</v>
      </c>
      <c r="B28" s="736" t="s">
        <v>942</v>
      </c>
      <c r="C28" s="733">
        <v>0</v>
      </c>
      <c r="D28" s="696">
        <v>0</v>
      </c>
      <c r="E28" s="697">
        <v>0</v>
      </c>
    </row>
    <row r="29" spans="1:5">
      <c r="A29" s="730" t="s">
        <v>892</v>
      </c>
      <c r="B29" s="736" t="s">
        <v>941</v>
      </c>
      <c r="C29" s="733">
        <v>0</v>
      </c>
      <c r="D29" s="696">
        <v>0</v>
      </c>
      <c r="E29" s="697">
        <v>45</v>
      </c>
    </row>
    <row r="30" spans="1:5">
      <c r="A30" s="730" t="s">
        <v>890</v>
      </c>
      <c r="B30" s="736" t="s">
        <v>940</v>
      </c>
      <c r="C30" s="733">
        <v>0</v>
      </c>
      <c r="D30" s="696">
        <v>0</v>
      </c>
      <c r="E30" s="697">
        <v>0</v>
      </c>
    </row>
    <row r="31" spans="1:5">
      <c r="A31" s="730" t="s">
        <v>888</v>
      </c>
      <c r="B31" s="736" t="s">
        <v>939</v>
      </c>
      <c r="C31" s="733">
        <v>0</v>
      </c>
      <c r="D31" s="696">
        <v>0</v>
      </c>
      <c r="E31" s="697">
        <v>0</v>
      </c>
    </row>
    <row r="32" spans="1:5">
      <c r="A32" s="731" t="s">
        <v>886</v>
      </c>
      <c r="B32" s="737" t="s">
        <v>938</v>
      </c>
      <c r="C32" s="734">
        <v>0</v>
      </c>
      <c r="D32" s="700">
        <v>0</v>
      </c>
      <c r="E32" s="701">
        <v>45</v>
      </c>
    </row>
    <row r="33" spans="1:5">
      <c r="A33" s="730" t="s">
        <v>884</v>
      </c>
      <c r="B33" s="736" t="s">
        <v>937</v>
      </c>
      <c r="C33" s="733">
        <v>0</v>
      </c>
      <c r="D33" s="696">
        <v>0</v>
      </c>
      <c r="E33" s="697">
        <v>0</v>
      </c>
    </row>
    <row r="34" spans="1:5">
      <c r="A34" s="730" t="s">
        <v>882</v>
      </c>
      <c r="B34" s="736" t="s">
        <v>936</v>
      </c>
      <c r="C34" s="733">
        <v>0</v>
      </c>
      <c r="D34" s="696">
        <v>0</v>
      </c>
      <c r="E34" s="697">
        <v>0</v>
      </c>
    </row>
    <row r="35" spans="1:5">
      <c r="A35" s="730" t="s">
        <v>880</v>
      </c>
      <c r="B35" s="736" t="s">
        <v>935</v>
      </c>
      <c r="C35" s="733">
        <v>0</v>
      </c>
      <c r="D35" s="696">
        <v>0</v>
      </c>
      <c r="E35" s="697">
        <v>0</v>
      </c>
    </row>
    <row r="36" spans="1:5">
      <c r="A36" s="730" t="s">
        <v>878</v>
      </c>
      <c r="B36" s="736" t="s">
        <v>934</v>
      </c>
      <c r="C36" s="733">
        <v>0</v>
      </c>
      <c r="D36" s="696">
        <v>0</v>
      </c>
      <c r="E36" s="697">
        <v>0</v>
      </c>
    </row>
    <row r="37" spans="1:5">
      <c r="A37" s="731" t="s">
        <v>876</v>
      </c>
      <c r="B37" s="737" t="s">
        <v>933</v>
      </c>
      <c r="C37" s="734">
        <v>0</v>
      </c>
      <c r="D37" s="700">
        <v>0</v>
      </c>
      <c r="E37" s="701">
        <v>0</v>
      </c>
    </row>
    <row r="38" spans="1:5">
      <c r="A38" s="731" t="s">
        <v>874</v>
      </c>
      <c r="B38" s="737" t="s">
        <v>932</v>
      </c>
      <c r="C38" s="734">
        <v>0</v>
      </c>
      <c r="D38" s="700">
        <v>0</v>
      </c>
      <c r="E38" s="701">
        <v>45</v>
      </c>
    </row>
    <row r="39" spans="1:5">
      <c r="A39" s="731" t="s">
        <v>872</v>
      </c>
      <c r="B39" s="737" t="s">
        <v>931</v>
      </c>
      <c r="C39" s="734">
        <v>0</v>
      </c>
      <c r="D39" s="700">
        <v>0</v>
      </c>
      <c r="E39" s="701">
        <v>-8708</v>
      </c>
    </row>
    <row r="40" spans="1:5">
      <c r="A40" s="730" t="s">
        <v>870</v>
      </c>
      <c r="B40" s="736" t="s">
        <v>930</v>
      </c>
      <c r="C40" s="733">
        <v>0</v>
      </c>
      <c r="D40" s="696">
        <v>0</v>
      </c>
      <c r="E40" s="697">
        <v>0</v>
      </c>
    </row>
    <row r="41" spans="1:5">
      <c r="A41" s="730" t="s">
        <v>868</v>
      </c>
      <c r="B41" s="736" t="s">
        <v>929</v>
      </c>
      <c r="C41" s="733">
        <v>0</v>
      </c>
      <c r="D41" s="696">
        <v>0</v>
      </c>
      <c r="E41" s="697">
        <v>6860</v>
      </c>
    </row>
    <row r="42" spans="1:5">
      <c r="A42" s="731" t="s">
        <v>866</v>
      </c>
      <c r="B42" s="737" t="s">
        <v>928</v>
      </c>
      <c r="C42" s="734">
        <v>0</v>
      </c>
      <c r="D42" s="700">
        <v>0</v>
      </c>
      <c r="E42" s="701">
        <v>6860</v>
      </c>
    </row>
    <row r="43" spans="1:5">
      <c r="A43" s="731" t="s">
        <v>864</v>
      </c>
      <c r="B43" s="737" t="s">
        <v>927</v>
      </c>
      <c r="C43" s="734">
        <v>0</v>
      </c>
      <c r="D43" s="700">
        <v>0</v>
      </c>
      <c r="E43" s="701">
        <v>0</v>
      </c>
    </row>
    <row r="44" spans="1:5">
      <c r="A44" s="731" t="s">
        <v>862</v>
      </c>
      <c r="B44" s="737" t="s">
        <v>926</v>
      </c>
      <c r="C44" s="734">
        <v>0</v>
      </c>
      <c r="D44" s="700">
        <v>0</v>
      </c>
      <c r="E44" s="701">
        <v>6860</v>
      </c>
    </row>
    <row r="45" spans="1:5" ht="13.5" thickBot="1">
      <c r="A45" s="741" t="s">
        <v>860</v>
      </c>
      <c r="B45" s="749" t="s">
        <v>925</v>
      </c>
      <c r="C45" s="745">
        <v>0</v>
      </c>
      <c r="D45" s="704">
        <v>0</v>
      </c>
      <c r="E45" s="705">
        <v>-1848</v>
      </c>
    </row>
  </sheetData>
  <mergeCells count="1">
    <mergeCell ref="A1:E1"/>
  </mergeCells>
  <pageMargins left="0.75" right="0.75" top="1" bottom="1" header="0.5" footer="0.5"/>
  <pageSetup paperSize="8" orientation="landscape" horizontalDpi="300" verticalDpi="300" r:id="rId1"/>
  <headerFooter alignWithMargins="0">
    <oddHeader xml:space="preserve">&amp;R7. 3 sz. tájékoztató tábla a 7/2015. (IV.30.)  önkormányzati rendelethez
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N56" sqref="N56"/>
    </sheetView>
  </sheetViews>
  <sheetFormatPr defaultRowHeight="12.75"/>
  <sheetData/>
  <phoneticPr fontId="0" type="noConversion"/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activeCell="C151" sqref="C151"/>
    </sheetView>
  </sheetViews>
  <sheetFormatPr defaultRowHeight="15.75"/>
  <cols>
    <col min="1" max="1" width="9.5" style="375" customWidth="1"/>
    <col min="2" max="2" width="60.83203125" style="375" customWidth="1"/>
    <col min="3" max="5" width="15.83203125" style="376" customWidth="1"/>
    <col min="6" max="6" width="9.33203125" style="386" hidden="1" customWidth="1"/>
    <col min="7" max="16384" width="9.33203125" style="386"/>
  </cols>
  <sheetData>
    <row r="1" spans="1:6" ht="15.95" customHeight="1">
      <c r="A1" s="863" t="s">
        <v>4</v>
      </c>
      <c r="B1" s="863"/>
      <c r="C1" s="863"/>
      <c r="D1" s="863"/>
      <c r="E1" s="863"/>
    </row>
    <row r="2" spans="1:6" ht="15.95" customHeight="1" thickBot="1">
      <c r="A2" s="46" t="s">
        <v>113</v>
      </c>
      <c r="B2" s="46"/>
      <c r="C2" s="373"/>
      <c r="D2" s="373"/>
      <c r="E2" s="373" t="s">
        <v>162</v>
      </c>
    </row>
    <row r="3" spans="1:6" ht="15.95" customHeight="1">
      <c r="A3" s="864" t="s">
        <v>61</v>
      </c>
      <c r="B3" s="866" t="s">
        <v>6</v>
      </c>
      <c r="C3" s="868" t="str">
        <f>+'1.1.sz.mell.'!C3:E3</f>
        <v>2014. évi</v>
      </c>
      <c r="D3" s="868"/>
      <c r="E3" s="869"/>
      <c r="F3" s="642"/>
    </row>
    <row r="4" spans="1:6" ht="38.1" customHeight="1" thickBot="1">
      <c r="A4" s="865"/>
      <c r="B4" s="867"/>
      <c r="C4" s="48" t="s">
        <v>184</v>
      </c>
      <c r="D4" s="48" t="s">
        <v>189</v>
      </c>
      <c r="E4" s="49" t="s">
        <v>190</v>
      </c>
      <c r="F4" s="642"/>
    </row>
    <row r="5" spans="1:6" s="387" customFormat="1" ht="12" customHeight="1" thickBot="1">
      <c r="A5" s="351" t="s">
        <v>428</v>
      </c>
      <c r="B5" s="352" t="s">
        <v>429</v>
      </c>
      <c r="C5" s="352" t="s">
        <v>430</v>
      </c>
      <c r="D5" s="352" t="s">
        <v>431</v>
      </c>
      <c r="E5" s="399" t="s">
        <v>432</v>
      </c>
      <c r="F5" s="643"/>
    </row>
    <row r="6" spans="1:6" s="388" customFormat="1" ht="12" customHeight="1" thickBot="1">
      <c r="A6" s="346" t="s">
        <v>7</v>
      </c>
      <c r="B6" s="347" t="s">
        <v>312</v>
      </c>
      <c r="C6" s="378">
        <v>0</v>
      </c>
      <c r="D6" s="378">
        <v>0</v>
      </c>
      <c r="E6" s="361">
        <v>0</v>
      </c>
      <c r="F6" s="644" t="s">
        <v>735</v>
      </c>
    </row>
    <row r="7" spans="1:6" s="388" customFormat="1" ht="12" customHeight="1">
      <c r="A7" s="341" t="s">
        <v>73</v>
      </c>
      <c r="B7" s="389" t="s">
        <v>313</v>
      </c>
      <c r="C7" s="380"/>
      <c r="D7" s="380"/>
      <c r="E7" s="363"/>
      <c r="F7" s="644" t="s">
        <v>736</v>
      </c>
    </row>
    <row r="8" spans="1:6" s="388" customFormat="1" ht="12" customHeight="1">
      <c r="A8" s="340" t="s">
        <v>74</v>
      </c>
      <c r="B8" s="390" t="s">
        <v>314</v>
      </c>
      <c r="C8" s="379"/>
      <c r="D8" s="379"/>
      <c r="E8" s="362"/>
      <c r="F8" s="644" t="s">
        <v>737</v>
      </c>
    </row>
    <row r="9" spans="1:6" s="388" customFormat="1" ht="12" customHeight="1">
      <c r="A9" s="340" t="s">
        <v>75</v>
      </c>
      <c r="B9" s="390" t="s">
        <v>315</v>
      </c>
      <c r="C9" s="379"/>
      <c r="D9" s="379"/>
      <c r="E9" s="362"/>
      <c r="F9" s="644" t="s">
        <v>738</v>
      </c>
    </row>
    <row r="10" spans="1:6" s="388" customFormat="1" ht="12" customHeight="1">
      <c r="A10" s="340" t="s">
        <v>76</v>
      </c>
      <c r="B10" s="390" t="s">
        <v>316</v>
      </c>
      <c r="C10" s="379"/>
      <c r="D10" s="379"/>
      <c r="E10" s="362"/>
      <c r="F10" s="644" t="s">
        <v>739</v>
      </c>
    </row>
    <row r="11" spans="1:6" s="388" customFormat="1" ht="12" customHeight="1">
      <c r="A11" s="340" t="s">
        <v>109</v>
      </c>
      <c r="B11" s="390" t="s">
        <v>317</v>
      </c>
      <c r="C11" s="379"/>
      <c r="D11" s="379"/>
      <c r="E11" s="362"/>
      <c r="F11" s="644" t="s">
        <v>740</v>
      </c>
    </row>
    <row r="12" spans="1:6" s="388" customFormat="1" ht="12" customHeight="1" thickBot="1">
      <c r="A12" s="342" t="s">
        <v>77</v>
      </c>
      <c r="B12" s="391" t="s">
        <v>318</v>
      </c>
      <c r="C12" s="381"/>
      <c r="D12" s="381"/>
      <c r="E12" s="364"/>
      <c r="F12" s="644" t="s">
        <v>741</v>
      </c>
    </row>
    <row r="13" spans="1:6" s="388" customFormat="1" ht="12" customHeight="1" thickBot="1">
      <c r="A13" s="346" t="s">
        <v>8</v>
      </c>
      <c r="B13" s="368" t="s">
        <v>319</v>
      </c>
      <c r="C13" s="378">
        <v>0</v>
      </c>
      <c r="D13" s="378">
        <f>SUM(D14:D18)</f>
        <v>11137</v>
      </c>
      <c r="E13" s="378">
        <f>SUM(E14:E18)</f>
        <v>10635</v>
      </c>
      <c r="F13" s="644" t="s">
        <v>742</v>
      </c>
    </row>
    <row r="14" spans="1:6" s="388" customFormat="1" ht="12" customHeight="1">
      <c r="A14" s="341" t="s">
        <v>79</v>
      </c>
      <c r="B14" s="389" t="s">
        <v>320</v>
      </c>
      <c r="C14" s="380">
        <v>0</v>
      </c>
      <c r="D14" s="380">
        <v>0</v>
      </c>
      <c r="E14" s="363">
        <v>0</v>
      </c>
      <c r="F14" s="644" t="s">
        <v>743</v>
      </c>
    </row>
    <row r="15" spans="1:6" s="388" customFormat="1" ht="12" customHeight="1">
      <c r="A15" s="340" t="s">
        <v>80</v>
      </c>
      <c r="B15" s="390" t="s">
        <v>321</v>
      </c>
      <c r="C15" s="379">
        <v>0</v>
      </c>
      <c r="D15" s="379">
        <v>0</v>
      </c>
      <c r="E15" s="362">
        <v>0</v>
      </c>
      <c r="F15" s="644" t="s">
        <v>744</v>
      </c>
    </row>
    <row r="16" spans="1:6" s="388" customFormat="1" ht="12" customHeight="1">
      <c r="A16" s="340" t="s">
        <v>81</v>
      </c>
      <c r="B16" s="390" t="s">
        <v>322</v>
      </c>
      <c r="C16" s="379">
        <v>0</v>
      </c>
      <c r="D16" s="379">
        <v>0</v>
      </c>
      <c r="E16" s="362">
        <v>0</v>
      </c>
      <c r="F16" s="644" t="s">
        <v>745</v>
      </c>
    </row>
    <row r="17" spans="1:6" s="388" customFormat="1" ht="12" customHeight="1">
      <c r="A17" s="340" t="s">
        <v>82</v>
      </c>
      <c r="B17" s="390" t="s">
        <v>323</v>
      </c>
      <c r="C17" s="379">
        <v>0</v>
      </c>
      <c r="D17" s="379">
        <v>0</v>
      </c>
      <c r="E17" s="362">
        <v>0</v>
      </c>
      <c r="F17" s="644" t="s">
        <v>746</v>
      </c>
    </row>
    <row r="18" spans="1:6" s="388" customFormat="1" ht="12" customHeight="1">
      <c r="A18" s="340" t="s">
        <v>83</v>
      </c>
      <c r="B18" s="390" t="s">
        <v>324</v>
      </c>
      <c r="C18" s="379"/>
      <c r="D18" s="379">
        <v>11137</v>
      </c>
      <c r="E18" s="362">
        <v>10635</v>
      </c>
      <c r="F18" s="644"/>
    </row>
    <row r="19" spans="1:6" s="388" customFormat="1" ht="12" customHeight="1" thickBot="1">
      <c r="A19" s="342" t="s">
        <v>90</v>
      </c>
      <c r="B19" s="391" t="s">
        <v>325</v>
      </c>
      <c r="C19" s="381">
        <v>0</v>
      </c>
      <c r="D19" s="381">
        <v>0</v>
      </c>
      <c r="E19" s="364">
        <v>0</v>
      </c>
      <c r="F19" s="644" t="s">
        <v>748</v>
      </c>
    </row>
    <row r="20" spans="1:6" s="388" customFormat="1" ht="12" customHeight="1" thickBot="1">
      <c r="A20" s="346" t="s">
        <v>9</v>
      </c>
      <c r="B20" s="347" t="s">
        <v>326</v>
      </c>
      <c r="C20" s="378">
        <v>0</v>
      </c>
      <c r="D20" s="378">
        <v>0</v>
      </c>
      <c r="E20" s="361">
        <v>0</v>
      </c>
      <c r="F20" s="644" t="s">
        <v>749</v>
      </c>
    </row>
    <row r="21" spans="1:6" s="388" customFormat="1" ht="12" customHeight="1">
      <c r="A21" s="341" t="s">
        <v>62</v>
      </c>
      <c r="B21" s="389" t="s">
        <v>327</v>
      </c>
      <c r="C21" s="380">
        <v>0</v>
      </c>
      <c r="D21" s="380">
        <v>0</v>
      </c>
      <c r="E21" s="363">
        <v>0</v>
      </c>
      <c r="F21" s="644" t="s">
        <v>750</v>
      </c>
    </row>
    <row r="22" spans="1:6" s="388" customFormat="1" ht="12" customHeight="1">
      <c r="A22" s="340" t="s">
        <v>63</v>
      </c>
      <c r="B22" s="390" t="s">
        <v>328</v>
      </c>
      <c r="C22" s="379">
        <v>0</v>
      </c>
      <c r="D22" s="379">
        <v>0</v>
      </c>
      <c r="E22" s="362">
        <v>0</v>
      </c>
      <c r="F22" s="644" t="s">
        <v>751</v>
      </c>
    </row>
    <row r="23" spans="1:6" s="388" customFormat="1" ht="12" customHeight="1">
      <c r="A23" s="340" t="s">
        <v>64</v>
      </c>
      <c r="B23" s="390" t="s">
        <v>329</v>
      </c>
      <c r="C23" s="379">
        <v>0</v>
      </c>
      <c r="D23" s="379">
        <v>0</v>
      </c>
      <c r="E23" s="362">
        <v>0</v>
      </c>
      <c r="F23" s="644" t="s">
        <v>752</v>
      </c>
    </row>
    <row r="24" spans="1:6" s="388" customFormat="1" ht="12" customHeight="1">
      <c r="A24" s="340" t="s">
        <v>65</v>
      </c>
      <c r="B24" s="390" t="s">
        <v>330</v>
      </c>
      <c r="C24" s="379"/>
      <c r="D24" s="379"/>
      <c r="E24" s="362"/>
      <c r="F24" s="644" t="s">
        <v>753</v>
      </c>
    </row>
    <row r="25" spans="1:6" s="388" customFormat="1" ht="12" customHeight="1">
      <c r="A25" s="340" t="s">
        <v>123</v>
      </c>
      <c r="B25" s="390" t="s">
        <v>331</v>
      </c>
      <c r="C25" s="379"/>
      <c r="D25" s="379"/>
      <c r="E25" s="362"/>
      <c r="F25" s="644" t="s">
        <v>754</v>
      </c>
    </row>
    <row r="26" spans="1:6" s="388" customFormat="1" ht="12" customHeight="1" thickBot="1">
      <c r="A26" s="342" t="s">
        <v>124</v>
      </c>
      <c r="B26" s="391" t="s">
        <v>332</v>
      </c>
      <c r="C26" s="381"/>
      <c r="D26" s="381"/>
      <c r="E26" s="364"/>
      <c r="F26" s="644" t="s">
        <v>755</v>
      </c>
    </row>
    <row r="27" spans="1:6" s="388" customFormat="1" ht="12" customHeight="1" thickBot="1">
      <c r="A27" s="346" t="s">
        <v>125</v>
      </c>
      <c r="B27" s="347" t="s">
        <v>333</v>
      </c>
      <c r="C27" s="384">
        <f>SUM(C28)</f>
        <v>11500</v>
      </c>
      <c r="D27" s="384">
        <f t="shared" ref="D27:F27" si="0">SUM(D28)</f>
        <v>9200</v>
      </c>
      <c r="E27" s="384">
        <f t="shared" si="0"/>
        <v>9188</v>
      </c>
      <c r="F27" s="384">
        <f t="shared" si="0"/>
        <v>0</v>
      </c>
    </row>
    <row r="28" spans="1:6" s="388" customFormat="1" ht="12" customHeight="1">
      <c r="A28" s="341" t="s">
        <v>334</v>
      </c>
      <c r="B28" s="389" t="s">
        <v>335</v>
      </c>
      <c r="C28" s="398">
        <v>11500</v>
      </c>
      <c r="D28" s="398">
        <v>9200</v>
      </c>
      <c r="E28" s="397">
        <v>9188</v>
      </c>
      <c r="F28" s="644" t="s">
        <v>757</v>
      </c>
    </row>
    <row r="29" spans="1:6" s="388" customFormat="1" ht="12" customHeight="1">
      <c r="A29" s="340" t="s">
        <v>336</v>
      </c>
      <c r="B29" s="390" t="s">
        <v>337</v>
      </c>
      <c r="C29" s="379"/>
      <c r="D29" s="379"/>
      <c r="E29" s="362"/>
      <c r="F29" s="644" t="s">
        <v>758</v>
      </c>
    </row>
    <row r="30" spans="1:6" s="388" customFormat="1" ht="12" customHeight="1">
      <c r="A30" s="340" t="s">
        <v>338</v>
      </c>
      <c r="B30" s="390" t="s">
        <v>339</v>
      </c>
      <c r="C30" s="379">
        <v>11500</v>
      </c>
      <c r="D30" s="379">
        <v>9200</v>
      </c>
      <c r="E30" s="362">
        <v>9188</v>
      </c>
      <c r="F30" s="644" t="s">
        <v>759</v>
      </c>
    </row>
    <row r="31" spans="1:6" s="388" customFormat="1" ht="12" customHeight="1">
      <c r="A31" s="340" t="s">
        <v>340</v>
      </c>
      <c r="B31" s="390" t="s">
        <v>341</v>
      </c>
      <c r="C31" s="379"/>
      <c r="D31" s="379"/>
      <c r="E31" s="362"/>
      <c r="F31" s="644" t="s">
        <v>760</v>
      </c>
    </row>
    <row r="32" spans="1:6" s="388" customFormat="1" ht="12" customHeight="1">
      <c r="A32" s="340" t="s">
        <v>342</v>
      </c>
      <c r="B32" s="390" t="s">
        <v>343</v>
      </c>
      <c r="C32" s="379"/>
      <c r="D32" s="379"/>
      <c r="E32" s="362"/>
      <c r="F32" s="644" t="s">
        <v>761</v>
      </c>
    </row>
    <row r="33" spans="1:6" s="388" customFormat="1" ht="12" customHeight="1" thickBot="1">
      <c r="A33" s="342" t="s">
        <v>344</v>
      </c>
      <c r="B33" s="391" t="s">
        <v>345</v>
      </c>
      <c r="C33" s="381"/>
      <c r="D33" s="381"/>
      <c r="E33" s="364"/>
      <c r="F33" s="644" t="s">
        <v>762</v>
      </c>
    </row>
    <row r="34" spans="1:6" s="388" customFormat="1" ht="12" customHeight="1" thickBot="1">
      <c r="A34" s="346" t="s">
        <v>11</v>
      </c>
      <c r="B34" s="347" t="s">
        <v>346</v>
      </c>
      <c r="C34" s="378"/>
      <c r="D34" s="378"/>
      <c r="E34" s="361"/>
      <c r="F34" s="644" t="s">
        <v>763</v>
      </c>
    </row>
    <row r="35" spans="1:6" s="388" customFormat="1" ht="12" customHeight="1">
      <c r="A35" s="341" t="s">
        <v>66</v>
      </c>
      <c r="B35" s="389" t="s">
        <v>347</v>
      </c>
      <c r="C35" s="380"/>
      <c r="D35" s="380"/>
      <c r="E35" s="363"/>
      <c r="F35" s="644" t="s">
        <v>764</v>
      </c>
    </row>
    <row r="36" spans="1:6" s="388" customFormat="1" ht="12" customHeight="1">
      <c r="A36" s="340" t="s">
        <v>67</v>
      </c>
      <c r="B36" s="390" t="s">
        <v>348</v>
      </c>
      <c r="C36" s="379"/>
      <c r="D36" s="379"/>
      <c r="E36" s="362"/>
      <c r="F36" s="644" t="s">
        <v>765</v>
      </c>
    </row>
    <row r="37" spans="1:6" s="388" customFormat="1" ht="12" customHeight="1">
      <c r="A37" s="340" t="s">
        <v>68</v>
      </c>
      <c r="B37" s="390" t="s">
        <v>349</v>
      </c>
      <c r="C37" s="379"/>
      <c r="D37" s="379"/>
      <c r="E37" s="362"/>
      <c r="F37" s="644" t="s">
        <v>766</v>
      </c>
    </row>
    <row r="38" spans="1:6" s="388" customFormat="1" ht="12" customHeight="1">
      <c r="A38" s="340" t="s">
        <v>127</v>
      </c>
      <c r="B38" s="390" t="s">
        <v>350</v>
      </c>
      <c r="C38" s="379"/>
      <c r="D38" s="379"/>
      <c r="E38" s="362"/>
      <c r="F38" s="644" t="s">
        <v>767</v>
      </c>
    </row>
    <row r="39" spans="1:6" s="388" customFormat="1" ht="12" customHeight="1">
      <c r="A39" s="340" t="s">
        <v>128</v>
      </c>
      <c r="B39" s="390" t="s">
        <v>351</v>
      </c>
      <c r="C39" s="379"/>
      <c r="D39" s="379"/>
      <c r="E39" s="362"/>
      <c r="F39" s="644" t="s">
        <v>768</v>
      </c>
    </row>
    <row r="40" spans="1:6" s="388" customFormat="1" ht="12" customHeight="1">
      <c r="A40" s="340" t="s">
        <v>129</v>
      </c>
      <c r="B40" s="390" t="s">
        <v>352</v>
      </c>
      <c r="C40" s="379"/>
      <c r="D40" s="379"/>
      <c r="E40" s="362"/>
      <c r="F40" s="644" t="s">
        <v>769</v>
      </c>
    </row>
    <row r="41" spans="1:6" s="388" customFormat="1" ht="12" customHeight="1">
      <c r="A41" s="340" t="s">
        <v>130</v>
      </c>
      <c r="B41" s="390" t="s">
        <v>353</v>
      </c>
      <c r="C41" s="379"/>
      <c r="D41" s="379"/>
      <c r="E41" s="362"/>
      <c r="F41" s="644" t="s">
        <v>770</v>
      </c>
    </row>
    <row r="42" spans="1:6" s="388" customFormat="1" ht="12" customHeight="1">
      <c r="A42" s="340" t="s">
        <v>131</v>
      </c>
      <c r="B42" s="390" t="s">
        <v>354</v>
      </c>
      <c r="C42" s="379"/>
      <c r="D42" s="379"/>
      <c r="E42" s="362"/>
      <c r="F42" s="644" t="s">
        <v>771</v>
      </c>
    </row>
    <row r="43" spans="1:6" s="388" customFormat="1" ht="12" customHeight="1">
      <c r="A43" s="340" t="s">
        <v>355</v>
      </c>
      <c r="B43" s="390" t="s">
        <v>356</v>
      </c>
      <c r="C43" s="382"/>
      <c r="D43" s="382"/>
      <c r="E43" s="365"/>
      <c r="F43" s="644" t="s">
        <v>772</v>
      </c>
    </row>
    <row r="44" spans="1:6" s="388" customFormat="1" ht="12" customHeight="1" thickBot="1">
      <c r="A44" s="342" t="s">
        <v>357</v>
      </c>
      <c r="B44" s="391" t="s">
        <v>358</v>
      </c>
      <c r="C44" s="383"/>
      <c r="D44" s="383"/>
      <c r="E44" s="366"/>
      <c r="F44" s="644" t="s">
        <v>773</v>
      </c>
    </row>
    <row r="45" spans="1:6" s="388" customFormat="1" ht="12" customHeight="1" thickBot="1">
      <c r="A45" s="346" t="s">
        <v>12</v>
      </c>
      <c r="B45" s="347" t="s">
        <v>359</v>
      </c>
      <c r="C45" s="378">
        <v>0</v>
      </c>
      <c r="D45" s="378">
        <v>0</v>
      </c>
      <c r="E45" s="361">
        <v>0</v>
      </c>
      <c r="F45" s="644" t="s">
        <v>774</v>
      </c>
    </row>
    <row r="46" spans="1:6" s="388" customFormat="1" ht="12" customHeight="1">
      <c r="A46" s="341" t="s">
        <v>69</v>
      </c>
      <c r="B46" s="389" t="s">
        <v>360</v>
      </c>
      <c r="C46" s="400">
        <v>0</v>
      </c>
      <c r="D46" s="400">
        <v>0</v>
      </c>
      <c r="E46" s="367">
        <v>0</v>
      </c>
      <c r="F46" s="644" t="s">
        <v>775</v>
      </c>
    </row>
    <row r="47" spans="1:6" s="388" customFormat="1" ht="12" customHeight="1">
      <c r="A47" s="340" t="s">
        <v>70</v>
      </c>
      <c r="B47" s="390" t="s">
        <v>361</v>
      </c>
      <c r="C47" s="382">
        <v>0</v>
      </c>
      <c r="D47" s="382">
        <v>0</v>
      </c>
      <c r="E47" s="365">
        <v>0</v>
      </c>
      <c r="F47" s="644" t="s">
        <v>776</v>
      </c>
    </row>
    <row r="48" spans="1:6" s="388" customFormat="1" ht="12" customHeight="1">
      <c r="A48" s="340" t="s">
        <v>362</v>
      </c>
      <c r="B48" s="390" t="s">
        <v>363</v>
      </c>
      <c r="C48" s="382">
        <v>0</v>
      </c>
      <c r="D48" s="382">
        <v>0</v>
      </c>
      <c r="E48" s="365">
        <v>0</v>
      </c>
      <c r="F48" s="644" t="s">
        <v>777</v>
      </c>
    </row>
    <row r="49" spans="1:6" s="388" customFormat="1" ht="12" customHeight="1">
      <c r="A49" s="340" t="s">
        <v>364</v>
      </c>
      <c r="B49" s="390" t="s">
        <v>365</v>
      </c>
      <c r="C49" s="382">
        <v>0</v>
      </c>
      <c r="D49" s="382">
        <v>0</v>
      </c>
      <c r="E49" s="365">
        <v>0</v>
      </c>
      <c r="F49" s="644" t="s">
        <v>778</v>
      </c>
    </row>
    <row r="50" spans="1:6" s="388" customFormat="1" ht="12" customHeight="1" thickBot="1">
      <c r="A50" s="342" t="s">
        <v>366</v>
      </c>
      <c r="B50" s="391" t="s">
        <v>367</v>
      </c>
      <c r="C50" s="383">
        <v>0</v>
      </c>
      <c r="D50" s="383">
        <v>0</v>
      </c>
      <c r="E50" s="366">
        <v>0</v>
      </c>
      <c r="F50" s="644" t="s">
        <v>779</v>
      </c>
    </row>
    <row r="51" spans="1:6" s="388" customFormat="1" ht="17.25" customHeight="1" thickBot="1">
      <c r="A51" s="346" t="s">
        <v>132</v>
      </c>
      <c r="B51" s="347" t="s">
        <v>368</v>
      </c>
      <c r="C51" s="378">
        <v>0</v>
      </c>
      <c r="D51" s="378">
        <v>0</v>
      </c>
      <c r="E51" s="361">
        <v>0</v>
      </c>
      <c r="F51" s="644" t="s">
        <v>780</v>
      </c>
    </row>
    <row r="52" spans="1:6" s="388" customFormat="1" ht="12" customHeight="1">
      <c r="A52" s="341" t="s">
        <v>71</v>
      </c>
      <c r="B52" s="389" t="s">
        <v>369</v>
      </c>
      <c r="C52" s="380"/>
      <c r="D52" s="380"/>
      <c r="E52" s="363"/>
      <c r="F52" s="644" t="s">
        <v>781</v>
      </c>
    </row>
    <row r="53" spans="1:6" s="388" customFormat="1" ht="12" customHeight="1">
      <c r="A53" s="340" t="s">
        <v>72</v>
      </c>
      <c r="B53" s="390" t="s">
        <v>370</v>
      </c>
      <c r="C53" s="379"/>
      <c r="D53" s="379"/>
      <c r="E53" s="362"/>
      <c r="F53" s="644" t="s">
        <v>782</v>
      </c>
    </row>
    <row r="54" spans="1:6" s="388" customFormat="1" ht="12" customHeight="1">
      <c r="A54" s="340" t="s">
        <v>371</v>
      </c>
      <c r="B54" s="390" t="s">
        <v>372</v>
      </c>
      <c r="C54" s="379"/>
      <c r="D54" s="379"/>
      <c r="E54" s="362"/>
      <c r="F54" s="644" t="s">
        <v>783</v>
      </c>
    </row>
    <row r="55" spans="1:6" s="388" customFormat="1" ht="12" customHeight="1" thickBot="1">
      <c r="A55" s="342" t="s">
        <v>373</v>
      </c>
      <c r="B55" s="391" t="s">
        <v>374</v>
      </c>
      <c r="C55" s="381"/>
      <c r="D55" s="381"/>
      <c r="E55" s="364"/>
      <c r="F55" s="644" t="s">
        <v>784</v>
      </c>
    </row>
    <row r="56" spans="1:6" s="388" customFormat="1" ht="12" customHeight="1" thickBot="1">
      <c r="A56" s="346" t="s">
        <v>14</v>
      </c>
      <c r="B56" s="368" t="s">
        <v>375</v>
      </c>
      <c r="C56" s="378"/>
      <c r="D56" s="378"/>
      <c r="E56" s="361"/>
      <c r="F56" s="644" t="s">
        <v>785</v>
      </c>
    </row>
    <row r="57" spans="1:6" s="388" customFormat="1" ht="12" customHeight="1">
      <c r="A57" s="341" t="s">
        <v>133</v>
      </c>
      <c r="B57" s="389" t="s">
        <v>376</v>
      </c>
      <c r="C57" s="382"/>
      <c r="D57" s="382"/>
      <c r="E57" s="365"/>
      <c r="F57" s="644" t="s">
        <v>786</v>
      </c>
    </row>
    <row r="58" spans="1:6" s="388" customFormat="1" ht="12" customHeight="1">
      <c r="A58" s="340" t="s">
        <v>134</v>
      </c>
      <c r="B58" s="390" t="s">
        <v>377</v>
      </c>
      <c r="C58" s="382"/>
      <c r="D58" s="382"/>
      <c r="E58" s="365"/>
      <c r="F58" s="644" t="s">
        <v>787</v>
      </c>
    </row>
    <row r="59" spans="1:6" s="388" customFormat="1" ht="12" customHeight="1">
      <c r="A59" s="340" t="s">
        <v>163</v>
      </c>
      <c r="B59" s="390" t="s">
        <v>378</v>
      </c>
      <c r="C59" s="382"/>
      <c r="D59" s="382"/>
      <c r="E59" s="365"/>
      <c r="F59" s="644" t="s">
        <v>788</v>
      </c>
    </row>
    <row r="60" spans="1:6" s="388" customFormat="1" ht="12" customHeight="1" thickBot="1">
      <c r="A60" s="342" t="s">
        <v>379</v>
      </c>
      <c r="B60" s="391" t="s">
        <v>380</v>
      </c>
      <c r="C60" s="382"/>
      <c r="D60" s="382"/>
      <c r="E60" s="365"/>
      <c r="F60" s="644" t="s">
        <v>789</v>
      </c>
    </row>
    <row r="61" spans="1:6" s="388" customFormat="1" ht="12" customHeight="1" thickBot="1">
      <c r="A61" s="346" t="s">
        <v>15</v>
      </c>
      <c r="B61" s="347" t="s">
        <v>381</v>
      </c>
      <c r="C61" s="384">
        <f>SUM(C56,C51,C45,C34,C27,C20,C13,C6)</f>
        <v>11500</v>
      </c>
      <c r="D61" s="384">
        <f>SUM(D56,D51,D45,D34,D27,D20,D13,D6)</f>
        <v>20337</v>
      </c>
      <c r="E61" s="384">
        <f>SUM(E56,E51,E45,E34,E27,E20,E13,E6)</f>
        <v>19823</v>
      </c>
      <c r="F61" s="644" t="s">
        <v>790</v>
      </c>
    </row>
    <row r="62" spans="1:6" s="388" customFormat="1" ht="12" customHeight="1" thickBot="1">
      <c r="A62" s="401" t="s">
        <v>382</v>
      </c>
      <c r="B62" s="368" t="s">
        <v>383</v>
      </c>
      <c r="C62" s="378"/>
      <c r="D62" s="378"/>
      <c r="E62" s="361"/>
      <c r="F62" s="644" t="s">
        <v>791</v>
      </c>
    </row>
    <row r="63" spans="1:6" s="388" customFormat="1" ht="12" customHeight="1">
      <c r="A63" s="341" t="s">
        <v>384</v>
      </c>
      <c r="B63" s="389" t="s">
        <v>385</v>
      </c>
      <c r="C63" s="382"/>
      <c r="D63" s="382"/>
      <c r="E63" s="365"/>
      <c r="F63" s="644" t="s">
        <v>792</v>
      </c>
    </row>
    <row r="64" spans="1:6" s="388" customFormat="1" ht="12" customHeight="1">
      <c r="A64" s="340" t="s">
        <v>386</v>
      </c>
      <c r="B64" s="390" t="s">
        <v>387</v>
      </c>
      <c r="C64" s="382"/>
      <c r="D64" s="382"/>
      <c r="E64" s="365"/>
      <c r="F64" s="644" t="s">
        <v>793</v>
      </c>
    </row>
    <row r="65" spans="1:6" s="388" customFormat="1" ht="12" customHeight="1" thickBot="1">
      <c r="A65" s="342" t="s">
        <v>388</v>
      </c>
      <c r="B65" s="326" t="s">
        <v>433</v>
      </c>
      <c r="C65" s="382"/>
      <c r="D65" s="382"/>
      <c r="E65" s="365"/>
      <c r="F65" s="644" t="s">
        <v>794</v>
      </c>
    </row>
    <row r="66" spans="1:6" s="388" customFormat="1" ht="12" customHeight="1" thickBot="1">
      <c r="A66" s="401" t="s">
        <v>390</v>
      </c>
      <c r="B66" s="368" t="s">
        <v>391</v>
      </c>
      <c r="C66" s="378"/>
      <c r="D66" s="378"/>
      <c r="E66" s="361"/>
      <c r="F66" s="644" t="s">
        <v>795</v>
      </c>
    </row>
    <row r="67" spans="1:6" s="388" customFormat="1" ht="13.5" customHeight="1">
      <c r="A67" s="341" t="s">
        <v>110</v>
      </c>
      <c r="B67" s="389" t="s">
        <v>392</v>
      </c>
      <c r="C67" s="382">
        <v>0</v>
      </c>
      <c r="D67" s="382">
        <v>0</v>
      </c>
      <c r="E67" s="365">
        <v>0</v>
      </c>
      <c r="F67" s="644" t="s">
        <v>796</v>
      </c>
    </row>
    <row r="68" spans="1:6" s="388" customFormat="1" ht="12" customHeight="1">
      <c r="A68" s="340" t="s">
        <v>111</v>
      </c>
      <c r="B68" s="390" t="s">
        <v>393</v>
      </c>
      <c r="C68" s="382">
        <v>0</v>
      </c>
      <c r="D68" s="382">
        <v>0</v>
      </c>
      <c r="E68" s="365">
        <v>0</v>
      </c>
      <c r="F68" s="644" t="s">
        <v>797</v>
      </c>
    </row>
    <row r="69" spans="1:6" s="388" customFormat="1" ht="12" customHeight="1">
      <c r="A69" s="340" t="s">
        <v>394</v>
      </c>
      <c r="B69" s="390" t="s">
        <v>395</v>
      </c>
      <c r="C69" s="382">
        <v>0</v>
      </c>
      <c r="D69" s="382">
        <v>0</v>
      </c>
      <c r="E69" s="365">
        <v>0</v>
      </c>
      <c r="F69" s="644" t="s">
        <v>798</v>
      </c>
    </row>
    <row r="70" spans="1:6" s="388" customFormat="1" ht="12" customHeight="1" thickBot="1">
      <c r="A70" s="342" t="s">
        <v>396</v>
      </c>
      <c r="B70" s="391" t="s">
        <v>397</v>
      </c>
      <c r="C70" s="382"/>
      <c r="D70" s="382"/>
      <c r="E70" s="365"/>
      <c r="F70" s="644" t="s">
        <v>799</v>
      </c>
    </row>
    <row r="71" spans="1:6" s="388" customFormat="1" ht="12" customHeight="1" thickBot="1">
      <c r="A71" s="401" t="s">
        <v>398</v>
      </c>
      <c r="B71" s="368" t="s">
        <v>399</v>
      </c>
      <c r="C71" s="378"/>
      <c r="D71" s="378"/>
      <c r="E71" s="361"/>
      <c r="F71" s="644" t="s">
        <v>800</v>
      </c>
    </row>
    <row r="72" spans="1:6" s="388" customFormat="1" ht="12" customHeight="1">
      <c r="A72" s="341" t="s">
        <v>400</v>
      </c>
      <c r="B72" s="389" t="s">
        <v>401</v>
      </c>
      <c r="C72" s="382"/>
      <c r="D72" s="382"/>
      <c r="E72" s="365"/>
      <c r="F72" s="644" t="s">
        <v>801</v>
      </c>
    </row>
    <row r="73" spans="1:6" s="388" customFormat="1" ht="12" customHeight="1" thickBot="1">
      <c r="A73" s="342" t="s">
        <v>402</v>
      </c>
      <c r="B73" s="391" t="s">
        <v>403</v>
      </c>
      <c r="C73" s="382"/>
      <c r="D73" s="382"/>
      <c r="E73" s="365"/>
      <c r="F73" s="644" t="s">
        <v>802</v>
      </c>
    </row>
    <row r="74" spans="1:6" s="388" customFormat="1" ht="12" customHeight="1" thickBot="1">
      <c r="A74" s="401" t="s">
        <v>404</v>
      </c>
      <c r="B74" s="368" t="s">
        <v>405</v>
      </c>
      <c r="C74" s="378"/>
      <c r="D74" s="378"/>
      <c r="E74" s="361"/>
      <c r="F74" s="644" t="s">
        <v>803</v>
      </c>
    </row>
    <row r="75" spans="1:6" s="388" customFormat="1" ht="12" customHeight="1">
      <c r="A75" s="341" t="s">
        <v>406</v>
      </c>
      <c r="B75" s="389" t="s">
        <v>407</v>
      </c>
      <c r="C75" s="382"/>
      <c r="D75" s="382"/>
      <c r="E75" s="365"/>
      <c r="F75" s="644" t="s">
        <v>804</v>
      </c>
    </row>
    <row r="76" spans="1:6" s="388" customFormat="1" ht="12" customHeight="1">
      <c r="A76" s="340" t="s">
        <v>408</v>
      </c>
      <c r="B76" s="390" t="s">
        <v>409</v>
      </c>
      <c r="C76" s="382"/>
      <c r="D76" s="382"/>
      <c r="E76" s="365"/>
      <c r="F76" s="644" t="s">
        <v>805</v>
      </c>
    </row>
    <row r="77" spans="1:6" s="388" customFormat="1" ht="12" customHeight="1" thickBot="1">
      <c r="A77" s="342" t="s">
        <v>410</v>
      </c>
      <c r="B77" s="370" t="s">
        <v>411</v>
      </c>
      <c r="C77" s="382"/>
      <c r="D77" s="382"/>
      <c r="E77" s="365"/>
      <c r="F77" s="644" t="s">
        <v>806</v>
      </c>
    </row>
    <row r="78" spans="1:6" s="388" customFormat="1" ht="12" customHeight="1" thickBot="1">
      <c r="A78" s="401" t="s">
        <v>412</v>
      </c>
      <c r="B78" s="368" t="s">
        <v>413</v>
      </c>
      <c r="C78" s="378"/>
      <c r="D78" s="378"/>
      <c r="E78" s="361"/>
      <c r="F78" s="644" t="s">
        <v>807</v>
      </c>
    </row>
    <row r="79" spans="1:6" s="388" customFormat="1" ht="12" customHeight="1">
      <c r="A79" s="392" t="s">
        <v>414</v>
      </c>
      <c r="B79" s="389" t="s">
        <v>415</v>
      </c>
      <c r="C79" s="382"/>
      <c r="D79" s="382"/>
      <c r="E79" s="365"/>
      <c r="F79" s="644" t="s">
        <v>808</v>
      </c>
    </row>
    <row r="80" spans="1:6" s="388" customFormat="1" ht="12" customHeight="1">
      <c r="A80" s="393" t="s">
        <v>416</v>
      </c>
      <c r="B80" s="390" t="s">
        <v>417</v>
      </c>
      <c r="C80" s="382"/>
      <c r="D80" s="382"/>
      <c r="E80" s="365"/>
      <c r="F80" s="644" t="s">
        <v>809</v>
      </c>
    </row>
    <row r="81" spans="1:6" s="388" customFormat="1" ht="12" customHeight="1">
      <c r="A81" s="393" t="s">
        <v>418</v>
      </c>
      <c r="B81" s="390" t="s">
        <v>419</v>
      </c>
      <c r="C81" s="382"/>
      <c r="D81" s="382"/>
      <c r="E81" s="365"/>
      <c r="F81" s="644" t="s">
        <v>810</v>
      </c>
    </row>
    <row r="82" spans="1:6" s="388" customFormat="1" ht="12" customHeight="1" thickBot="1">
      <c r="A82" s="402" t="s">
        <v>420</v>
      </c>
      <c r="B82" s="370" t="s">
        <v>421</v>
      </c>
      <c r="C82" s="382"/>
      <c r="D82" s="382"/>
      <c r="E82" s="365"/>
      <c r="F82" s="644" t="s">
        <v>811</v>
      </c>
    </row>
    <row r="83" spans="1:6" s="388" customFormat="1" ht="12" customHeight="1" thickBot="1">
      <c r="A83" s="401" t="s">
        <v>422</v>
      </c>
      <c r="B83" s="368" t="s">
        <v>423</v>
      </c>
      <c r="C83" s="404"/>
      <c r="D83" s="404"/>
      <c r="E83" s="405"/>
      <c r="F83" s="644" t="s">
        <v>812</v>
      </c>
    </row>
    <row r="84" spans="1:6" s="388" customFormat="1" ht="12" customHeight="1" thickBot="1">
      <c r="A84" s="401" t="s">
        <v>424</v>
      </c>
      <c r="B84" s="324" t="s">
        <v>425</v>
      </c>
      <c r="C84" s="384"/>
      <c r="D84" s="384"/>
      <c r="E84" s="396"/>
      <c r="F84" s="644" t="s">
        <v>813</v>
      </c>
    </row>
    <row r="85" spans="1:6" s="388" customFormat="1" ht="12" customHeight="1" thickBot="1">
      <c r="A85" s="403" t="s">
        <v>426</v>
      </c>
      <c r="B85" s="327" t="s">
        <v>427</v>
      </c>
      <c r="C85" s="384">
        <f>SUM(C84,C61)</f>
        <v>11500</v>
      </c>
      <c r="D85" s="384">
        <f t="shared" ref="D85:E85" si="1">SUM(D84,D61)</f>
        <v>20337</v>
      </c>
      <c r="E85" s="384">
        <f t="shared" si="1"/>
        <v>19823</v>
      </c>
      <c r="F85" s="644" t="s">
        <v>814</v>
      </c>
    </row>
    <row r="86" spans="1:6" s="388" customFormat="1" ht="12" customHeight="1">
      <c r="A86" s="322"/>
      <c r="B86" s="322"/>
      <c r="C86" s="323"/>
      <c r="D86" s="323"/>
      <c r="E86" s="323"/>
      <c r="F86" s="644"/>
    </row>
    <row r="87" spans="1:6" ht="16.5" customHeight="1">
      <c r="A87" s="863" t="s">
        <v>36</v>
      </c>
      <c r="B87" s="863"/>
      <c r="C87" s="863"/>
      <c r="D87" s="863"/>
      <c r="E87" s="863"/>
      <c r="F87" s="642"/>
    </row>
    <row r="88" spans="1:6" s="394" customFormat="1" ht="16.5" customHeight="1" thickBot="1">
      <c r="A88" s="47" t="s">
        <v>114</v>
      </c>
      <c r="B88" s="47"/>
      <c r="C88" s="355"/>
      <c r="D88" s="355"/>
      <c r="E88" s="355" t="s">
        <v>162</v>
      </c>
      <c r="F88" s="645"/>
    </row>
    <row r="89" spans="1:6" s="394" customFormat="1" ht="16.5" customHeight="1">
      <c r="A89" s="864" t="s">
        <v>61</v>
      </c>
      <c r="B89" s="866" t="s">
        <v>183</v>
      </c>
      <c r="C89" s="868" t="str">
        <f>+C3</f>
        <v>2014. évi</v>
      </c>
      <c r="D89" s="868"/>
      <c r="E89" s="869"/>
      <c r="F89" s="645"/>
    </row>
    <row r="90" spans="1:6" ht="38.1" customHeight="1" thickBot="1">
      <c r="A90" s="865"/>
      <c r="B90" s="867"/>
      <c r="C90" s="48" t="s">
        <v>184</v>
      </c>
      <c r="D90" s="48" t="s">
        <v>189</v>
      </c>
      <c r="E90" s="49" t="s">
        <v>190</v>
      </c>
      <c r="F90" s="642"/>
    </row>
    <row r="91" spans="1:6" s="387" customFormat="1" ht="12" customHeight="1" thickBot="1">
      <c r="A91" s="351" t="s">
        <v>428</v>
      </c>
      <c r="B91" s="352" t="s">
        <v>429</v>
      </c>
      <c r="C91" s="352" t="s">
        <v>430</v>
      </c>
      <c r="D91" s="352" t="s">
        <v>431</v>
      </c>
      <c r="E91" s="353" t="s">
        <v>432</v>
      </c>
      <c r="F91" s="643"/>
    </row>
    <row r="92" spans="1:6" ht="12" customHeight="1" thickBot="1">
      <c r="A92" s="348" t="s">
        <v>7</v>
      </c>
      <c r="B92" s="350" t="s">
        <v>434</v>
      </c>
      <c r="C92" s="377">
        <f>SUM(C96)</f>
        <v>14638</v>
      </c>
      <c r="D92" s="377">
        <f t="shared" ref="D92:E92" si="2">SUM(D96)</f>
        <v>16501</v>
      </c>
      <c r="E92" s="377">
        <f t="shared" si="2"/>
        <v>13320</v>
      </c>
      <c r="F92" s="642" t="s">
        <v>735</v>
      </c>
    </row>
    <row r="93" spans="1:6" ht="12" customHeight="1">
      <c r="A93" s="343" t="s">
        <v>73</v>
      </c>
      <c r="B93" s="336" t="s">
        <v>37</v>
      </c>
      <c r="C93" s="99"/>
      <c r="D93" s="99"/>
      <c r="E93" s="331"/>
      <c r="F93" s="642" t="s">
        <v>736</v>
      </c>
    </row>
    <row r="94" spans="1:6" ht="12" customHeight="1">
      <c r="A94" s="340" t="s">
        <v>74</v>
      </c>
      <c r="B94" s="334" t="s">
        <v>135</v>
      </c>
      <c r="C94" s="379"/>
      <c r="D94" s="379"/>
      <c r="E94" s="362"/>
      <c r="F94" s="642" t="s">
        <v>737</v>
      </c>
    </row>
    <row r="95" spans="1:6" ht="12" customHeight="1">
      <c r="A95" s="340" t="s">
        <v>75</v>
      </c>
      <c r="B95" s="334" t="s">
        <v>102</v>
      </c>
      <c r="C95" s="381"/>
      <c r="D95" s="381"/>
      <c r="E95" s="364"/>
      <c r="F95" s="642" t="s">
        <v>738</v>
      </c>
    </row>
    <row r="96" spans="1:6" ht="12" customHeight="1">
      <c r="A96" s="340" t="s">
        <v>76</v>
      </c>
      <c r="B96" s="337" t="s">
        <v>136</v>
      </c>
      <c r="C96" s="381">
        <v>14638</v>
      </c>
      <c r="D96" s="381">
        <v>16501</v>
      </c>
      <c r="E96" s="364">
        <v>13320</v>
      </c>
      <c r="F96" s="642" t="s">
        <v>739</v>
      </c>
    </row>
    <row r="97" spans="1:6" ht="12" customHeight="1">
      <c r="A97" s="340" t="s">
        <v>85</v>
      </c>
      <c r="B97" s="345" t="s">
        <v>137</v>
      </c>
      <c r="C97" s="381"/>
      <c r="D97" s="381"/>
      <c r="E97" s="364"/>
      <c r="F97" s="642" t="s">
        <v>740</v>
      </c>
    </row>
    <row r="98" spans="1:6" ht="12" customHeight="1">
      <c r="A98" s="340" t="s">
        <v>77</v>
      </c>
      <c r="B98" s="334" t="s">
        <v>435</v>
      </c>
      <c r="C98" s="381"/>
      <c r="D98" s="381"/>
      <c r="E98" s="364"/>
      <c r="F98" s="642" t="s">
        <v>741</v>
      </c>
    </row>
    <row r="99" spans="1:6" ht="12" customHeight="1">
      <c r="A99" s="340" t="s">
        <v>78</v>
      </c>
      <c r="B99" s="357" t="s">
        <v>436</v>
      </c>
      <c r="C99" s="381"/>
      <c r="D99" s="381"/>
      <c r="E99" s="364"/>
      <c r="F99" s="642" t="s">
        <v>742</v>
      </c>
    </row>
    <row r="100" spans="1:6" ht="12" customHeight="1">
      <c r="A100" s="340" t="s">
        <v>86</v>
      </c>
      <c r="B100" s="358" t="s">
        <v>437</v>
      </c>
      <c r="C100" s="381"/>
      <c r="D100" s="381"/>
      <c r="E100" s="364"/>
      <c r="F100" s="642" t="s">
        <v>743</v>
      </c>
    </row>
    <row r="101" spans="1:6" ht="12" customHeight="1">
      <c r="A101" s="340" t="s">
        <v>87</v>
      </c>
      <c r="B101" s="358" t="s">
        <v>438</v>
      </c>
      <c r="C101" s="381"/>
      <c r="D101" s="381"/>
      <c r="E101" s="364"/>
      <c r="F101" s="642" t="s">
        <v>744</v>
      </c>
    </row>
    <row r="102" spans="1:6" ht="12" customHeight="1">
      <c r="A102" s="340" t="s">
        <v>88</v>
      </c>
      <c r="B102" s="357" t="s">
        <v>439</v>
      </c>
      <c r="C102" s="381"/>
      <c r="D102" s="381"/>
      <c r="E102" s="364"/>
      <c r="F102" s="642" t="s">
        <v>745</v>
      </c>
    </row>
    <row r="103" spans="1:6" ht="12" customHeight="1">
      <c r="A103" s="340" t="s">
        <v>89</v>
      </c>
      <c r="B103" s="357" t="s">
        <v>440</v>
      </c>
      <c r="C103" s="381"/>
      <c r="D103" s="381"/>
      <c r="E103" s="364"/>
      <c r="F103" s="642" t="s">
        <v>746</v>
      </c>
    </row>
    <row r="104" spans="1:6" ht="12" customHeight="1">
      <c r="A104" s="340" t="s">
        <v>91</v>
      </c>
      <c r="B104" s="358" t="s">
        <v>441</v>
      </c>
      <c r="C104" s="381"/>
      <c r="D104" s="381"/>
      <c r="E104" s="364"/>
      <c r="F104" s="642" t="s">
        <v>747</v>
      </c>
    </row>
    <row r="105" spans="1:6" ht="12" customHeight="1">
      <c r="A105" s="339" t="s">
        <v>138</v>
      </c>
      <c r="B105" s="359" t="s">
        <v>442</v>
      </c>
      <c r="C105" s="381"/>
      <c r="D105" s="381"/>
      <c r="E105" s="364"/>
      <c r="F105" s="642" t="s">
        <v>748</v>
      </c>
    </row>
    <row r="106" spans="1:6" ht="12" customHeight="1">
      <c r="A106" s="340" t="s">
        <v>443</v>
      </c>
      <c r="B106" s="359" t="s">
        <v>444</v>
      </c>
      <c r="C106" s="381"/>
      <c r="D106" s="381"/>
      <c r="E106" s="364"/>
      <c r="F106" s="642" t="s">
        <v>749</v>
      </c>
    </row>
    <row r="107" spans="1:6" ht="12" customHeight="1" thickBot="1">
      <c r="A107" s="344" t="s">
        <v>445</v>
      </c>
      <c r="B107" s="360" t="s">
        <v>446</v>
      </c>
      <c r="C107" s="100"/>
      <c r="D107" s="100"/>
      <c r="E107" s="325"/>
      <c r="F107" s="642" t="s">
        <v>750</v>
      </c>
    </row>
    <row r="108" spans="1:6" ht="12" customHeight="1" thickBot="1">
      <c r="A108" s="346" t="s">
        <v>8</v>
      </c>
      <c r="B108" s="349" t="s">
        <v>447</v>
      </c>
      <c r="C108" s="378"/>
      <c r="D108" s="378"/>
      <c r="E108" s="361"/>
      <c r="F108" s="642" t="s">
        <v>751</v>
      </c>
    </row>
    <row r="109" spans="1:6" ht="12" customHeight="1">
      <c r="A109" s="341" t="s">
        <v>79</v>
      </c>
      <c r="B109" s="334" t="s">
        <v>161</v>
      </c>
      <c r="C109" s="380"/>
      <c r="D109" s="380"/>
      <c r="E109" s="363"/>
      <c r="F109" s="642" t="s">
        <v>752</v>
      </c>
    </row>
    <row r="110" spans="1:6" ht="12" customHeight="1">
      <c r="A110" s="341" t="s">
        <v>80</v>
      </c>
      <c r="B110" s="338" t="s">
        <v>448</v>
      </c>
      <c r="C110" s="380"/>
      <c r="D110" s="380"/>
      <c r="E110" s="363"/>
      <c r="F110" s="642" t="s">
        <v>753</v>
      </c>
    </row>
    <row r="111" spans="1:6">
      <c r="A111" s="341" t="s">
        <v>81</v>
      </c>
      <c r="B111" s="338" t="s">
        <v>139</v>
      </c>
      <c r="C111" s="379"/>
      <c r="D111" s="379"/>
      <c r="E111" s="362"/>
      <c r="F111" s="642" t="s">
        <v>754</v>
      </c>
    </row>
    <row r="112" spans="1:6" ht="12" customHeight="1">
      <c r="A112" s="341" t="s">
        <v>82</v>
      </c>
      <c r="B112" s="338" t="s">
        <v>449</v>
      </c>
      <c r="C112" s="379"/>
      <c r="D112" s="379"/>
      <c r="E112" s="362"/>
      <c r="F112" s="642" t="s">
        <v>755</v>
      </c>
    </row>
    <row r="113" spans="1:6" ht="12" customHeight="1">
      <c r="A113" s="341" t="s">
        <v>83</v>
      </c>
      <c r="B113" s="370" t="s">
        <v>164</v>
      </c>
      <c r="C113" s="379"/>
      <c r="D113" s="379"/>
      <c r="E113" s="362"/>
      <c r="F113" s="642" t="s">
        <v>756</v>
      </c>
    </row>
    <row r="114" spans="1:6" ht="21.75" customHeight="1">
      <c r="A114" s="341" t="s">
        <v>90</v>
      </c>
      <c r="B114" s="369" t="s">
        <v>450</v>
      </c>
      <c r="C114" s="379"/>
      <c r="D114" s="379"/>
      <c r="E114" s="362"/>
      <c r="F114" s="642" t="s">
        <v>757</v>
      </c>
    </row>
    <row r="115" spans="1:6" ht="24" customHeight="1">
      <c r="A115" s="341" t="s">
        <v>92</v>
      </c>
      <c r="B115" s="385" t="s">
        <v>451</v>
      </c>
      <c r="C115" s="379"/>
      <c r="D115" s="379"/>
      <c r="E115" s="362"/>
      <c r="F115" s="642" t="s">
        <v>758</v>
      </c>
    </row>
    <row r="116" spans="1:6" ht="12" customHeight="1">
      <c r="A116" s="341" t="s">
        <v>140</v>
      </c>
      <c r="B116" s="358" t="s">
        <v>438</v>
      </c>
      <c r="C116" s="379"/>
      <c r="D116" s="379"/>
      <c r="E116" s="362"/>
      <c r="F116" s="642" t="s">
        <v>759</v>
      </c>
    </row>
    <row r="117" spans="1:6" ht="12" customHeight="1">
      <c r="A117" s="341" t="s">
        <v>141</v>
      </c>
      <c r="B117" s="358" t="s">
        <v>452</v>
      </c>
      <c r="C117" s="379"/>
      <c r="D117" s="379"/>
      <c r="E117" s="362"/>
      <c r="F117" s="642" t="s">
        <v>760</v>
      </c>
    </row>
    <row r="118" spans="1:6" ht="12" customHeight="1">
      <c r="A118" s="341" t="s">
        <v>142</v>
      </c>
      <c r="B118" s="358" t="s">
        <v>453</v>
      </c>
      <c r="C118" s="379"/>
      <c r="D118" s="379"/>
      <c r="E118" s="362"/>
      <c r="F118" s="642" t="s">
        <v>761</v>
      </c>
    </row>
    <row r="119" spans="1:6" s="406" customFormat="1" ht="12" customHeight="1">
      <c r="A119" s="341" t="s">
        <v>454</v>
      </c>
      <c r="B119" s="358" t="s">
        <v>441</v>
      </c>
      <c r="C119" s="379"/>
      <c r="D119" s="379"/>
      <c r="E119" s="362"/>
      <c r="F119" s="642" t="s">
        <v>762</v>
      </c>
    </row>
    <row r="120" spans="1:6" ht="12" customHeight="1">
      <c r="A120" s="341" t="s">
        <v>455</v>
      </c>
      <c r="B120" s="358" t="s">
        <v>456</v>
      </c>
      <c r="C120" s="379"/>
      <c r="D120" s="379"/>
      <c r="E120" s="362"/>
      <c r="F120" s="642" t="s">
        <v>763</v>
      </c>
    </row>
    <row r="121" spans="1:6" ht="12" customHeight="1" thickBot="1">
      <c r="A121" s="339" t="s">
        <v>457</v>
      </c>
      <c r="B121" s="358" t="s">
        <v>458</v>
      </c>
      <c r="C121" s="381"/>
      <c r="D121" s="381"/>
      <c r="E121" s="364"/>
      <c r="F121" s="642" t="s">
        <v>764</v>
      </c>
    </row>
    <row r="122" spans="1:6" ht="12" customHeight="1" thickBot="1">
      <c r="A122" s="346" t="s">
        <v>9</v>
      </c>
      <c r="B122" s="354" t="s">
        <v>459</v>
      </c>
      <c r="C122" s="378"/>
      <c r="D122" s="378"/>
      <c r="E122" s="361"/>
      <c r="F122" s="642" t="s">
        <v>765</v>
      </c>
    </row>
    <row r="123" spans="1:6" ht="12" customHeight="1">
      <c r="A123" s="341" t="s">
        <v>62</v>
      </c>
      <c r="B123" s="335" t="s">
        <v>47</v>
      </c>
      <c r="C123" s="380"/>
      <c r="D123" s="380"/>
      <c r="E123" s="363"/>
      <c r="F123" s="642" t="s">
        <v>766</v>
      </c>
    </row>
    <row r="124" spans="1:6" ht="12" customHeight="1" thickBot="1">
      <c r="A124" s="342" t="s">
        <v>63</v>
      </c>
      <c r="B124" s="338" t="s">
        <v>48</v>
      </c>
      <c r="C124" s="381"/>
      <c r="D124" s="381"/>
      <c r="E124" s="364"/>
      <c r="F124" s="642" t="s">
        <v>767</v>
      </c>
    </row>
    <row r="125" spans="1:6" ht="12" customHeight="1" thickBot="1">
      <c r="A125" s="346" t="s">
        <v>10</v>
      </c>
      <c r="B125" s="354" t="s">
        <v>460</v>
      </c>
      <c r="C125" s="378">
        <v>14638</v>
      </c>
      <c r="D125" s="378">
        <v>16501</v>
      </c>
      <c r="E125" s="361">
        <v>13320</v>
      </c>
      <c r="F125" s="642" t="s">
        <v>768</v>
      </c>
    </row>
    <row r="126" spans="1:6" ht="12" customHeight="1" thickBot="1">
      <c r="A126" s="346" t="s">
        <v>11</v>
      </c>
      <c r="B126" s="354" t="s">
        <v>461</v>
      </c>
      <c r="C126" s="378"/>
      <c r="D126" s="378"/>
      <c r="E126" s="361"/>
      <c r="F126" s="642" t="s">
        <v>769</v>
      </c>
    </row>
    <row r="127" spans="1:6" ht="12" customHeight="1">
      <c r="A127" s="341" t="s">
        <v>66</v>
      </c>
      <c r="B127" s="335" t="s">
        <v>462</v>
      </c>
      <c r="C127" s="379"/>
      <c r="D127" s="379"/>
      <c r="E127" s="362"/>
      <c r="F127" s="642" t="s">
        <v>770</v>
      </c>
    </row>
    <row r="128" spans="1:6" ht="12" customHeight="1">
      <c r="A128" s="341" t="s">
        <v>67</v>
      </c>
      <c r="B128" s="335" t="s">
        <v>463</v>
      </c>
      <c r="C128" s="379"/>
      <c r="D128" s="379"/>
      <c r="E128" s="362"/>
      <c r="F128" s="642" t="s">
        <v>771</v>
      </c>
    </row>
    <row r="129" spans="1:9" ht="12" customHeight="1" thickBot="1">
      <c r="A129" s="339" t="s">
        <v>68</v>
      </c>
      <c r="B129" s="333" t="s">
        <v>464</v>
      </c>
      <c r="C129" s="379"/>
      <c r="D129" s="379"/>
      <c r="E129" s="362"/>
      <c r="F129" s="642" t="s">
        <v>772</v>
      </c>
    </row>
    <row r="130" spans="1:9" ht="12" customHeight="1" thickBot="1">
      <c r="A130" s="346" t="s">
        <v>12</v>
      </c>
      <c r="B130" s="354" t="s">
        <v>465</v>
      </c>
      <c r="C130" s="378"/>
      <c r="D130" s="378"/>
      <c r="E130" s="361"/>
      <c r="F130" s="642" t="s">
        <v>773</v>
      </c>
    </row>
    <row r="131" spans="1:9" ht="12" customHeight="1">
      <c r="A131" s="341" t="s">
        <v>69</v>
      </c>
      <c r="B131" s="335" t="s">
        <v>466</v>
      </c>
      <c r="C131" s="379"/>
      <c r="D131" s="379"/>
      <c r="E131" s="362"/>
      <c r="F131" s="642" t="s">
        <v>774</v>
      </c>
    </row>
    <row r="132" spans="1:9" ht="12" customHeight="1">
      <c r="A132" s="341" t="s">
        <v>70</v>
      </c>
      <c r="B132" s="335" t="s">
        <v>467</v>
      </c>
      <c r="C132" s="379"/>
      <c r="D132" s="379"/>
      <c r="E132" s="362"/>
      <c r="F132" s="642" t="s">
        <v>775</v>
      </c>
    </row>
    <row r="133" spans="1:9" ht="12" customHeight="1">
      <c r="A133" s="341" t="s">
        <v>362</v>
      </c>
      <c r="B133" s="335" t="s">
        <v>468</v>
      </c>
      <c r="C133" s="379"/>
      <c r="D133" s="379"/>
      <c r="E133" s="362"/>
      <c r="F133" s="642" t="s">
        <v>776</v>
      </c>
    </row>
    <row r="134" spans="1:9" ht="12" customHeight="1" thickBot="1">
      <c r="A134" s="339" t="s">
        <v>364</v>
      </c>
      <c r="B134" s="333" t="s">
        <v>469</v>
      </c>
      <c r="C134" s="379"/>
      <c r="D134" s="379"/>
      <c r="E134" s="362"/>
      <c r="F134" s="642" t="s">
        <v>777</v>
      </c>
    </row>
    <row r="135" spans="1:9" ht="12" customHeight="1" thickBot="1">
      <c r="A135" s="346" t="s">
        <v>13</v>
      </c>
      <c r="B135" s="354" t="s">
        <v>470</v>
      </c>
      <c r="C135" s="384"/>
      <c r="D135" s="384"/>
      <c r="E135" s="396"/>
      <c r="F135" s="642" t="s">
        <v>778</v>
      </c>
    </row>
    <row r="136" spans="1:9" ht="12" customHeight="1">
      <c r="A136" s="341" t="s">
        <v>71</v>
      </c>
      <c r="B136" s="335" t="s">
        <v>471</v>
      </c>
      <c r="C136" s="379"/>
      <c r="D136" s="379"/>
      <c r="E136" s="362"/>
      <c r="F136" s="642" t="s">
        <v>779</v>
      </c>
    </row>
    <row r="137" spans="1:9" ht="12" customHeight="1">
      <c r="A137" s="341" t="s">
        <v>72</v>
      </c>
      <c r="B137" s="335" t="s">
        <v>472</v>
      </c>
      <c r="C137" s="379"/>
      <c r="D137" s="379"/>
      <c r="E137" s="362"/>
      <c r="F137" s="642" t="s">
        <v>780</v>
      </c>
    </row>
    <row r="138" spans="1:9" ht="12" customHeight="1">
      <c r="A138" s="341" t="s">
        <v>371</v>
      </c>
      <c r="B138" s="335" t="s">
        <v>473</v>
      </c>
      <c r="C138" s="379"/>
      <c r="D138" s="379"/>
      <c r="E138" s="362"/>
      <c r="F138" s="642" t="s">
        <v>781</v>
      </c>
    </row>
    <row r="139" spans="1:9" ht="12" customHeight="1" thickBot="1">
      <c r="A139" s="339" t="s">
        <v>373</v>
      </c>
      <c r="B139" s="333" t="s">
        <v>474</v>
      </c>
      <c r="C139" s="379"/>
      <c r="D139" s="379"/>
      <c r="E139" s="362"/>
      <c r="F139" s="642" t="s">
        <v>782</v>
      </c>
    </row>
    <row r="140" spans="1:9" ht="15" customHeight="1" thickBot="1">
      <c r="A140" s="346" t="s">
        <v>14</v>
      </c>
      <c r="B140" s="354" t="s">
        <v>475</v>
      </c>
      <c r="C140" s="101"/>
      <c r="D140" s="101"/>
      <c r="E140" s="330"/>
      <c r="F140" s="642" t="s">
        <v>783</v>
      </c>
      <c r="G140" s="395"/>
      <c r="H140" s="395"/>
      <c r="I140" s="395"/>
    </row>
    <row r="141" spans="1:9" s="388" customFormat="1" ht="12.95" customHeight="1">
      <c r="A141" s="341" t="s">
        <v>133</v>
      </c>
      <c r="B141" s="335" t="s">
        <v>476</v>
      </c>
      <c r="C141" s="379"/>
      <c r="D141" s="379"/>
      <c r="E141" s="362"/>
      <c r="F141" s="642" t="s">
        <v>784</v>
      </c>
    </row>
    <row r="142" spans="1:9" ht="12.75" customHeight="1">
      <c r="A142" s="341" t="s">
        <v>134</v>
      </c>
      <c r="B142" s="335" t="s">
        <v>477</v>
      </c>
      <c r="C142" s="379"/>
      <c r="D142" s="379"/>
      <c r="E142" s="362"/>
      <c r="F142" s="642" t="s">
        <v>785</v>
      </c>
    </row>
    <row r="143" spans="1:9" ht="12.75" customHeight="1">
      <c r="A143" s="341" t="s">
        <v>163</v>
      </c>
      <c r="B143" s="335" t="s">
        <v>478</v>
      </c>
      <c r="C143" s="379">
        <v>0</v>
      </c>
      <c r="D143" s="379">
        <v>0</v>
      </c>
      <c r="E143" s="362">
        <v>0</v>
      </c>
      <c r="F143" s="642" t="s">
        <v>786</v>
      </c>
    </row>
    <row r="144" spans="1:9" ht="12.75" customHeight="1" thickBot="1">
      <c r="A144" s="341" t="s">
        <v>379</v>
      </c>
      <c r="B144" s="335" t="s">
        <v>479</v>
      </c>
      <c r="C144" s="379">
        <v>0</v>
      </c>
      <c r="D144" s="379">
        <v>0</v>
      </c>
      <c r="E144" s="362">
        <v>0</v>
      </c>
      <c r="F144" s="642" t="s">
        <v>787</v>
      </c>
    </row>
    <row r="145" spans="1:6" ht="16.5" thickBot="1">
      <c r="A145" s="346" t="s">
        <v>15</v>
      </c>
      <c r="B145" s="354" t="s">
        <v>480</v>
      </c>
      <c r="C145" s="328">
        <v>0</v>
      </c>
      <c r="D145" s="328">
        <v>0</v>
      </c>
      <c r="E145" s="329">
        <v>0</v>
      </c>
      <c r="F145" s="642" t="s">
        <v>788</v>
      </c>
    </row>
    <row r="146" spans="1:6" ht="16.5" thickBot="1">
      <c r="A146" s="371" t="s">
        <v>16</v>
      </c>
      <c r="B146" s="374" t="s">
        <v>481</v>
      </c>
      <c r="C146" s="328">
        <v>14638</v>
      </c>
      <c r="D146" s="328">
        <v>16501</v>
      </c>
      <c r="E146" s="329">
        <v>13320</v>
      </c>
      <c r="F146" s="642" t="s">
        <v>789</v>
      </c>
    </row>
    <row r="148" spans="1:6" ht="18.75" customHeight="1">
      <c r="A148" s="862" t="s">
        <v>482</v>
      </c>
      <c r="B148" s="862"/>
      <c r="C148" s="862"/>
      <c r="D148" s="862"/>
      <c r="E148" s="862"/>
    </row>
    <row r="149" spans="1:6" ht="13.5" customHeight="1" thickBot="1">
      <c r="A149" s="356" t="s">
        <v>115</v>
      </c>
      <c r="B149" s="356"/>
      <c r="C149" s="386"/>
      <c r="E149" s="373" t="s">
        <v>162</v>
      </c>
    </row>
    <row r="150" spans="1:6" ht="21.75" thickBot="1">
      <c r="A150" s="346">
        <v>1</v>
      </c>
      <c r="B150" s="349" t="s">
        <v>483</v>
      </c>
      <c r="C150" s="372">
        <f>+C61-C125</f>
        <v>-3138</v>
      </c>
      <c r="D150" s="372">
        <f>+D61-D125</f>
        <v>3836</v>
      </c>
      <c r="E150" s="372">
        <f>+E61-E125</f>
        <v>6503</v>
      </c>
    </row>
    <row r="151" spans="1:6" ht="21.75" thickBot="1">
      <c r="A151" s="346" t="s">
        <v>8</v>
      </c>
      <c r="B151" s="349" t="s">
        <v>484</v>
      </c>
      <c r="C151" s="372">
        <f>+C84-C145</f>
        <v>0</v>
      </c>
      <c r="D151" s="372">
        <f>+D84-D145</f>
        <v>0</v>
      </c>
      <c r="E151" s="372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75" customFormat="1" ht="12.75" customHeight="1">
      <c r="C161" s="376"/>
      <c r="D161" s="376"/>
      <c r="E161" s="376"/>
      <c r="F161" s="386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ZÁRSZÁMADÁS
ÁLLAMIGAZGATÁSI FELADATOK ÖSSZEVONT MÉRLEGE
&amp;R&amp;"Times New Roman CE,Félkövér dőlt"&amp;11 1.4. melléklet a 7/2015. (IV.30.) önkormányzati rendelethez</oddHeader>
  </headerFooter>
  <rowBreaks count="1" manualBreakCount="1">
    <brk id="86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0"/>
  <sheetViews>
    <sheetView view="pageLayout" topLeftCell="C1" zoomScaleSheetLayoutView="100" workbookViewId="0">
      <selection activeCell="J1" sqref="J1:J30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9.33203125" style="646" hidden="1" customWidth="1"/>
    <col min="12" max="16384" width="9.33203125" style="10"/>
  </cols>
  <sheetData>
    <row r="1" spans="1:11" ht="39.75" customHeight="1">
      <c r="B1" s="419" t="s">
        <v>119</v>
      </c>
      <c r="C1" s="420"/>
      <c r="D1" s="420"/>
      <c r="E1" s="420"/>
      <c r="F1" s="420"/>
      <c r="G1" s="420"/>
      <c r="H1" s="420"/>
      <c r="I1" s="420"/>
      <c r="J1" s="870" t="s">
        <v>1292</v>
      </c>
    </row>
    <row r="2" spans="1:11" ht="14.25" thickBot="1">
      <c r="G2" s="40"/>
      <c r="H2" s="40"/>
      <c r="I2" s="40" t="s">
        <v>53</v>
      </c>
      <c r="J2" s="870"/>
    </row>
    <row r="3" spans="1:11" ht="18" customHeight="1" thickBot="1">
      <c r="A3" s="871" t="s">
        <v>61</v>
      </c>
      <c r="B3" s="447" t="s">
        <v>44</v>
      </c>
      <c r="C3" s="448"/>
      <c r="D3" s="448"/>
      <c r="E3" s="448"/>
      <c r="F3" s="447" t="s">
        <v>45</v>
      </c>
      <c r="G3" s="449"/>
      <c r="H3" s="449"/>
      <c r="I3" s="449"/>
      <c r="J3" s="870"/>
    </row>
    <row r="4" spans="1:11" s="421" customFormat="1" ht="35.25" customHeight="1" thickBot="1">
      <c r="A4" s="872"/>
      <c r="B4" s="28" t="s">
        <v>54</v>
      </c>
      <c r="C4" s="29" t="str">
        <f>+CONCATENATE(LEFT('1.1.sz.mell.'!C3,4),". évi eredeti előirányzat")</f>
        <v>2014. évi eredeti előirányzat</v>
      </c>
      <c r="D4" s="407" t="str">
        <f>+CONCATENATE(LEFT('1.1.sz.mell.'!C3,4),". évi módosított előirányzat")</f>
        <v>2014. évi módosított előirányzat</v>
      </c>
      <c r="E4" s="29" t="str">
        <f>+CONCATENATE(LEFT('1.1.sz.mell.'!C3,4),". évi teljesítés")</f>
        <v>2014. évi teljesítés</v>
      </c>
      <c r="F4" s="28" t="s">
        <v>54</v>
      </c>
      <c r="G4" s="29" t="str">
        <f>+C4</f>
        <v>2014. évi eredeti előirányzat</v>
      </c>
      <c r="H4" s="407" t="str">
        <f>+D4</f>
        <v>2014. évi módosított előirányzat</v>
      </c>
      <c r="I4" s="437" t="str">
        <f>+E4</f>
        <v>2014. évi teljesítés</v>
      </c>
      <c r="J4" s="870"/>
      <c r="K4" s="647"/>
    </row>
    <row r="5" spans="1:11" s="422" customFormat="1" ht="12" customHeight="1" thickBot="1">
      <c r="A5" s="450" t="s">
        <v>428</v>
      </c>
      <c r="B5" s="451" t="s">
        <v>429</v>
      </c>
      <c r="C5" s="452" t="s">
        <v>430</v>
      </c>
      <c r="D5" s="452" t="s">
        <v>431</v>
      </c>
      <c r="E5" s="452" t="s">
        <v>432</v>
      </c>
      <c r="F5" s="451" t="s">
        <v>509</v>
      </c>
      <c r="G5" s="452" t="s">
        <v>510</v>
      </c>
      <c r="H5" s="452" t="s">
        <v>511</v>
      </c>
      <c r="I5" s="453" t="s">
        <v>512</v>
      </c>
      <c r="J5" s="870"/>
      <c r="K5" s="648"/>
    </row>
    <row r="6" spans="1:11" ht="15" customHeight="1">
      <c r="A6" s="423" t="s">
        <v>7</v>
      </c>
      <c r="B6" s="424" t="s">
        <v>485</v>
      </c>
      <c r="C6" s="410">
        <v>87587</v>
      </c>
      <c r="D6" s="410">
        <v>87819</v>
      </c>
      <c r="E6" s="410">
        <v>87819</v>
      </c>
      <c r="F6" s="424" t="s">
        <v>55</v>
      </c>
      <c r="G6" s="410">
        <v>49316</v>
      </c>
      <c r="H6" s="410">
        <v>60873</v>
      </c>
      <c r="I6" s="416">
        <v>55070</v>
      </c>
      <c r="J6" s="870"/>
      <c r="K6" s="646" t="s">
        <v>735</v>
      </c>
    </row>
    <row r="7" spans="1:11" ht="15" customHeight="1">
      <c r="A7" s="425" t="s">
        <v>8</v>
      </c>
      <c r="B7" s="426" t="s">
        <v>486</v>
      </c>
      <c r="C7" s="411">
        <v>9886</v>
      </c>
      <c r="D7" s="411">
        <v>25231</v>
      </c>
      <c r="E7" s="411">
        <v>24641</v>
      </c>
      <c r="F7" s="426" t="s">
        <v>135</v>
      </c>
      <c r="G7" s="411">
        <v>13027</v>
      </c>
      <c r="H7" s="411">
        <v>15209</v>
      </c>
      <c r="I7" s="417">
        <v>13038</v>
      </c>
      <c r="J7" s="870"/>
      <c r="K7" s="646" t="s">
        <v>736</v>
      </c>
    </row>
    <row r="8" spans="1:11" ht="15" customHeight="1">
      <c r="A8" s="425" t="s">
        <v>9</v>
      </c>
      <c r="B8" s="426" t="s">
        <v>487</v>
      </c>
      <c r="C8" s="411">
        <v>0</v>
      </c>
      <c r="D8" s="411">
        <v>0</v>
      </c>
      <c r="E8" s="411">
        <v>0</v>
      </c>
      <c r="F8" s="426" t="s">
        <v>167</v>
      </c>
      <c r="G8" s="411">
        <v>48529</v>
      </c>
      <c r="H8" s="411">
        <v>51893</v>
      </c>
      <c r="I8" s="417">
        <v>41652</v>
      </c>
      <c r="J8" s="870"/>
      <c r="K8" s="646" t="s">
        <v>737</v>
      </c>
    </row>
    <row r="9" spans="1:11" ht="15" customHeight="1">
      <c r="A9" s="425" t="s">
        <v>10</v>
      </c>
      <c r="B9" s="426" t="s">
        <v>126</v>
      </c>
      <c r="C9" s="411">
        <v>19180</v>
      </c>
      <c r="D9" s="411">
        <v>17045</v>
      </c>
      <c r="E9" s="411">
        <v>16731</v>
      </c>
      <c r="F9" s="426" t="s">
        <v>136</v>
      </c>
      <c r="G9" s="411">
        <v>14638</v>
      </c>
      <c r="H9" s="411">
        <v>16501</v>
      </c>
      <c r="I9" s="417">
        <v>13320</v>
      </c>
      <c r="J9" s="870"/>
      <c r="K9" s="646" t="s">
        <v>738</v>
      </c>
    </row>
    <row r="10" spans="1:11" ht="15" customHeight="1">
      <c r="A10" s="425" t="s">
        <v>11</v>
      </c>
      <c r="B10" s="427" t="s">
        <v>488</v>
      </c>
      <c r="C10" s="411">
        <v>6443</v>
      </c>
      <c r="D10" s="411">
        <v>6593</v>
      </c>
      <c r="E10" s="411">
        <v>91</v>
      </c>
      <c r="F10" s="426" t="s">
        <v>137</v>
      </c>
      <c r="G10" s="411">
        <v>5918</v>
      </c>
      <c r="H10" s="411">
        <v>10340</v>
      </c>
      <c r="I10" s="417">
        <v>7058</v>
      </c>
      <c r="J10" s="870"/>
      <c r="K10" s="646" t="s">
        <v>739</v>
      </c>
    </row>
    <row r="11" spans="1:11" ht="15" customHeight="1">
      <c r="A11" s="425" t="s">
        <v>12</v>
      </c>
      <c r="B11" s="426" t="s">
        <v>682</v>
      </c>
      <c r="C11" s="412">
        <v>0</v>
      </c>
      <c r="D11" s="412">
        <v>0</v>
      </c>
      <c r="E11" s="412">
        <v>0</v>
      </c>
      <c r="F11" s="426" t="s">
        <v>38</v>
      </c>
      <c r="G11" s="411">
        <v>2531</v>
      </c>
      <c r="H11" s="411">
        <v>2171</v>
      </c>
      <c r="I11" s="417"/>
      <c r="J11" s="870"/>
      <c r="K11" s="646" t="s">
        <v>740</v>
      </c>
    </row>
    <row r="12" spans="1:11" ht="15" customHeight="1">
      <c r="A12" s="425" t="s">
        <v>13</v>
      </c>
      <c r="B12" s="426" t="s">
        <v>358</v>
      </c>
      <c r="C12" s="411">
        <v>11420</v>
      </c>
      <c r="D12" s="411">
        <v>13779</v>
      </c>
      <c r="E12" s="411">
        <v>13406</v>
      </c>
      <c r="F12" s="7"/>
      <c r="G12" s="411"/>
      <c r="H12" s="411"/>
      <c r="I12" s="417"/>
      <c r="J12" s="870"/>
      <c r="K12" s="646" t="s">
        <v>741</v>
      </c>
    </row>
    <row r="13" spans="1:11" ht="15" customHeight="1">
      <c r="A13" s="425" t="s">
        <v>14</v>
      </c>
      <c r="B13" s="7"/>
      <c r="C13" s="411"/>
      <c r="D13" s="411"/>
      <c r="E13" s="411"/>
      <c r="F13" s="7"/>
      <c r="G13" s="411"/>
      <c r="H13" s="411"/>
      <c r="I13" s="417"/>
      <c r="J13" s="870"/>
    </row>
    <row r="14" spans="1:11" ht="15" customHeight="1">
      <c r="A14" s="425" t="s">
        <v>15</v>
      </c>
      <c r="B14" s="436"/>
      <c r="C14" s="412"/>
      <c r="D14" s="412"/>
      <c r="E14" s="412"/>
      <c r="F14" s="7"/>
      <c r="G14" s="411"/>
      <c r="H14" s="411"/>
      <c r="I14" s="417"/>
      <c r="J14" s="870"/>
    </row>
    <row r="15" spans="1:11" ht="15" customHeight="1">
      <c r="A15" s="425" t="s">
        <v>16</v>
      </c>
      <c r="B15" s="7"/>
      <c r="C15" s="411"/>
      <c r="D15" s="411"/>
      <c r="E15" s="411"/>
      <c r="F15" s="7"/>
      <c r="G15" s="411"/>
      <c r="H15" s="411"/>
      <c r="I15" s="417"/>
      <c r="J15" s="870"/>
    </row>
    <row r="16" spans="1:11" ht="15" customHeight="1">
      <c r="A16" s="425" t="s">
        <v>17</v>
      </c>
      <c r="B16" s="7"/>
      <c r="C16" s="411"/>
      <c r="D16" s="411"/>
      <c r="E16" s="411"/>
      <c r="F16" s="7"/>
      <c r="G16" s="411"/>
      <c r="H16" s="411"/>
      <c r="I16" s="417"/>
      <c r="J16" s="870"/>
    </row>
    <row r="17" spans="1:11" ht="15" customHeight="1" thickBot="1">
      <c r="A17" s="425" t="s">
        <v>18</v>
      </c>
      <c r="B17" s="13"/>
      <c r="C17" s="413"/>
      <c r="D17" s="413"/>
      <c r="E17" s="413"/>
      <c r="F17" s="7"/>
      <c r="G17" s="413"/>
      <c r="H17" s="413"/>
      <c r="I17" s="418"/>
      <c r="J17" s="870"/>
    </row>
    <row r="18" spans="1:11" ht="17.25" customHeight="1" thickBot="1">
      <c r="A18" s="428" t="s">
        <v>19</v>
      </c>
      <c r="B18" s="409" t="s">
        <v>489</v>
      </c>
      <c r="C18" s="414">
        <f>+C6+C7+C9+C10+C12+C13+C14+C15+C16+C17</f>
        <v>134516</v>
      </c>
      <c r="D18" s="414">
        <f>SUM(D6,D7,D9,D10,D12)</f>
        <v>150467</v>
      </c>
      <c r="E18" s="414">
        <f>+E6+E7+E9+E10+E12+E13+E14+E15+E16+E17</f>
        <v>142688</v>
      </c>
      <c r="F18" s="409" t="s">
        <v>496</v>
      </c>
      <c r="G18" s="414">
        <f>SUM(G6:G17)</f>
        <v>133959</v>
      </c>
      <c r="H18" s="414">
        <f>SUM(H6:H17)</f>
        <v>156987</v>
      </c>
      <c r="I18" s="414">
        <f>SUM(I6:I17)</f>
        <v>130138</v>
      </c>
      <c r="J18" s="870"/>
      <c r="K18" s="646" t="s">
        <v>742</v>
      </c>
    </row>
    <row r="19" spans="1:11" ht="15" customHeight="1">
      <c r="A19" s="429" t="s">
        <v>20</v>
      </c>
      <c r="B19" s="430" t="s">
        <v>490</v>
      </c>
      <c r="C19" s="41">
        <f>+C20+C21+C22+C23</f>
        <v>0</v>
      </c>
      <c r="D19" s="41">
        <f>+D20+D21+D22+D23</f>
        <v>9663</v>
      </c>
      <c r="E19" s="41">
        <f>+E20+E21+E22+E23</f>
        <v>9663</v>
      </c>
      <c r="F19" s="431" t="s">
        <v>143</v>
      </c>
      <c r="G19" s="415"/>
      <c r="H19" s="415"/>
      <c r="I19" s="415"/>
      <c r="J19" s="870"/>
      <c r="K19" s="646" t="s">
        <v>743</v>
      </c>
    </row>
    <row r="20" spans="1:11" ht="15" customHeight="1">
      <c r="A20" s="432" t="s">
        <v>21</v>
      </c>
      <c r="B20" s="431" t="s">
        <v>159</v>
      </c>
      <c r="C20" s="408"/>
      <c r="D20" s="408">
        <v>6192</v>
      </c>
      <c r="E20" s="408">
        <v>6192</v>
      </c>
      <c r="F20" s="431" t="s">
        <v>497</v>
      </c>
      <c r="G20" s="408"/>
      <c r="H20" s="408">
        <v>25702</v>
      </c>
      <c r="I20" s="408">
        <v>25702</v>
      </c>
      <c r="J20" s="870"/>
      <c r="K20" s="646" t="s">
        <v>744</v>
      </c>
    </row>
    <row r="21" spans="1:11" ht="15" customHeight="1">
      <c r="A21" s="432" t="s">
        <v>22</v>
      </c>
      <c r="B21" s="431" t="s">
        <v>160</v>
      </c>
      <c r="C21" s="408"/>
      <c r="D21" s="408"/>
      <c r="E21" s="408"/>
      <c r="F21" s="431" t="s">
        <v>117</v>
      </c>
      <c r="G21" s="408"/>
      <c r="H21" s="408"/>
      <c r="I21" s="408"/>
      <c r="J21" s="870"/>
      <c r="K21" s="646" t="s">
        <v>745</v>
      </c>
    </row>
    <row r="22" spans="1:11" ht="15" customHeight="1">
      <c r="A22" s="432" t="s">
        <v>23</v>
      </c>
      <c r="B22" s="431" t="s">
        <v>165</v>
      </c>
      <c r="C22" s="408"/>
      <c r="D22" s="408"/>
      <c r="E22" s="408"/>
      <c r="F22" s="431" t="s">
        <v>118</v>
      </c>
      <c r="G22" s="408"/>
      <c r="H22" s="408"/>
      <c r="I22" s="408"/>
      <c r="J22" s="870"/>
      <c r="K22" s="646" t="s">
        <v>746</v>
      </c>
    </row>
    <row r="23" spans="1:11" ht="15" customHeight="1">
      <c r="A23" s="432" t="s">
        <v>24</v>
      </c>
      <c r="B23" s="431" t="s">
        <v>166</v>
      </c>
      <c r="C23" s="408"/>
      <c r="D23" s="408">
        <v>3471</v>
      </c>
      <c r="E23" s="408">
        <v>3471</v>
      </c>
      <c r="F23" s="430" t="s">
        <v>168</v>
      </c>
      <c r="G23" s="408"/>
      <c r="H23" s="408"/>
      <c r="I23" s="408"/>
      <c r="J23" s="870"/>
      <c r="K23" s="646" t="s">
        <v>747</v>
      </c>
    </row>
    <row r="24" spans="1:11" ht="15" customHeight="1">
      <c r="A24" s="432" t="s">
        <v>25</v>
      </c>
      <c r="B24" s="431" t="s">
        <v>491</v>
      </c>
      <c r="C24" s="433">
        <f>+C25+C26</f>
        <v>0</v>
      </c>
      <c r="D24" s="433">
        <f>+D25+D26</f>
        <v>25702</v>
      </c>
      <c r="E24" s="433">
        <f>+E25+E26</f>
        <v>25702</v>
      </c>
      <c r="F24" s="431" t="s">
        <v>144</v>
      </c>
      <c r="G24" s="408"/>
      <c r="H24" s="408"/>
      <c r="I24" s="408"/>
      <c r="J24" s="870"/>
      <c r="K24" s="646" t="s">
        <v>748</v>
      </c>
    </row>
    <row r="25" spans="1:11" ht="15" customHeight="1">
      <c r="A25" s="429" t="s">
        <v>26</v>
      </c>
      <c r="B25" s="430" t="s">
        <v>492</v>
      </c>
      <c r="C25" s="415"/>
      <c r="D25" s="415">
        <v>25702</v>
      </c>
      <c r="E25" s="415">
        <v>25702</v>
      </c>
      <c r="F25" s="424" t="s">
        <v>145</v>
      </c>
      <c r="G25" s="415"/>
      <c r="H25" s="415"/>
      <c r="I25" s="415"/>
      <c r="J25" s="870"/>
      <c r="K25" s="646" t="s">
        <v>749</v>
      </c>
    </row>
    <row r="26" spans="1:11" ht="15" customHeight="1" thickBot="1">
      <c r="A26" s="432" t="s">
        <v>27</v>
      </c>
      <c r="B26" s="431" t="s">
        <v>493</v>
      </c>
      <c r="C26" s="408"/>
      <c r="D26" s="408"/>
      <c r="E26" s="408"/>
      <c r="F26" s="7" t="s">
        <v>1290</v>
      </c>
      <c r="G26" s="408"/>
      <c r="H26" s="408"/>
      <c r="I26" s="408"/>
      <c r="J26" s="870"/>
      <c r="K26" s="646" t="s">
        <v>750</v>
      </c>
    </row>
    <row r="27" spans="1:11" ht="17.25" customHeight="1" thickBot="1">
      <c r="A27" s="428" t="s">
        <v>28</v>
      </c>
      <c r="B27" s="409" t="s">
        <v>494</v>
      </c>
      <c r="C27" s="414">
        <f>+C19+C24</f>
        <v>0</v>
      </c>
      <c r="D27" s="414">
        <f>+D19+D24</f>
        <v>35365</v>
      </c>
      <c r="E27" s="414">
        <f>+E19+E24</f>
        <v>35365</v>
      </c>
      <c r="F27" s="409" t="s">
        <v>498</v>
      </c>
      <c r="G27" s="414">
        <f>SUM(G19:G26)</f>
        <v>0</v>
      </c>
      <c r="H27" s="414">
        <f>SUM(H19:H26)</f>
        <v>25702</v>
      </c>
      <c r="I27" s="414">
        <f>SUM(I19:I26)</f>
        <v>25702</v>
      </c>
      <c r="J27" s="870"/>
      <c r="K27" s="646" t="s">
        <v>751</v>
      </c>
    </row>
    <row r="28" spans="1:11" ht="17.25" customHeight="1" thickBot="1">
      <c r="A28" s="428" t="s">
        <v>29</v>
      </c>
      <c r="B28" s="434" t="s">
        <v>495</v>
      </c>
      <c r="C28" s="102">
        <f>+C18+C27</f>
        <v>134516</v>
      </c>
      <c r="D28" s="102">
        <f>+D18+D27</f>
        <v>185832</v>
      </c>
      <c r="E28" s="435">
        <f>+E18+E27</f>
        <v>178053</v>
      </c>
      <c r="F28" s="434" t="s">
        <v>499</v>
      </c>
      <c r="G28" s="102">
        <f>+G18+G27</f>
        <v>133959</v>
      </c>
      <c r="H28" s="102">
        <f>+H18+H27</f>
        <v>182689</v>
      </c>
      <c r="I28" s="102">
        <f>+I18+I27</f>
        <v>155840</v>
      </c>
      <c r="J28" s="870"/>
      <c r="K28" s="646" t="s">
        <v>752</v>
      </c>
    </row>
    <row r="29" spans="1:11" ht="17.25" customHeight="1" thickBot="1">
      <c r="A29" s="428" t="s">
        <v>30</v>
      </c>
      <c r="B29" s="434" t="s">
        <v>121</v>
      </c>
      <c r="C29" s="102" t="str">
        <f>IF(C18-G18&lt;0,G18-C18,"-")</f>
        <v>-</v>
      </c>
      <c r="D29" s="102">
        <f>IF(D18-H18&lt;0,H18-D18,"-")</f>
        <v>6520</v>
      </c>
      <c r="E29" s="435" t="str">
        <f>IF(E18-I18&lt;0,I18-E18,"-")</f>
        <v>-</v>
      </c>
      <c r="F29" s="434" t="s">
        <v>122</v>
      </c>
      <c r="G29" s="102">
        <f>IF(C18-G18&gt;0,C18-G18,"-")</f>
        <v>557</v>
      </c>
      <c r="H29" s="102" t="str">
        <f>IF(D18-H18&gt;0,D18-H18,"-")</f>
        <v>-</v>
      </c>
      <c r="I29" s="102">
        <f>IF(E18-I18&gt;0,E18-I18,"-")</f>
        <v>12550</v>
      </c>
      <c r="J29" s="870"/>
      <c r="K29" s="646" t="s">
        <v>753</v>
      </c>
    </row>
    <row r="30" spans="1:11" ht="17.25" customHeight="1" thickBot="1">
      <c r="A30" s="428" t="s">
        <v>31</v>
      </c>
      <c r="B30" s="434" t="s">
        <v>169</v>
      </c>
      <c r="C30" s="102" t="str">
        <f>IF(C28-G28&lt;0,G28-C28,"-")</f>
        <v>-</v>
      </c>
      <c r="D30" s="102" t="str">
        <f>IF(D28-H28&lt;0,H28-D28,"-")</f>
        <v>-</v>
      </c>
      <c r="E30" s="435" t="str">
        <f>IF(E28-I28&lt;0,I28-E28,"-")</f>
        <v>-</v>
      </c>
      <c r="F30" s="434" t="s">
        <v>170</v>
      </c>
      <c r="G30" s="102">
        <f>IF(C28-G28&gt;0,C28-G28,"-")</f>
        <v>557</v>
      </c>
      <c r="H30" s="102">
        <f>IF(D28-H28&gt;0,D28-H28,"-")</f>
        <v>3143</v>
      </c>
      <c r="I30" s="102">
        <f>IF(E28-I28&gt;0,E28-I28,"-")</f>
        <v>22213</v>
      </c>
      <c r="J30" s="870"/>
      <c r="K30" s="646" t="s">
        <v>754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3"/>
  <sheetViews>
    <sheetView view="pageBreakPreview" zoomScaleSheetLayoutView="100" workbookViewId="0">
      <selection activeCell="J1" sqref="J1:J33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0" style="646" hidden="1" customWidth="1"/>
    <col min="12" max="16384" width="9.33203125" style="10"/>
  </cols>
  <sheetData>
    <row r="1" spans="1:11" ht="39.75" customHeight="1">
      <c r="B1" s="419" t="s">
        <v>120</v>
      </c>
      <c r="C1" s="420"/>
      <c r="D1" s="420"/>
      <c r="E1" s="420"/>
      <c r="F1" s="420"/>
      <c r="G1" s="420"/>
      <c r="H1" s="420"/>
      <c r="I1" s="420"/>
      <c r="J1" s="873" t="s">
        <v>1293</v>
      </c>
    </row>
    <row r="2" spans="1:11" ht="14.25" thickBot="1">
      <c r="G2" s="40"/>
      <c r="H2" s="40"/>
      <c r="I2" s="40" t="s">
        <v>53</v>
      </c>
      <c r="J2" s="873"/>
    </row>
    <row r="3" spans="1:11" ht="24" customHeight="1" thickBot="1">
      <c r="A3" s="874" t="s">
        <v>61</v>
      </c>
      <c r="B3" s="447" t="s">
        <v>44</v>
      </c>
      <c r="C3" s="448"/>
      <c r="D3" s="448"/>
      <c r="E3" s="448"/>
      <c r="F3" s="447" t="s">
        <v>45</v>
      </c>
      <c r="G3" s="449"/>
      <c r="H3" s="449"/>
      <c r="I3" s="449"/>
      <c r="J3" s="873"/>
    </row>
    <row r="4" spans="1:11" s="421" customFormat="1" ht="35.25" customHeight="1" thickBot="1">
      <c r="A4" s="875"/>
      <c r="B4" s="28" t="s">
        <v>54</v>
      </c>
      <c r="C4" s="29" t="str">
        <f>+'2.1.sz.mell  '!C4</f>
        <v>2014. évi eredeti előirányzat</v>
      </c>
      <c r="D4" s="407" t="str">
        <f>+'2.1.sz.mell  '!D4</f>
        <v>2014. évi módosított előirányzat</v>
      </c>
      <c r="E4" s="29" t="str">
        <f>+'2.1.sz.mell  '!E4</f>
        <v>2014. évi teljesítés</v>
      </c>
      <c r="F4" s="28" t="s">
        <v>54</v>
      </c>
      <c r="G4" s="29" t="str">
        <f>+'2.1.sz.mell  '!C4</f>
        <v>2014. évi eredeti előirányzat</v>
      </c>
      <c r="H4" s="407" t="str">
        <f>+'2.1.sz.mell  '!D4</f>
        <v>2014. évi módosított előirányzat</v>
      </c>
      <c r="I4" s="437" t="str">
        <f>+'2.1.sz.mell  '!E4</f>
        <v>2014. évi teljesítés</v>
      </c>
      <c r="J4" s="873"/>
      <c r="K4" s="647"/>
    </row>
    <row r="5" spans="1:11" s="421" customFormat="1" ht="13.5" thickBot="1">
      <c r="A5" s="450" t="s">
        <v>428</v>
      </c>
      <c r="B5" s="451" t="s">
        <v>429</v>
      </c>
      <c r="C5" s="452" t="s">
        <v>430</v>
      </c>
      <c r="D5" s="452" t="s">
        <v>431</v>
      </c>
      <c r="E5" s="452" t="s">
        <v>432</v>
      </c>
      <c r="F5" s="451" t="s">
        <v>509</v>
      </c>
      <c r="G5" s="452" t="s">
        <v>510</v>
      </c>
      <c r="H5" s="452" t="s">
        <v>511</v>
      </c>
      <c r="I5" s="453" t="s">
        <v>512</v>
      </c>
      <c r="J5" s="873"/>
      <c r="K5" s="648"/>
    </row>
    <row r="6" spans="1:11" ht="12.95" customHeight="1">
      <c r="A6" s="423" t="s">
        <v>7</v>
      </c>
      <c r="B6" s="424" t="s">
        <v>500</v>
      </c>
      <c r="C6" s="410"/>
      <c r="D6" s="410">
        <v>10174</v>
      </c>
      <c r="E6" s="410">
        <v>10173</v>
      </c>
      <c r="F6" s="424" t="s">
        <v>161</v>
      </c>
      <c r="G6" s="410">
        <v>3275</v>
      </c>
      <c r="H6" s="410">
        <v>15683</v>
      </c>
      <c r="I6" s="416">
        <v>15102</v>
      </c>
      <c r="J6" s="873"/>
      <c r="K6" s="646" t="s">
        <v>735</v>
      </c>
    </row>
    <row r="7" spans="1:11">
      <c r="A7" s="425" t="s">
        <v>8</v>
      </c>
      <c r="B7" s="426" t="s">
        <v>501</v>
      </c>
      <c r="C7" s="411"/>
      <c r="D7" s="411"/>
      <c r="E7" s="411"/>
      <c r="F7" s="426" t="s">
        <v>513</v>
      </c>
      <c r="G7" s="411"/>
      <c r="H7" s="411"/>
      <c r="I7" s="417"/>
      <c r="J7" s="873"/>
      <c r="K7" s="646" t="s">
        <v>736</v>
      </c>
    </row>
    <row r="8" spans="1:11" ht="12.95" customHeight="1">
      <c r="A8" s="425" t="s">
        <v>9</v>
      </c>
      <c r="B8" s="426" t="s">
        <v>502</v>
      </c>
      <c r="C8" s="411"/>
      <c r="D8" s="411"/>
      <c r="E8" s="411"/>
      <c r="F8" s="426" t="s">
        <v>139</v>
      </c>
      <c r="G8" s="411"/>
      <c r="H8" s="411"/>
      <c r="I8" s="417"/>
      <c r="J8" s="873"/>
      <c r="K8" s="646" t="s">
        <v>737</v>
      </c>
    </row>
    <row r="9" spans="1:11" ht="12.95" customHeight="1">
      <c r="A9" s="425" t="s">
        <v>10</v>
      </c>
      <c r="B9" s="426" t="s">
        <v>503</v>
      </c>
      <c r="C9" s="411">
        <v>9218</v>
      </c>
      <c r="D9" s="411">
        <v>4466</v>
      </c>
      <c r="E9" s="411">
        <v>4461</v>
      </c>
      <c r="F9" s="426" t="s">
        <v>514</v>
      </c>
      <c r="G9" s="411"/>
      <c r="H9" s="411"/>
      <c r="I9" s="417"/>
      <c r="J9" s="873"/>
      <c r="K9" s="646" t="s">
        <v>738</v>
      </c>
    </row>
    <row r="10" spans="1:11" ht="12.75" customHeight="1">
      <c r="A10" s="425" t="s">
        <v>11</v>
      </c>
      <c r="B10" s="426" t="s">
        <v>504</v>
      </c>
      <c r="C10" s="411"/>
      <c r="D10" s="411"/>
      <c r="E10" s="411"/>
      <c r="F10" s="426" t="s">
        <v>164</v>
      </c>
      <c r="G10" s="411">
        <v>6500</v>
      </c>
      <c r="H10" s="411">
        <v>2100</v>
      </c>
      <c r="I10" s="417">
        <v>1699</v>
      </c>
      <c r="J10" s="873"/>
      <c r="K10" s="646" t="s">
        <v>739</v>
      </c>
    </row>
    <row r="11" spans="1:11" ht="12.95" customHeight="1">
      <c r="A11" s="425" t="s">
        <v>12</v>
      </c>
      <c r="B11" s="426" t="s">
        <v>505</v>
      </c>
      <c r="C11" s="412"/>
      <c r="D11" s="412"/>
      <c r="E11" s="412"/>
      <c r="F11" s="468"/>
      <c r="G11" s="411"/>
      <c r="H11" s="411"/>
      <c r="I11" s="417"/>
      <c r="J11" s="873"/>
      <c r="K11" s="646" t="s">
        <v>740</v>
      </c>
    </row>
    <row r="12" spans="1:11" ht="12.95" customHeight="1">
      <c r="A12" s="425" t="s">
        <v>13</v>
      </c>
      <c r="B12" s="7"/>
      <c r="C12" s="411"/>
      <c r="D12" s="411"/>
      <c r="E12" s="411"/>
      <c r="F12" s="468"/>
      <c r="G12" s="411"/>
      <c r="H12" s="411"/>
      <c r="I12" s="417"/>
      <c r="J12" s="873"/>
    </row>
    <row r="13" spans="1:11" ht="12.95" customHeight="1">
      <c r="A13" s="425" t="s">
        <v>14</v>
      </c>
      <c r="B13" s="7"/>
      <c r="C13" s="411"/>
      <c r="D13" s="411"/>
      <c r="E13" s="411"/>
      <c r="F13" s="469"/>
      <c r="G13" s="411"/>
      <c r="H13" s="411"/>
      <c r="I13" s="417"/>
      <c r="J13" s="873"/>
    </row>
    <row r="14" spans="1:11" ht="12.95" customHeight="1">
      <c r="A14" s="425" t="s">
        <v>15</v>
      </c>
      <c r="B14" s="466"/>
      <c r="C14" s="412"/>
      <c r="D14" s="412"/>
      <c r="E14" s="412"/>
      <c r="F14" s="468"/>
      <c r="G14" s="411"/>
      <c r="H14" s="411"/>
      <c r="I14" s="417"/>
      <c r="J14" s="873"/>
    </row>
    <row r="15" spans="1:11">
      <c r="A15" s="425" t="s">
        <v>16</v>
      </c>
      <c r="B15" s="7"/>
      <c r="C15" s="412"/>
      <c r="D15" s="412"/>
      <c r="E15" s="412"/>
      <c r="F15" s="468"/>
      <c r="G15" s="411"/>
      <c r="H15" s="411"/>
      <c r="I15" s="417"/>
      <c r="J15" s="873"/>
    </row>
    <row r="16" spans="1:11" ht="12.95" customHeight="1" thickBot="1">
      <c r="A16" s="463" t="s">
        <v>17</v>
      </c>
      <c r="B16" s="467"/>
      <c r="C16" s="465"/>
      <c r="D16" s="109"/>
      <c r="E16" s="116"/>
      <c r="F16" s="464" t="s">
        <v>38</v>
      </c>
      <c r="G16" s="411"/>
      <c r="H16" s="411"/>
      <c r="I16" s="417"/>
      <c r="J16" s="873"/>
    </row>
    <row r="17" spans="1:11" ht="15.95" customHeight="1" thickBot="1">
      <c r="A17" s="428" t="s">
        <v>18</v>
      </c>
      <c r="B17" s="409" t="s">
        <v>506</v>
      </c>
      <c r="C17" s="414">
        <f>+C6+C8+C9+C11+C12+C13+C14+C15+C16</f>
        <v>9218</v>
      </c>
      <c r="D17" s="414">
        <f>+D6+D8+D9+D11+D12+D13+D14+D15+D16</f>
        <v>14640</v>
      </c>
      <c r="E17" s="414">
        <f>+E6+E8+E9+E11+E12+E13+E14+E15+E16</f>
        <v>14634</v>
      </c>
      <c r="F17" s="409" t="s">
        <v>515</v>
      </c>
      <c r="G17" s="414">
        <f>+G6+G8+G10+G11+G12+G13+G14+G15+G16</f>
        <v>9775</v>
      </c>
      <c r="H17" s="414">
        <f>+H6+H8+H10+H11+H12+H13+H14+H15+H16</f>
        <v>17783</v>
      </c>
      <c r="I17" s="446">
        <f>+I6+I8+I10+I11+I12+I13+I14+I15+I16</f>
        <v>16801</v>
      </c>
      <c r="J17" s="873"/>
      <c r="K17" s="646" t="s">
        <v>741</v>
      </c>
    </row>
    <row r="18" spans="1:11" ht="12.95" customHeight="1">
      <c r="A18" s="423" t="s">
        <v>19</v>
      </c>
      <c r="B18" s="455" t="s">
        <v>182</v>
      </c>
      <c r="C18" s="462">
        <f>+C19+C20+C21+C22+C23</f>
        <v>0</v>
      </c>
      <c r="D18" s="462">
        <f>+D19+D20+D21+D22+D23</f>
        <v>0</v>
      </c>
      <c r="E18" s="462">
        <f>+E19+E20+E21+E22+E23</f>
        <v>0</v>
      </c>
      <c r="F18" s="431" t="s">
        <v>143</v>
      </c>
      <c r="G18" s="104"/>
      <c r="H18" s="104"/>
      <c r="I18" s="441"/>
      <c r="J18" s="873"/>
      <c r="K18" s="646" t="s">
        <v>742</v>
      </c>
    </row>
    <row r="19" spans="1:11" ht="12.95" customHeight="1">
      <c r="A19" s="425" t="s">
        <v>20</v>
      </c>
      <c r="B19" s="456" t="s">
        <v>171</v>
      </c>
      <c r="C19" s="408"/>
      <c r="D19" s="408"/>
      <c r="E19" s="408"/>
      <c r="F19" s="431" t="s">
        <v>146</v>
      </c>
      <c r="G19" s="408"/>
      <c r="H19" s="408"/>
      <c r="I19" s="442"/>
      <c r="J19" s="873"/>
      <c r="K19" s="646" t="s">
        <v>743</v>
      </c>
    </row>
    <row r="20" spans="1:11" ht="12.95" customHeight="1">
      <c r="A20" s="423" t="s">
        <v>21</v>
      </c>
      <c r="B20" s="456" t="s">
        <v>172</v>
      </c>
      <c r="C20" s="408"/>
      <c r="D20" s="408"/>
      <c r="E20" s="408"/>
      <c r="F20" s="431" t="s">
        <v>117</v>
      </c>
      <c r="G20" s="408"/>
      <c r="H20" s="408"/>
      <c r="I20" s="442"/>
      <c r="J20" s="873"/>
      <c r="K20" s="646" t="s">
        <v>744</v>
      </c>
    </row>
    <row r="21" spans="1:11" ht="12.95" customHeight="1">
      <c r="A21" s="425" t="s">
        <v>22</v>
      </c>
      <c r="B21" s="456" t="s">
        <v>173</v>
      </c>
      <c r="C21" s="408"/>
      <c r="D21" s="408"/>
      <c r="E21" s="408"/>
      <c r="F21" s="431" t="s">
        <v>118</v>
      </c>
      <c r="G21" s="408"/>
      <c r="H21" s="408"/>
      <c r="I21" s="442"/>
      <c r="J21" s="873"/>
      <c r="K21" s="646" t="s">
        <v>745</v>
      </c>
    </row>
    <row r="22" spans="1:11" ht="12.95" customHeight="1">
      <c r="A22" s="423" t="s">
        <v>23</v>
      </c>
      <c r="B22" s="456" t="s">
        <v>174</v>
      </c>
      <c r="C22" s="408"/>
      <c r="D22" s="408"/>
      <c r="E22" s="408"/>
      <c r="F22" s="430" t="s">
        <v>168</v>
      </c>
      <c r="G22" s="408"/>
      <c r="H22" s="408"/>
      <c r="I22" s="442"/>
      <c r="J22" s="873"/>
      <c r="K22" s="646" t="s">
        <v>746</v>
      </c>
    </row>
    <row r="23" spans="1:11" ht="12.95" customHeight="1">
      <c r="A23" s="425" t="s">
        <v>24</v>
      </c>
      <c r="B23" s="457" t="s">
        <v>175</v>
      </c>
      <c r="C23" s="408"/>
      <c r="D23" s="408"/>
      <c r="E23" s="408"/>
      <c r="F23" s="431" t="s">
        <v>147</v>
      </c>
      <c r="G23" s="408"/>
      <c r="H23" s="408"/>
      <c r="I23" s="442"/>
      <c r="J23" s="873"/>
      <c r="K23" s="646" t="s">
        <v>747</v>
      </c>
    </row>
    <row r="24" spans="1:11" ht="12.95" customHeight="1">
      <c r="A24" s="423" t="s">
        <v>25</v>
      </c>
      <c r="B24" s="458" t="s">
        <v>176</v>
      </c>
      <c r="C24" s="433">
        <f>+C25+C26+C27+C28+C29</f>
        <v>0</v>
      </c>
      <c r="D24" s="433">
        <f>+D25+D26+D27+D28+D29</f>
        <v>0</v>
      </c>
      <c r="E24" s="433">
        <f>+E25+E26+E27+E28+E29</f>
        <v>0</v>
      </c>
      <c r="F24" s="459" t="s">
        <v>145</v>
      </c>
      <c r="G24" s="408"/>
      <c r="H24" s="408"/>
      <c r="I24" s="442"/>
      <c r="J24" s="873"/>
      <c r="K24" s="646" t="s">
        <v>748</v>
      </c>
    </row>
    <row r="25" spans="1:11" ht="12.95" customHeight="1">
      <c r="A25" s="425" t="s">
        <v>26</v>
      </c>
      <c r="B25" s="457" t="s">
        <v>177</v>
      </c>
      <c r="C25" s="408"/>
      <c r="D25" s="408"/>
      <c r="E25" s="408"/>
      <c r="F25" s="459" t="s">
        <v>516</v>
      </c>
      <c r="G25" s="408"/>
      <c r="H25" s="408"/>
      <c r="I25" s="442"/>
      <c r="J25" s="873"/>
      <c r="K25" s="646" t="s">
        <v>749</v>
      </c>
    </row>
    <row r="26" spans="1:11" ht="12.95" customHeight="1">
      <c r="A26" s="423" t="s">
        <v>27</v>
      </c>
      <c r="B26" s="457" t="s">
        <v>178</v>
      </c>
      <c r="C26" s="408"/>
      <c r="D26" s="408"/>
      <c r="E26" s="408"/>
      <c r="F26" s="454"/>
      <c r="G26" s="408"/>
      <c r="H26" s="408"/>
      <c r="I26" s="442"/>
      <c r="J26" s="873"/>
      <c r="K26" s="646" t="s">
        <v>750</v>
      </c>
    </row>
    <row r="27" spans="1:11" ht="12.95" customHeight="1">
      <c r="A27" s="425" t="s">
        <v>28</v>
      </c>
      <c r="B27" s="456" t="s">
        <v>179</v>
      </c>
      <c r="C27" s="408"/>
      <c r="D27" s="408"/>
      <c r="E27" s="408"/>
      <c r="F27" s="443"/>
      <c r="G27" s="408"/>
      <c r="H27" s="408"/>
      <c r="I27" s="442"/>
      <c r="J27" s="873"/>
      <c r="K27" s="646" t="s">
        <v>751</v>
      </c>
    </row>
    <row r="28" spans="1:11" ht="12.95" customHeight="1">
      <c r="A28" s="423" t="s">
        <v>29</v>
      </c>
      <c r="B28" s="460" t="s">
        <v>180</v>
      </c>
      <c r="C28" s="408"/>
      <c r="D28" s="408"/>
      <c r="E28" s="408"/>
      <c r="F28" s="7"/>
      <c r="G28" s="408"/>
      <c r="H28" s="408"/>
      <c r="I28" s="442"/>
      <c r="J28" s="873"/>
      <c r="K28" s="646" t="s">
        <v>752</v>
      </c>
    </row>
    <row r="29" spans="1:11" ht="12.95" customHeight="1" thickBot="1">
      <c r="A29" s="425" t="s">
        <v>30</v>
      </c>
      <c r="B29" s="461" t="s">
        <v>181</v>
      </c>
      <c r="C29" s="408"/>
      <c r="D29" s="408"/>
      <c r="E29" s="408"/>
      <c r="F29" s="443"/>
      <c r="G29" s="408"/>
      <c r="H29" s="408"/>
      <c r="I29" s="442"/>
      <c r="J29" s="873"/>
      <c r="K29" s="646" t="s">
        <v>753</v>
      </c>
    </row>
    <row r="30" spans="1:11" ht="25.5" customHeight="1" thickBot="1">
      <c r="A30" s="428" t="s">
        <v>31</v>
      </c>
      <c r="B30" s="409" t="s">
        <v>507</v>
      </c>
      <c r="C30" s="414">
        <f>+C18+C24</f>
        <v>0</v>
      </c>
      <c r="D30" s="414">
        <f>+D18+D24</f>
        <v>0</v>
      </c>
      <c r="E30" s="414">
        <f>+E18+E24</f>
        <v>0</v>
      </c>
      <c r="F30" s="409" t="s">
        <v>518</v>
      </c>
      <c r="G30" s="414">
        <f>SUM(G18:G29)</f>
        <v>0</v>
      </c>
      <c r="H30" s="414">
        <f>SUM(H18:H29)</f>
        <v>0</v>
      </c>
      <c r="I30" s="446">
        <f>SUM(I18:I29)</f>
        <v>0</v>
      </c>
      <c r="J30" s="873"/>
      <c r="K30" s="646" t="s">
        <v>754</v>
      </c>
    </row>
    <row r="31" spans="1:11" ht="16.5" customHeight="1" thickBot="1">
      <c r="A31" s="428" t="s">
        <v>32</v>
      </c>
      <c r="B31" s="434" t="s">
        <v>508</v>
      </c>
      <c r="C31" s="102">
        <f>+C17+C30</f>
        <v>9218</v>
      </c>
      <c r="D31" s="102">
        <f>+D17+D30</f>
        <v>14640</v>
      </c>
      <c r="E31" s="435">
        <f>+E17+E30</f>
        <v>14634</v>
      </c>
      <c r="F31" s="434" t="s">
        <v>517</v>
      </c>
      <c r="G31" s="102">
        <f>+G17+G30</f>
        <v>9775</v>
      </c>
      <c r="H31" s="102">
        <f>+H17+H30</f>
        <v>17783</v>
      </c>
      <c r="I31" s="103">
        <f>+I17+I30</f>
        <v>16801</v>
      </c>
      <c r="J31" s="873"/>
      <c r="K31" s="646" t="s">
        <v>755</v>
      </c>
    </row>
    <row r="32" spans="1:11" ht="16.5" customHeight="1" thickBot="1">
      <c r="A32" s="428" t="s">
        <v>33</v>
      </c>
      <c r="B32" s="434" t="s">
        <v>121</v>
      </c>
      <c r="C32" s="102">
        <f>IF(C17-G17&lt;0,G17-C17,"-")</f>
        <v>557</v>
      </c>
      <c r="D32" s="102">
        <f>IF(D17-H17&lt;0,H17-D17,"-")</f>
        <v>3143</v>
      </c>
      <c r="E32" s="435">
        <f>IF(E17-I17&lt;0,I17-E17,"-")</f>
        <v>2167</v>
      </c>
      <c r="F32" s="434" t="s">
        <v>122</v>
      </c>
      <c r="G32" s="102" t="str">
        <f>IF(C17-G17&gt;0,C17-G17,"-")</f>
        <v>-</v>
      </c>
      <c r="H32" s="102" t="str">
        <f>IF(D17-H17&gt;0,D17-H17,"-")</f>
        <v>-</v>
      </c>
      <c r="I32" s="103" t="str">
        <f>IF(E17-I17&gt;0,E17-I17,"-")</f>
        <v>-</v>
      </c>
      <c r="J32" s="873"/>
      <c r="K32" s="646" t="s">
        <v>756</v>
      </c>
    </row>
    <row r="33" spans="1:11" ht="16.5" customHeight="1" thickBot="1">
      <c r="A33" s="428" t="s">
        <v>34</v>
      </c>
      <c r="B33" s="434" t="s">
        <v>169</v>
      </c>
      <c r="C33" s="102" t="str">
        <f>IF(C26-G26&lt;0,G26-C26,"-")</f>
        <v>-</v>
      </c>
      <c r="D33" s="102" t="str">
        <f>IF(D26-H26&lt;0,H26-D26,"-")</f>
        <v>-</v>
      </c>
      <c r="E33" s="435" t="str">
        <f>IF(E26-I26&lt;0,I26-E26,"-")</f>
        <v>-</v>
      </c>
      <c r="F33" s="434" t="s">
        <v>170</v>
      </c>
      <c r="G33" s="102" t="str">
        <f>IF(C26-G26&gt;0,C26-G26,"-")</f>
        <v>-</v>
      </c>
      <c r="H33" s="102" t="str">
        <f>IF(D26-H26&gt;0,D26-H26,"-")</f>
        <v>-</v>
      </c>
      <c r="I33" s="103" t="str">
        <f>IF(E26-I26&gt;0,E26-I26,"-")</f>
        <v>-</v>
      </c>
      <c r="J33" s="873"/>
      <c r="K33" s="646" t="s">
        <v>757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6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38"/>
  <sheetViews>
    <sheetView zoomScaleSheetLayoutView="115" workbookViewId="0">
      <selection activeCell="C43" sqref="C43"/>
    </sheetView>
  </sheetViews>
  <sheetFormatPr defaultRowHeight="12.75"/>
  <cols>
    <col min="1" max="1" width="46.33203125" style="304" customWidth="1"/>
    <col min="2" max="2" width="13.83203125" style="304" customWidth="1"/>
    <col min="3" max="3" width="66.1640625" style="304" customWidth="1"/>
    <col min="4" max="5" width="13.83203125" style="304" customWidth="1"/>
    <col min="6" max="16384" width="9.33203125" style="304"/>
  </cols>
  <sheetData>
    <row r="1" spans="1:5" ht="18.75">
      <c r="A1" s="470" t="s">
        <v>112</v>
      </c>
      <c r="E1" s="476" t="s">
        <v>116</v>
      </c>
    </row>
    <row r="3" spans="1:5">
      <c r="A3" s="471"/>
      <c r="B3" s="477"/>
      <c r="C3" s="471"/>
      <c r="D3" s="478"/>
      <c r="E3" s="477"/>
    </row>
    <row r="4" spans="1:5" ht="15.75">
      <c r="A4" s="445" t="str">
        <f>+ÖSSZEFÜGGÉSEK!A4</f>
        <v>2014. évi eredeti előirányzat BEVÉTELEK</v>
      </c>
      <c r="B4" s="479"/>
      <c r="C4" s="472"/>
      <c r="D4" s="478"/>
      <c r="E4" s="477"/>
    </row>
    <row r="5" spans="1:5">
      <c r="A5" s="471"/>
      <c r="B5" s="477"/>
      <c r="C5" s="471"/>
      <c r="D5" s="478"/>
      <c r="E5" s="477"/>
    </row>
    <row r="6" spans="1:5">
      <c r="A6" s="471" t="s">
        <v>523</v>
      </c>
      <c r="B6" s="477">
        <f>+'1.1.sz.mell.'!C61</f>
        <v>143734</v>
      </c>
      <c r="C6" s="471" t="s">
        <v>524</v>
      </c>
      <c r="D6" s="478">
        <f>+'2.1.sz.mell  '!C18+'2.2.sz.mell  '!C17</f>
        <v>143734</v>
      </c>
      <c r="E6" s="477">
        <f>+B6-D6</f>
        <v>0</v>
      </c>
    </row>
    <row r="7" spans="1:5">
      <c r="A7" s="471" t="s">
        <v>525</v>
      </c>
      <c r="B7" s="477">
        <f>+'1.1.sz.mell.'!C84</f>
        <v>0</v>
      </c>
      <c r="C7" s="471" t="s">
        <v>526</v>
      </c>
      <c r="D7" s="478">
        <f>+'2.1.sz.mell  '!C27+'2.2.sz.mell  '!C30</f>
        <v>0</v>
      </c>
      <c r="E7" s="477">
        <f>+B7-D7</f>
        <v>0</v>
      </c>
    </row>
    <row r="8" spans="1:5">
      <c r="A8" s="471" t="s">
        <v>527</v>
      </c>
      <c r="B8" s="477">
        <f>+'1.1.sz.mell.'!C85</f>
        <v>143734</v>
      </c>
      <c r="C8" s="471" t="s">
        <v>528</v>
      </c>
      <c r="D8" s="478">
        <f>+'2.1.sz.mell  '!C28+'2.2.sz.mell  '!C31</f>
        <v>143734</v>
      </c>
      <c r="E8" s="477">
        <f>+B8-D8</f>
        <v>0</v>
      </c>
    </row>
    <row r="9" spans="1:5">
      <c r="A9" s="471"/>
      <c r="B9" s="477"/>
      <c r="C9" s="471"/>
      <c r="D9" s="478"/>
      <c r="E9" s="477"/>
    </row>
    <row r="10" spans="1:5" ht="15.75">
      <c r="A10" s="445" t="str">
        <f>+ÖSSZEFÜGGÉSEK!A10</f>
        <v>2014. évi módosított előirányzat BEVÉTELEK</v>
      </c>
      <c r="B10" s="479"/>
      <c r="C10" s="472"/>
      <c r="D10" s="478"/>
      <c r="E10" s="477"/>
    </row>
    <row r="11" spans="1:5">
      <c r="A11" s="471"/>
      <c r="B11" s="477"/>
      <c r="C11" s="471"/>
      <c r="D11" s="478"/>
      <c r="E11" s="477"/>
    </row>
    <row r="12" spans="1:5">
      <c r="A12" s="471" t="s">
        <v>529</v>
      </c>
      <c r="B12" s="477">
        <f>+'1.1.sz.mell.'!D61</f>
        <v>165107</v>
      </c>
      <c r="C12" s="471" t="s">
        <v>535</v>
      </c>
      <c r="D12" s="478">
        <f>+'2.1.sz.mell  '!D18+'2.2.sz.mell  '!D17</f>
        <v>165107</v>
      </c>
      <c r="E12" s="477">
        <f>+B12-D12</f>
        <v>0</v>
      </c>
    </row>
    <row r="13" spans="1:5">
      <c r="A13" s="471" t="s">
        <v>530</v>
      </c>
      <c r="B13" s="477">
        <f>+'1.1.sz.mell.'!D84</f>
        <v>35365</v>
      </c>
      <c r="C13" s="471" t="s">
        <v>536</v>
      </c>
      <c r="D13" s="478">
        <f>+'2.1.sz.mell  '!D27+'2.2.sz.mell  '!D30</f>
        <v>35365</v>
      </c>
      <c r="E13" s="477">
        <f>+B13-D13</f>
        <v>0</v>
      </c>
    </row>
    <row r="14" spans="1:5">
      <c r="A14" s="471" t="s">
        <v>531</v>
      </c>
      <c r="B14" s="477">
        <f>+'1.1.sz.mell.'!D85</f>
        <v>200472</v>
      </c>
      <c r="C14" s="471" t="s">
        <v>537</v>
      </c>
      <c r="D14" s="478">
        <f>+'2.1.sz.mell  '!D28+'2.2.sz.mell  '!D31</f>
        <v>200472</v>
      </c>
      <c r="E14" s="477">
        <f>+B14-D14</f>
        <v>0</v>
      </c>
    </row>
    <row r="15" spans="1:5">
      <c r="A15" s="471"/>
      <c r="B15" s="477"/>
      <c r="C15" s="471"/>
      <c r="D15" s="478"/>
      <c r="E15" s="477"/>
    </row>
    <row r="16" spans="1:5" ht="14.25">
      <c r="A16" s="480" t="str">
        <f>+ÖSSZEFÜGGÉSEK!A16</f>
        <v>2014. évi teljesítés BEVÉTELEK</v>
      </c>
      <c r="B16" s="444"/>
      <c r="C16" s="472"/>
      <c r="D16" s="478"/>
      <c r="E16" s="477"/>
    </row>
    <row r="17" spans="1:5">
      <c r="A17" s="471"/>
      <c r="B17" s="477"/>
      <c r="C17" s="471"/>
      <c r="D17" s="478"/>
      <c r="E17" s="477"/>
    </row>
    <row r="18" spans="1:5">
      <c r="A18" s="471" t="s">
        <v>532</v>
      </c>
      <c r="B18" s="477">
        <f>+'1.1.sz.mell.'!E61</f>
        <v>157322</v>
      </c>
      <c r="C18" s="471" t="s">
        <v>538</v>
      </c>
      <c r="D18" s="478">
        <f>+'2.1.sz.mell  '!E18+'2.2.sz.mell  '!E17</f>
        <v>157322</v>
      </c>
      <c r="E18" s="477">
        <f>+B18-D18</f>
        <v>0</v>
      </c>
    </row>
    <row r="19" spans="1:5">
      <c r="A19" s="471" t="s">
        <v>533</v>
      </c>
      <c r="B19" s="477">
        <f>+'1.1.sz.mell.'!E84</f>
        <v>35365</v>
      </c>
      <c r="C19" s="471" t="s">
        <v>539</v>
      </c>
      <c r="D19" s="478">
        <f>+'2.1.sz.mell  '!E27+'2.2.sz.mell  '!E30</f>
        <v>35365</v>
      </c>
      <c r="E19" s="477">
        <f>+B19-D19</f>
        <v>0</v>
      </c>
    </row>
    <row r="20" spans="1:5">
      <c r="A20" s="471" t="s">
        <v>534</v>
      </c>
      <c r="B20" s="477">
        <f>+'1.1.sz.mell.'!E85</f>
        <v>192687</v>
      </c>
      <c r="C20" s="471" t="s">
        <v>540</v>
      </c>
      <c r="D20" s="478">
        <f>+'2.1.sz.mell  '!E28+'2.2.sz.mell  '!E31</f>
        <v>192687</v>
      </c>
      <c r="E20" s="477">
        <f>+B20-D20</f>
        <v>0</v>
      </c>
    </row>
    <row r="21" spans="1:5">
      <c r="A21" s="471"/>
      <c r="B21" s="477"/>
      <c r="C21" s="471"/>
      <c r="D21" s="478"/>
      <c r="E21" s="477"/>
    </row>
    <row r="22" spans="1:5" ht="15.75">
      <c r="A22" s="445" t="str">
        <f>+ÖSSZEFÜGGÉSEK!A22</f>
        <v>2014. évi eredeti előirányzat KIADÁSOK</v>
      </c>
      <c r="B22" s="479"/>
      <c r="C22" s="472"/>
      <c r="D22" s="478"/>
      <c r="E22" s="477"/>
    </row>
    <row r="23" spans="1:5">
      <c r="A23" s="471"/>
      <c r="B23" s="477"/>
      <c r="C23" s="471"/>
      <c r="D23" s="478"/>
      <c r="E23" s="477"/>
    </row>
    <row r="24" spans="1:5">
      <c r="A24" s="471" t="s">
        <v>541</v>
      </c>
      <c r="B24" s="477">
        <f>+'1.1.sz.mell.'!C125</f>
        <v>143734</v>
      </c>
      <c r="C24" s="471" t="s">
        <v>547</v>
      </c>
      <c r="D24" s="478">
        <f>+'2.1.sz.mell  '!G18+'2.2.sz.mell  '!G17</f>
        <v>143734</v>
      </c>
      <c r="E24" s="477">
        <f>+B24-D24</f>
        <v>0</v>
      </c>
    </row>
    <row r="25" spans="1:5">
      <c r="A25" s="471" t="s">
        <v>520</v>
      </c>
      <c r="B25" s="477">
        <f>+'1.1.sz.mell.'!C145</f>
        <v>0</v>
      </c>
      <c r="C25" s="471" t="s">
        <v>548</v>
      </c>
      <c r="D25" s="478">
        <f>+'2.1.sz.mell  '!G27+'2.2.sz.mell  '!G30</f>
        <v>0</v>
      </c>
      <c r="E25" s="477">
        <f>+B25-D25</f>
        <v>0</v>
      </c>
    </row>
    <row r="26" spans="1:5">
      <c r="A26" s="471" t="s">
        <v>542</v>
      </c>
      <c r="B26" s="477">
        <f>+'1.1.sz.mell.'!C146</f>
        <v>143734</v>
      </c>
      <c r="C26" s="471" t="s">
        <v>549</v>
      </c>
      <c r="D26" s="478">
        <f>+'2.1.sz.mell  '!G28+'2.2.sz.mell  '!G31</f>
        <v>143734</v>
      </c>
      <c r="E26" s="477">
        <f>+B26-D26</f>
        <v>0</v>
      </c>
    </row>
    <row r="27" spans="1:5">
      <c r="A27" s="471"/>
      <c r="B27" s="477"/>
      <c r="C27" s="471"/>
      <c r="D27" s="478"/>
      <c r="E27" s="477"/>
    </row>
    <row r="28" spans="1:5" ht="15.75">
      <c r="A28" s="445" t="str">
        <f>+ÖSSZEFÜGGÉSEK!A28</f>
        <v>2014. évi módosított előirányzat KIADÁSOK</v>
      </c>
      <c r="B28" s="479"/>
      <c r="C28" s="472"/>
      <c r="D28" s="478"/>
      <c r="E28" s="477"/>
    </row>
    <row r="29" spans="1:5">
      <c r="A29" s="471"/>
      <c r="B29" s="477"/>
      <c r="C29" s="471"/>
      <c r="D29" s="478"/>
      <c r="E29" s="477"/>
    </row>
    <row r="30" spans="1:5">
      <c r="A30" s="471" t="s">
        <v>543</v>
      </c>
      <c r="B30" s="477">
        <f>+'1.1.sz.mell.'!D125</f>
        <v>174770</v>
      </c>
      <c r="C30" s="471" t="s">
        <v>554</v>
      </c>
      <c r="D30" s="478">
        <f>+'2.1.sz.mell  '!H18+'2.2.sz.mell  '!H17</f>
        <v>174770</v>
      </c>
      <c r="E30" s="477">
        <f>+B30-D30</f>
        <v>0</v>
      </c>
    </row>
    <row r="31" spans="1:5">
      <c r="A31" s="471" t="s">
        <v>521</v>
      </c>
      <c r="B31" s="477">
        <f>+'1.1.sz.mell.'!D145</f>
        <v>25702</v>
      </c>
      <c r="C31" s="471" t="s">
        <v>551</v>
      </c>
      <c r="D31" s="478">
        <f>+'2.1.sz.mell  '!H27+'2.2.sz.mell  '!H30</f>
        <v>25702</v>
      </c>
      <c r="E31" s="477">
        <f>+B31-D31</f>
        <v>0</v>
      </c>
    </row>
    <row r="32" spans="1:5">
      <c r="A32" s="471" t="s">
        <v>544</v>
      </c>
      <c r="B32" s="477">
        <f>+'1.1.sz.mell.'!D146</f>
        <v>200472</v>
      </c>
      <c r="C32" s="471" t="s">
        <v>550</v>
      </c>
      <c r="D32" s="478">
        <f>+'2.1.sz.mell  '!H28+'2.2.sz.mell  '!H31</f>
        <v>200472</v>
      </c>
      <c r="E32" s="477">
        <f>+B32-D32</f>
        <v>0</v>
      </c>
    </row>
    <row r="33" spans="1:5">
      <c r="A33" s="471"/>
      <c r="B33" s="477"/>
      <c r="C33" s="471"/>
      <c r="D33" s="478"/>
      <c r="E33" s="477"/>
    </row>
    <row r="34" spans="1:5" ht="15.75">
      <c r="A34" s="475" t="str">
        <f>+ÖSSZEFÜGGÉSEK!A34</f>
        <v>2014. évi teljesítés KIADÁSOK</v>
      </c>
      <c r="B34" s="479"/>
      <c r="C34" s="472"/>
      <c r="D34" s="478"/>
      <c r="E34" s="477"/>
    </row>
    <row r="35" spans="1:5">
      <c r="A35" s="471"/>
      <c r="B35" s="477"/>
      <c r="C35" s="471"/>
      <c r="D35" s="478"/>
      <c r="E35" s="477"/>
    </row>
    <row r="36" spans="1:5">
      <c r="A36" s="471" t="s">
        <v>545</v>
      </c>
      <c r="B36" s="477">
        <f>+'1.1.sz.mell.'!E125</f>
        <v>146939</v>
      </c>
      <c r="C36" s="471" t="s">
        <v>555</v>
      </c>
      <c r="D36" s="478">
        <f>+'2.1.sz.mell  '!I18+'2.2.sz.mell  '!I17</f>
        <v>146939</v>
      </c>
      <c r="E36" s="477">
        <f>+B36-D36</f>
        <v>0</v>
      </c>
    </row>
    <row r="37" spans="1:5">
      <c r="A37" s="471" t="s">
        <v>522</v>
      </c>
      <c r="B37" s="477">
        <f>+'1.1.sz.mell.'!E145</f>
        <v>25702</v>
      </c>
      <c r="C37" s="471" t="s">
        <v>553</v>
      </c>
      <c r="D37" s="478">
        <f>+'2.1.sz.mell  '!I27+'2.2.sz.mell  '!I30</f>
        <v>25702</v>
      </c>
      <c r="E37" s="477">
        <f>+B37-D37</f>
        <v>0</v>
      </c>
    </row>
    <row r="38" spans="1:5">
      <c r="A38" s="471" t="s">
        <v>546</v>
      </c>
      <c r="B38" s="477">
        <f>+'1.1.sz.mell.'!E146</f>
        <v>172641</v>
      </c>
      <c r="C38" s="471" t="s">
        <v>552</v>
      </c>
      <c r="D38" s="478">
        <f>+'2.1.sz.mell  '!I28+'2.2.sz.mell  '!I31</f>
        <v>172641</v>
      </c>
      <c r="E38" s="477">
        <f>+B38-D38</f>
        <v>0</v>
      </c>
    </row>
  </sheetData>
  <phoneticPr fontId="0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0" scale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59</vt:i4>
      </vt:variant>
      <vt:variant>
        <vt:lpstr>Névvel ellátott tartományok</vt:lpstr>
      </vt:variant>
      <vt:variant>
        <vt:i4>37</vt:i4>
      </vt:variant>
    </vt:vector>
  </HeadingPairs>
  <TitlesOfParts>
    <vt:vector size="96" baseType="lpstr">
      <vt:lpstr>ÖSSZEFÜGGÉSEK</vt:lpstr>
      <vt:lpstr>1.sz. mell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3.1. sz. mell</vt:lpstr>
      <vt:lpstr>3.2. sz. mell</vt:lpstr>
      <vt:lpstr>3.3. sz. mell</vt:lpstr>
      <vt:lpstr>3.4. sz. mell</vt:lpstr>
      <vt:lpstr>4.1. sz. mell</vt:lpstr>
      <vt:lpstr>4.2. sz. mell</vt:lpstr>
      <vt:lpstr>5.3. sz. mell</vt:lpstr>
      <vt:lpstr>4.3.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6. sz. mell</vt:lpstr>
      <vt:lpstr>1. sz.tájékoztató</vt:lpstr>
      <vt:lpstr>2. tájékoztató tábla</vt:lpstr>
      <vt:lpstr>2. tájékoztató </vt:lpstr>
      <vt:lpstr>4. tájékoztató tábla</vt:lpstr>
      <vt:lpstr>2. sz. tájékoztató </vt:lpstr>
      <vt:lpstr>2.sz. tájékoztató </vt:lpstr>
      <vt:lpstr>3.1. tájékoztató </vt:lpstr>
      <vt:lpstr>3.2. tájékoztató </vt:lpstr>
      <vt:lpstr>3.3. tájékoztató </vt:lpstr>
      <vt:lpstr>4.1. tájékoztató </vt:lpstr>
      <vt:lpstr>4.2. tájékoztató </vt:lpstr>
      <vt:lpstr>4.3. tájékoztató </vt:lpstr>
      <vt:lpstr>5.2. tájékoztató  (3)</vt:lpstr>
      <vt:lpstr>5.2. tájékoztató  (2)</vt:lpstr>
      <vt:lpstr>5.2. tájékoztató </vt:lpstr>
      <vt:lpstr>4.1 tájékoztató tábla </vt:lpstr>
      <vt:lpstr>4.2 tájékoztató tábla </vt:lpstr>
      <vt:lpstr>4.3  tájékoztató tábla</vt:lpstr>
      <vt:lpstr>5. tájékoztató </vt:lpstr>
      <vt:lpstr>6.1 sz. tájékoztató</vt:lpstr>
      <vt:lpstr>6.2. sz. tájékoztató </vt:lpstr>
      <vt:lpstr>6.3. sz. tájékoztató </vt:lpstr>
      <vt:lpstr>7.1 sz. tájékozatató</vt:lpstr>
      <vt:lpstr>7.2. sz. téjékoztató</vt:lpstr>
      <vt:lpstr>7.3. sz.  tájékoztató</vt:lpstr>
      <vt:lpstr>Munka1</vt:lpstr>
      <vt:lpstr>'4.1 tájékoztató tábla '!_ftn1</vt:lpstr>
      <vt:lpstr>'4.2 tájékoztató tábla '!_ftn1</vt:lpstr>
      <vt:lpstr>'4.3  tájékoztató tábla'!_ftn1</vt:lpstr>
      <vt:lpstr>'4.1 tájékoztató tábla '!_ftnref1</vt:lpstr>
      <vt:lpstr>'4.2 tájékoztató tábla '!_ftnref1</vt:lpstr>
      <vt:lpstr>'4.3  tájékoztató tábla'!_ftnref1</vt:lpstr>
      <vt:lpstr>'3.1. sz. mell'!Nyomtatási_cím</vt:lpstr>
      <vt:lpstr>'3.2. sz. mell'!Nyomtatási_cím</vt:lpstr>
      <vt:lpstr>'3.3. sz. mell'!Nyomtatási_cím</vt:lpstr>
      <vt:lpstr>'3.4. sz. mell'!Nyomtatási_cím</vt:lpstr>
      <vt:lpstr>'4.1. sz. mell'!Nyomtatási_cím</vt:lpstr>
      <vt:lpstr>'4.1. tájékoztató '!Nyomtatási_cím</vt:lpstr>
      <vt:lpstr>'4.2. sz. mell'!Nyomtatási_cím</vt:lpstr>
      <vt:lpstr>'4.2. tájékoztató '!Nyomtatási_cím</vt:lpstr>
      <vt:lpstr>'4.3. sz. mell'!Nyomtatási_cím</vt:lpstr>
      <vt:lpstr>'4.3. tájékoztató '!Nyomtatási_cím</vt:lpstr>
      <vt:lpstr>'5.3.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 sz.tájékoztató'!Nyomtatási_terület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'1.sz. mell'!Nyomtatási_terület</vt:lpstr>
      <vt:lpstr>'2.1.sz.mell  '!Nyomtatási_terület</vt:lpstr>
      <vt:lpstr>'3.1.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Kocsis Zsófia Rebeka</cp:lastModifiedBy>
  <cp:lastPrinted>2015-04-23T08:08:21Z</cp:lastPrinted>
  <dcterms:created xsi:type="dcterms:W3CDTF">2015-04-21T12:12:16Z</dcterms:created>
  <dcterms:modified xsi:type="dcterms:W3CDTF">2015-05-06T08:09:26Z</dcterms:modified>
</cp:coreProperties>
</file>