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9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</sheets>
  <definedNames>
    <definedName name="_xlnm.Print_Area" localSheetId="0">'1'!$A$1:$G$67</definedName>
    <definedName name="_xlnm.Print_Area" localSheetId="2">'2'!$A$1:$I$52</definedName>
    <definedName name="_xlnm.Print_Area" localSheetId="3">'2 (2)'!$A$1:$I$42</definedName>
    <definedName name="_xlnm.Print_Area" localSheetId="6">'4. (2)'!$A$1:$W$20</definedName>
  </definedNames>
  <calcPr fullCalcOnLoad="1"/>
</workbook>
</file>

<file path=xl/sharedStrings.xml><?xml version="1.0" encoding="utf-8"?>
<sst xmlns="http://schemas.openxmlformats.org/spreadsheetml/2006/main" count="711" uniqueCount="308">
  <si>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</si>
  <si>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</si>
  <si>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</si>
  <si>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</si>
  <si>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</si>
  <si>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</si>
  <si>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</si>
  <si>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</si>
  <si>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</si>
  <si>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</si>
  <si>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</si>
  <si>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</si>
  <si>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</si>
  <si>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</si>
  <si>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</si>
  <si>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</si>
  <si>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</si>
  <si>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</si>
  <si>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</si>
  <si>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</si>
  <si>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</si>
  <si>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</si>
  <si>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</si>
  <si>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</si>
  <si>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</si>
  <si>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</si>
  <si>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</si>
  <si>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</si>
  <si>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</si>
  <si>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</si>
  <si>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</si>
  <si>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</si>
  <si>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</si>
  <si>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</si>
  <si>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</si>
  <si>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</si>
  <si>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</si>
  <si>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</si>
  <si>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</si>
  <si>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</si>
  <si>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</si>
  <si>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</si>
  <si>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</si>
  <si>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</si>
  <si>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</si>
  <si>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</si>
  <si>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</si>
  <si>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</si>
  <si>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</si>
  <si>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</si>
  <si>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</si>
  <si>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</si>
  <si>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</si>
  <si>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</si>
  <si>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</si>
  <si>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</si>
  <si>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</si>
  <si>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</si>
  <si>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</si>
  <si>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</si>
  <si>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</si>
  <si>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</si>
  <si>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</si>
  <si>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</si>
  <si>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</si>
  <si>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</si>
  <si>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</si>
  <si>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</si>
  <si>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</si>
  <si>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</si>
  <si>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</si>
  <si>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</si>
  <si>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</si>
  <si>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</si>
  <si>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</si>
  <si>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</si>
  <si>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</si>
  <si>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</si>
  <si>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</si>
  <si>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</si>
  <si>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>Önként vállalt feladat</t>
  </si>
  <si>
    <t>Felhalmozási bevételek (önként vállalt feladat)</t>
  </si>
  <si>
    <t>II.</t>
  </si>
  <si>
    <t>működési tartaléka</t>
  </si>
  <si>
    <t>Feladat/cél</t>
  </si>
  <si>
    <t>Az átcsoportosítás jogát gyakorolja</t>
  </si>
  <si>
    <t>képviselő testület</t>
  </si>
  <si>
    <t>Összesen: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</si>
  <si>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</si>
  <si>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</si>
  <si>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</si>
  <si>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</si>
  <si>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</si>
  <si>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</si>
  <si>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</si>
  <si>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</si>
  <si>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</si>
  <si>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</si>
  <si>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</si>
  <si>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</si>
  <si>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</si>
  <si>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</si>
  <si>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</si>
  <si>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</si>
  <si>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</si>
  <si>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</si>
  <si>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</si>
  <si>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</si>
  <si>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</si>
  <si>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</si>
  <si>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</si>
  <si>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</si>
  <si>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</si>
  <si>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</si>
  <si>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</si>
  <si>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</si>
  <si>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</si>
  <si>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</si>
  <si>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</si>
  <si>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</si>
  <si>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</si>
  <si>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</si>
  <si>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</si>
  <si>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</si>
  <si>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</si>
  <si>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</si>
  <si>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</si>
  <si>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</si>
  <si>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</si>
  <si>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</si>
  <si>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</si>
  <si>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</si>
  <si>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</si>
  <si>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</si>
  <si>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</si>
  <si>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</si>
  <si>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</si>
  <si>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</si>
  <si>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</si>
  <si>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</si>
  <si>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</si>
  <si>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</si>
  <si>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</si>
  <si>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</si>
  <si>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</si>
  <si>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</si>
  <si>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</si>
  <si>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</si>
  <si>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</si>
  <si>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</si>
  <si>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 xml:space="preserve">   - kötelezettséggel terhelt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</si>
  <si>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</si>
  <si>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</si>
  <si>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</si>
  <si>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</si>
  <si>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</si>
  <si>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</si>
  <si>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</si>
  <si>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</si>
  <si>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</si>
  <si>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</si>
  <si>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</si>
  <si>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</si>
  <si>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</si>
  <si>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</si>
  <si>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</si>
  <si>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</si>
  <si>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 xml:space="preserve">Választott tisztségviselők juttatásai 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</si>
  <si>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</si>
  <si>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</si>
  <si>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</si>
  <si>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</si>
  <si>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</si>
  <si>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</si>
  <si>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</si>
  <si>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</si>
  <si>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</si>
  <si>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</si>
  <si>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</si>
  <si>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</si>
  <si>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</si>
  <si>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</si>
  <si>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</si>
  <si>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</si>
  <si>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Ft-ban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</si>
  <si>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</si>
  <si>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</si>
  <si>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</si>
  <si>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</si>
  <si>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</si>
  <si>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</si>
  <si>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</si>
  <si>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</si>
  <si>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</si>
  <si>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</si>
  <si>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</si>
  <si>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</si>
  <si>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</si>
  <si>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</si>
  <si>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általános tartalék 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</si>
  <si>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</si>
  <si>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</si>
  <si>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</si>
  <si>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</si>
  <si>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</si>
  <si>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</si>
  <si>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</si>
  <si>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</si>
  <si>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</si>
  <si>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</si>
  <si>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</si>
  <si>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</si>
  <si>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</si>
  <si>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</si>
  <si>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</si>
  <si>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</si>
  <si>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>Pénzügyi lízing</t>
  </si>
  <si>
    <t xml:space="preserve">   - Gondozási Központ</t>
  </si>
  <si>
    <t xml:space="preserve">   - Pénzügyi lízing</t>
  </si>
  <si>
    <t xml:space="preserve">   - Ökoturisztikai központ 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</si>
  <si>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</si>
  <si>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</si>
  <si>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</si>
  <si>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Általános tartalék</t>
  </si>
  <si>
    <t xml:space="preserve">   - Település rendezési terv</t>
  </si>
  <si>
    <t xml:space="preserve">   - Rendezési terv módósítás Dunapart</t>
  </si>
  <si>
    <t xml:space="preserve">   - Zengó Óvoda és Bölcsőde</t>
  </si>
  <si>
    <t xml:space="preserve">  - ebből Humán közszolgáltatás fejlesztése EFOP pályázat (önként vállalt feladat)</t>
  </si>
  <si>
    <t>Egyéb felhalmozási célú támogatások bevételei államháztartáson belülről (önként vállat feladat)</t>
  </si>
  <si>
    <t>2020. évi előirányzat</t>
  </si>
  <si>
    <t xml:space="preserve">  - ebből Minimálbér kiegészítés</t>
  </si>
  <si>
    <t xml:space="preserve">   - ebből Leader pályázatok</t>
  </si>
  <si>
    <t>Pénzmaradvány</t>
  </si>
  <si>
    <t xml:space="preserve">Intézményi kiadáshoz Önkormányzati hozzájárulás % </t>
  </si>
  <si>
    <t>Céltartalék pályázati</t>
  </si>
  <si>
    <t xml:space="preserve">Céltartalék </t>
  </si>
  <si>
    <t>EFOP pályázat 2020. 08.31-ig</t>
  </si>
  <si>
    <t>Lábatlan Város Önkormányzatának  2020. évi bevételei és kiadásai</t>
  </si>
  <si>
    <t>Lábatlan Város Önkormányzat által írányított költségvetési szervek  2020. évi bevételei és kiadásai</t>
  </si>
  <si>
    <t xml:space="preserve">   - Emlékház napelem felújítás</t>
  </si>
  <si>
    <t xml:space="preserve">  - Dunapart rendezési terv (11.000.000)</t>
  </si>
  <si>
    <t xml:space="preserve">   - Könyvtár </t>
  </si>
  <si>
    <t xml:space="preserve">  - Egészségház (alap- és járóbetegellátás eszközigény)</t>
  </si>
  <si>
    <t xml:space="preserve">   - Kulturális közösségi tér fejlesztése</t>
  </si>
  <si>
    <t xml:space="preserve">   - Rákóczi -Dózsa út csatlakozásában járda létesítés terv</t>
  </si>
  <si>
    <t>Lábatlan Város Önkormányzatának  2020. évi működési célú bevételei és kiadásai</t>
  </si>
  <si>
    <t>Lábatlan Város Önkormányzatának  2020. évi felhalmozási célú bevételei és kiadásai</t>
  </si>
  <si>
    <t>Lábatlan Város Önkormányzatának 2020. évi bevételei és kiadásai</t>
  </si>
  <si>
    <t>adatko Ft-ban</t>
  </si>
  <si>
    <t>Lábatlan Város Önkormányzatának  2020. évi céltartaléka,</t>
  </si>
  <si>
    <t xml:space="preserve">  2020. évi fejlesztés és felújítás kiadásai feladatonként / célonként </t>
  </si>
  <si>
    <t>Előző év pénzmaradvány igénybevétele (feladattal terhelt: 279.854.470 Ft)</t>
  </si>
  <si>
    <t xml:space="preserve">        - ebből könyvbeszerzés</t>
  </si>
  <si>
    <t xml:space="preserve">   - Önkormányzat  (útszóró, fűnyírók)</t>
  </si>
  <si>
    <t>Változás</t>
  </si>
  <si>
    <t xml:space="preserve">  - ebből Közfoglakoztatottak támogatása</t>
  </si>
  <si>
    <t xml:space="preserve">  - ebből Bursa Hungarica támogatás visszatérítés</t>
  </si>
  <si>
    <t xml:space="preserve">   - ebből Erőgép és munkagáp pályázat 2018. (traktor besz.)</t>
  </si>
  <si>
    <t>Egyéb működési célú kiadások  (12+13+14+15)</t>
  </si>
  <si>
    <t>Finanszírozási kiadások (17+18+19)</t>
  </si>
  <si>
    <t>Kiadások mindösszesen (16+K9)</t>
  </si>
  <si>
    <t xml:space="preserve"> - Helyi önkormányzatok előző évi elszámolásból származó kiadásai (kötelező feladat)</t>
  </si>
  <si>
    <t>Helyi önkormányzatok előző évi elszámolásból származó kiadásai (kötelező feladat)</t>
  </si>
  <si>
    <t xml:space="preserve">   - DÖLK Gerecse térkép</t>
  </si>
  <si>
    <t xml:space="preserve">   - Dózsa Gy. út 134. 2316. hrsz. Ingatlan megvétele</t>
  </si>
  <si>
    <t xml:space="preserve">  -  ebbő Európai Mobilitás hét támogatás 2019. (önként vállalt feladat)</t>
  </si>
  <si>
    <t>Működési célú költségvetési- és kiegészítő támogatások</t>
  </si>
  <si>
    <t>Elszámolásbó származó bevételek</t>
  </si>
  <si>
    <t xml:space="preserve">  - ebből Gépjármű park bővítés pályázat</t>
  </si>
  <si>
    <t xml:space="preserve">Egyéb működési célú átvett pénzeszközök </t>
  </si>
  <si>
    <t>Egyéb működési célű támogatások állaháztartáson kívülre (civil szervezetek támogatása) önként vállat feladat</t>
  </si>
  <si>
    <t>Működési célú visszatérítendő támogatások államháztartáson kívülre (civil szervezetek támogatása Leader pályázatra) önként vállat feladat</t>
  </si>
  <si>
    <t xml:space="preserve">   - Gerenday kert kovácsoltvas kerítés</t>
  </si>
  <si>
    <t xml:space="preserve">   - Gépjármű beszerzés</t>
  </si>
  <si>
    <t xml:space="preserve">   - Ivóvíz felújítás ÉDV (Paprét utca terv)</t>
  </si>
  <si>
    <t xml:space="preserve">   - Szennyvíz hálózat felújítás</t>
  </si>
  <si>
    <t xml:space="preserve">   - Szennyvíz hálózat gép, berendezéseinek felújítás</t>
  </si>
  <si>
    <t xml:space="preserve">   - Ady E. és József A. utca felújítás</t>
  </si>
  <si>
    <t xml:space="preserve">   - Játszótér hinták</t>
  </si>
  <si>
    <t xml:space="preserve">   - Egészségház</t>
  </si>
  <si>
    <t>Egyéb működési célú átvett pénzeszközök</t>
  </si>
  <si>
    <t>III. rendelet módosítás</t>
  </si>
  <si>
    <t xml:space="preserve"> -Szabadtéri művelődési ház infrastruktúrális fejlesztés (Gerenday kert)</t>
  </si>
  <si>
    <t xml:space="preserve">   - Művüves focipálya kialakítása (pályázat)</t>
  </si>
  <si>
    <t xml:space="preserve">   - Gerenday Közösségi Ház fűtéskorszerűsítés</t>
  </si>
  <si>
    <t xml:space="preserve">   -  ebből Klímastratégia KEFOP pályázat (önként vállalt feladat)</t>
  </si>
  <si>
    <t xml:space="preserve">  - ebből Egészségügyben  dolgozók egyszeri rendkívüli juttatása </t>
  </si>
  <si>
    <t xml:space="preserve"> - ebből Szabadtéri művelődési ház infrastrukturális fejlesztés (Gerenday kert)</t>
  </si>
  <si>
    <t xml:space="preserve">   - ebből Dunamente Fesztivál pályázat (önként vállat feladat)</t>
  </si>
  <si>
    <t xml:space="preserve">   - Gondozási K. számítógép</t>
  </si>
  <si>
    <t>IV. rendelet módosítás</t>
  </si>
  <si>
    <t xml:space="preserve"> - ebből Gondozási Központ energetika TOP pályázat elszámolás</t>
  </si>
  <si>
    <t xml:space="preserve">  - DÖLK szoftverek</t>
  </si>
  <si>
    <t xml:space="preserve">   - DÖLK korlát</t>
  </si>
  <si>
    <t xml:space="preserve">   - Duna-part szaniterek Kisprojekt Alap pályázat</t>
  </si>
  <si>
    <t xml:space="preserve">   - DÖLK inform eszközök</t>
  </si>
  <si>
    <t xml:space="preserve">   - DÖLK (6 db preparátum, 2 kerékpár, huladékszobor, tanösvény tábla, kiállítási rönk, berendezési tárgyak)</t>
  </si>
  <si>
    <t xml:space="preserve">   - Háziorvosi ellátás eszközök</t>
  </si>
  <si>
    <t>III. rendelt módosítás</t>
  </si>
  <si>
    <t>1. sz.  melléklet a 11/2020. (XI.25.)  önkormányzati  rendelethez</t>
  </si>
  <si>
    <t xml:space="preserve">1. sz.  melléklet folytatása a 11/2020. (XI.25.)  önkormányzati rendelethez </t>
  </si>
  <si>
    <t>2. sz.  melléklet a 11/2020. (XI. 25.)  önkormányzati rendelethez</t>
  </si>
  <si>
    <t>2. sz.  melléklet folytatása a 11/2020. (XI.25.)  önkormányzati rendelethez</t>
  </si>
  <si>
    <t>3. sz.  melléklet a 11/2020. (XI.25.) önkotmányzati rendelethez</t>
  </si>
  <si>
    <t>4. sz.  melléklet a 11/2020. (XI.25.) önkormányzati   rendelethez</t>
  </si>
  <si>
    <t>5. sz.  melléklet  a 11/2020. (XI.25.)  önkormányzati rendelethez</t>
  </si>
  <si>
    <t>6. sz.  melléklet  a 11/2020. (XI.25.)  önkormányzati rendelethez</t>
  </si>
  <si>
    <t>7. sz. melléklet a 11/2020. (XI.25.)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</si>
</sst>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0.00&quot; Ft&quot;;[Red]\-#,##0.00&quot; Ft&quot;"/>
    <numFmt numFmtId="175" formatCode="#,##0&quot; Ft&quot;;[Red]\-#,##0&quot; Ft&quot;"/>
    <numFmt numFmtId="176" formatCode="00"/>
    <numFmt numFmtId="177" formatCode="\ ##########"/>
    <numFmt numFmtId="178" formatCode="#,##0.0"/>
    <numFmt numFmtId="179" formatCode="#,##0_ ;[Red]\-#,##0\ "/>
    <numFmt numFmtId="180" formatCode="_-* #,##0.0\ _F_t_-;\-* #,##0.0\ _F_t_-;_-* &quot;-&quot;??\ _F_t_-;_-@_-"/>
    <numFmt numFmtId="181" formatCode="_-* #,##0\ _F_t_-;\-* #,##0\ _F_t_-;_-* &quot;-&quot;??\ _F_t_-;_-@_-"/>
    <numFmt numFmtId="182" formatCode="mmmm\ d\.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#,##0\ &quot;Ft&quot;;[Red]#,##0\ &quot;Ft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i/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399930238723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3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50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0" fillId="5" borderId="16" xfId="125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7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7" xfId="125" applyFont="1" applyFill="1" applyBorder="1" applyAlignment="1">
      <alignment vertical="center" wrapText="1"/>
      <protection/>
    </xf>
    <xf numFmtId="0" fontId="29" fillId="0" borderId="17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176" fontId="27" fillId="0" borderId="15" xfId="124" applyNumberFormat="1" applyFont="1" applyFill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left" vertical="center" wrapText="1"/>
      <protection/>
    </xf>
    <xf numFmtId="176" fontId="28" fillId="0" borderId="15" xfId="124" applyNumberFormat="1" applyFont="1" applyFill="1" applyBorder="1" applyAlignment="1">
      <alignment horizontal="center" vertical="center"/>
      <protection/>
    </xf>
    <xf numFmtId="0" fontId="28" fillId="0" borderId="17" xfId="124" applyFont="1" applyFill="1" applyBorder="1" applyAlignment="1">
      <alignment vertical="center" wrapText="1"/>
      <protection/>
    </xf>
    <xf numFmtId="0" fontId="28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vertical="center" wrapText="1"/>
      <protection/>
    </xf>
    <xf numFmtId="0" fontId="23" fillId="22" borderId="18" xfId="124" applyFont="1" applyFill="1" applyBorder="1" applyAlignment="1">
      <alignment horizontal="left" vertical="center" wrapText="1"/>
      <protection/>
    </xf>
    <xf numFmtId="176" fontId="21" fillId="22" borderId="19" xfId="125" applyNumberFormat="1" applyFont="1" applyFill="1" applyBorder="1" applyAlignment="1">
      <alignment vertical="center" wrapText="1"/>
      <protection/>
    </xf>
    <xf numFmtId="0" fontId="22" fillId="22" borderId="20" xfId="124" applyFont="1" applyFill="1" applyBorder="1" applyAlignment="1">
      <alignment horizontal="center" vertical="center" wrapText="1"/>
      <protection/>
    </xf>
    <xf numFmtId="0" fontId="21" fillId="22" borderId="21" xfId="125" applyFont="1" applyFill="1" applyBorder="1" applyAlignment="1">
      <alignment horizontal="center" vertical="center"/>
      <protection/>
    </xf>
    <xf numFmtId="176" fontId="21" fillId="22" borderId="19" xfId="124" applyNumberFormat="1" applyFont="1" applyFill="1" applyBorder="1" applyAlignment="1">
      <alignment horizontal="center" vertical="center" wrapText="1"/>
      <protection/>
    </xf>
    <xf numFmtId="0" fontId="21" fillId="22" borderId="21" xfId="124" applyFont="1" applyFill="1" applyBorder="1" applyAlignment="1">
      <alignment horizontal="center" vertical="center"/>
      <protection/>
    </xf>
    <xf numFmtId="0" fontId="30" fillId="5" borderId="17" xfId="125" applyFont="1" applyFill="1" applyBorder="1" applyAlignment="1">
      <alignment vertical="center"/>
      <protection/>
    </xf>
    <xf numFmtId="0" fontId="30" fillId="5" borderId="17" xfId="124" applyFont="1" applyFill="1" applyBorder="1" applyAlignment="1">
      <alignment horizontal="left" vertical="center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7" xfId="0" applyNumberFormat="1" applyFont="1" applyFill="1" applyBorder="1" applyAlignment="1">
      <alignment horizontal="center"/>
    </xf>
    <xf numFmtId="3" fontId="29" fillId="27" borderId="17" xfId="0" applyNumberFormat="1" applyFont="1" applyFill="1" applyBorder="1" applyAlignment="1">
      <alignment/>
    </xf>
    <xf numFmtId="3" fontId="29" fillId="27" borderId="16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center"/>
    </xf>
    <xf numFmtId="0" fontId="27" fillId="22" borderId="22" xfId="0" applyFont="1" applyFill="1" applyBorder="1" applyAlignment="1">
      <alignment/>
    </xf>
    <xf numFmtId="0" fontId="0" fillId="0" borderId="0" xfId="0" applyAlignment="1">
      <alignment horizontal="right"/>
    </xf>
    <xf numFmtId="3" fontId="27" fillId="0" borderId="17" xfId="0" applyNumberFormat="1" applyFont="1" applyBorder="1" applyAlignment="1">
      <alignment horizontal="center" vertical="center"/>
    </xf>
    <xf numFmtId="3" fontId="30" fillId="22" borderId="18" xfId="0" applyNumberFormat="1" applyFont="1" applyFill="1" applyBorder="1" applyAlignment="1">
      <alignment horizontal="center" vertical="center"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7" xfId="125" applyFont="1" applyFill="1" applyBorder="1" applyAlignment="1">
      <alignment vertical="center" wrapText="1"/>
      <protection/>
    </xf>
    <xf numFmtId="3" fontId="34" fillId="0" borderId="16" xfId="125" applyNumberFormat="1" applyFont="1" applyFill="1" applyBorder="1" applyAlignment="1">
      <alignment vertical="center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176" fontId="34" fillId="0" borderId="15" xfId="124" applyNumberFormat="1" applyFont="1" applyFill="1" applyBorder="1" applyAlignment="1">
      <alignment horizontal="center" vertical="center"/>
      <protection/>
    </xf>
    <xf numFmtId="0" fontId="34" fillId="0" borderId="17" xfId="124" applyFont="1" applyFill="1" applyBorder="1" applyAlignment="1">
      <alignment vertical="center" wrapText="1"/>
      <protection/>
    </xf>
    <xf numFmtId="176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22" borderId="22" xfId="125" applyFont="1" applyFill="1" applyBorder="1" applyAlignment="1">
      <alignment horizontal="center" vertical="center"/>
      <protection/>
    </xf>
    <xf numFmtId="0" fontId="34" fillId="22" borderId="18" xfId="125" applyFont="1" applyFill="1" applyBorder="1" applyAlignment="1">
      <alignment vertical="center" wrapText="1"/>
      <protection/>
    </xf>
    <xf numFmtId="3" fontId="23" fillId="0" borderId="17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 vertical="center"/>
    </xf>
    <xf numFmtId="3" fontId="23" fillId="22" borderId="17" xfId="0" applyNumberFormat="1" applyFont="1" applyFill="1" applyBorder="1" applyAlignment="1">
      <alignment/>
    </xf>
    <xf numFmtId="3" fontId="26" fillId="22" borderId="16" xfId="0" applyNumberFormat="1" applyFont="1" applyFill="1" applyBorder="1" applyAlignment="1">
      <alignment vertical="center"/>
    </xf>
    <xf numFmtId="3" fontId="23" fillId="0" borderId="17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21" xfId="124" applyFont="1" applyFill="1" applyBorder="1" applyAlignment="1">
      <alignment horizontal="center" vertical="center" wrapText="1"/>
      <protection/>
    </xf>
    <xf numFmtId="0" fontId="20" fillId="5" borderId="17" xfId="125" applyFont="1" applyFill="1" applyBorder="1" applyAlignment="1">
      <alignment vertical="center"/>
      <protection/>
    </xf>
    <xf numFmtId="3" fontId="27" fillId="0" borderId="17" xfId="125" applyNumberFormat="1" applyFont="1" applyFill="1" applyBorder="1" applyAlignment="1">
      <alignment vertical="center"/>
      <protection/>
    </xf>
    <xf numFmtId="0" fontId="27" fillId="5" borderId="17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6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7" xfId="124" applyFont="1" applyFill="1" applyBorder="1" applyAlignment="1">
      <alignment horizontal="center" vertical="center"/>
      <protection/>
    </xf>
    <xf numFmtId="3" fontId="28" fillId="0" borderId="17" xfId="125" applyNumberFormat="1" applyFont="1" applyFill="1" applyBorder="1" applyAlignment="1">
      <alignment vertical="center"/>
      <protection/>
    </xf>
    <xf numFmtId="3" fontId="34" fillId="0" borderId="17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34" fillId="22" borderId="18" xfId="125" applyNumberFormat="1" applyFont="1" applyFill="1" applyBorder="1" applyAlignment="1">
      <alignment vertical="center"/>
      <protection/>
    </xf>
    <xf numFmtId="3" fontId="27" fillId="0" borderId="17" xfId="124" applyNumberFormat="1" applyFont="1" applyFill="1" applyBorder="1" applyAlignment="1">
      <alignment vertical="center" wrapText="1"/>
      <protection/>
    </xf>
    <xf numFmtId="3" fontId="28" fillId="0" borderId="17" xfId="124" applyNumberFormat="1" applyFont="1" applyFill="1" applyBorder="1" applyAlignment="1">
      <alignment vertical="center" wrapText="1"/>
      <protection/>
    </xf>
    <xf numFmtId="3" fontId="34" fillId="0" borderId="17" xfId="124" applyNumberFormat="1" applyFont="1" applyFill="1" applyBorder="1" applyAlignment="1">
      <alignment vertical="center" wrapText="1"/>
      <protection/>
    </xf>
    <xf numFmtId="3" fontId="29" fillId="0" borderId="17" xfId="124" applyNumberFormat="1" applyFont="1" applyFill="1" applyBorder="1" applyAlignment="1">
      <alignment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0" fontId="23" fillId="22" borderId="17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76" fontId="28" fillId="0" borderId="0" xfId="124" applyNumberFormat="1" applyFont="1" applyFill="1" applyBorder="1" applyAlignment="1">
      <alignment horizontal="center" vertical="center"/>
      <protection/>
    </xf>
    <xf numFmtId="3" fontId="41" fillId="22" borderId="17" xfId="0" applyNumberFormat="1" applyFont="1" applyFill="1" applyBorder="1" applyAlignment="1">
      <alignment/>
    </xf>
    <xf numFmtId="3" fontId="41" fillId="22" borderId="18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 wrapText="1"/>
    </xf>
    <xf numFmtId="3" fontId="26" fillId="22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/>
    </xf>
    <xf numFmtId="0" fontId="42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3" fontId="34" fillId="22" borderId="16" xfId="0" applyNumberFormat="1" applyFont="1" applyFill="1" applyBorder="1" applyAlignment="1">
      <alignment horizontal="right" vertical="center"/>
    </xf>
    <xf numFmtId="0" fontId="34" fillId="2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3" fontId="42" fillId="22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34" fillId="22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34" fillId="22" borderId="1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37" fillId="0" borderId="17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3" fontId="37" fillId="0" borderId="17" xfId="125" applyNumberFormat="1" applyFont="1" applyFill="1" applyBorder="1" applyAlignment="1">
      <alignment vertical="center"/>
      <protection/>
    </xf>
    <xf numFmtId="0" fontId="37" fillId="0" borderId="15" xfId="125" applyFont="1" applyFill="1" applyBorder="1" applyAlignment="1">
      <alignment horizontal="center" vertical="center"/>
      <protection/>
    </xf>
    <xf numFmtId="3" fontId="26" fillId="22" borderId="23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7" fillId="0" borderId="24" xfId="0" applyNumberFormat="1" applyFont="1" applyBorder="1" applyAlignment="1">
      <alignment horizontal="center" vertical="center"/>
    </xf>
    <xf numFmtId="3" fontId="30" fillId="22" borderId="25" xfId="0" applyNumberFormat="1" applyFont="1" applyFill="1" applyBorder="1" applyAlignment="1">
      <alignment horizontal="center" vertical="center"/>
    </xf>
    <xf numFmtId="178" fontId="18" fillId="0" borderId="17" xfId="0" applyNumberFormat="1" applyFont="1" applyBorder="1" applyAlignment="1">
      <alignment vertical="center"/>
    </xf>
    <xf numFmtId="3" fontId="29" fillId="0" borderId="17" xfId="0" applyNumberFormat="1" applyFont="1" applyFill="1" applyBorder="1" applyAlignment="1">
      <alignment horizontal="left" vertical="center"/>
    </xf>
    <xf numFmtId="0" fontId="23" fillId="22" borderId="26" xfId="0" applyFont="1" applyFill="1" applyBorder="1" applyAlignment="1">
      <alignment horizontal="center"/>
    </xf>
    <xf numFmtId="0" fontId="23" fillId="22" borderId="27" xfId="124" applyFont="1" applyFill="1" applyBorder="1" applyAlignment="1">
      <alignment horizontal="left" vertical="center" wrapText="1"/>
      <protection/>
    </xf>
    <xf numFmtId="0" fontId="23" fillId="22" borderId="27" xfId="0" applyFont="1" applyFill="1" applyBorder="1" applyAlignment="1">
      <alignment/>
    </xf>
    <xf numFmtId="176" fontId="34" fillId="22" borderId="22" xfId="124" applyNumberFormat="1" applyFont="1" applyFill="1" applyBorder="1" applyAlignment="1">
      <alignment horizontal="center" vertical="center"/>
      <protection/>
    </xf>
    <xf numFmtId="0" fontId="34" fillId="22" borderId="18" xfId="124" applyFont="1" applyFill="1" applyBorder="1" applyAlignment="1">
      <alignment horizontal="left" vertical="center" wrapText="1"/>
      <protection/>
    </xf>
    <xf numFmtId="3" fontId="34" fillId="22" borderId="18" xfId="124" applyNumberFormat="1" applyFont="1" applyFill="1" applyBorder="1" applyAlignment="1">
      <alignment vertical="center" wrapText="1"/>
      <protection/>
    </xf>
    <xf numFmtId="3" fontId="37" fillId="0" borderId="17" xfId="0" applyNumberFormat="1" applyFont="1" applyFill="1" applyBorder="1" applyAlignment="1">
      <alignment vertical="center"/>
    </xf>
    <xf numFmtId="3" fontId="29" fillId="0" borderId="28" xfId="0" applyNumberFormat="1" applyFont="1" applyBorder="1" applyAlignment="1">
      <alignment horizontal="left" vertical="center"/>
    </xf>
    <xf numFmtId="3" fontId="29" fillId="0" borderId="29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left"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17" xfId="123" applyNumberFormat="1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center"/>
      <protection/>
    </xf>
    <xf numFmtId="0" fontId="23" fillId="5" borderId="17" xfId="123" applyFont="1" applyFill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7" xfId="123" applyNumberFormat="1" applyFont="1" applyBorder="1" applyAlignment="1">
      <alignment horizontal="right" vertical="center"/>
      <protection/>
    </xf>
    <xf numFmtId="178" fontId="23" fillId="0" borderId="17" xfId="123" applyNumberFormat="1" applyFont="1" applyBorder="1" applyAlignment="1">
      <alignment horizontal="right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7" xfId="123" applyNumberFormat="1" applyFont="1" applyBorder="1" applyAlignment="1">
      <alignment horizontal="right" vertical="center"/>
      <protection/>
    </xf>
    <xf numFmtId="3" fontId="29" fillId="5" borderId="17" xfId="123" applyNumberFormat="1" applyFont="1" applyFill="1" applyBorder="1" applyAlignment="1">
      <alignment horizontal="right" vertical="center"/>
      <protection/>
    </xf>
    <xf numFmtId="178" fontId="29" fillId="0" borderId="17" xfId="123" applyNumberFormat="1" applyFont="1" applyBorder="1" applyAlignment="1">
      <alignment horizontal="right" vertical="center"/>
      <protection/>
    </xf>
    <xf numFmtId="0" fontId="23" fillId="5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3" fontId="23" fillId="0" borderId="17" xfId="123" applyNumberFormat="1" applyFont="1" applyBorder="1" applyAlignment="1">
      <alignment vertical="center"/>
      <protection/>
    </xf>
    <xf numFmtId="3" fontId="23" fillId="5" borderId="17" xfId="123" applyNumberFormat="1" applyFont="1" applyFill="1" applyBorder="1" applyAlignment="1">
      <alignment vertical="center"/>
      <protection/>
    </xf>
    <xf numFmtId="178" fontId="23" fillId="0" borderId="17" xfId="123" applyNumberFormat="1" applyFont="1" applyFill="1" applyBorder="1" applyAlignment="1">
      <alignment vertical="center"/>
      <protection/>
    </xf>
    <xf numFmtId="178" fontId="23" fillId="0" borderId="16" xfId="123" applyNumberFormat="1" applyFont="1" applyFill="1" applyBorder="1" applyAlignment="1">
      <alignment vertical="center"/>
      <protection/>
    </xf>
    <xf numFmtId="3" fontId="29" fillId="0" borderId="17" xfId="123" applyNumberFormat="1" applyFont="1" applyBorder="1">
      <alignment/>
      <protection/>
    </xf>
    <xf numFmtId="3" fontId="29" fillId="5" borderId="17" xfId="123" applyNumberFormat="1" applyFont="1" applyFill="1" applyBorder="1">
      <alignment/>
      <protection/>
    </xf>
    <xf numFmtId="178" fontId="29" fillId="0" borderId="17" xfId="123" applyNumberFormat="1" applyFont="1" applyFill="1" applyBorder="1" applyAlignment="1">
      <alignment vertical="center"/>
      <protection/>
    </xf>
    <xf numFmtId="178" fontId="29" fillId="0" borderId="16" xfId="123" applyNumberFormat="1" applyFont="1" applyFill="1" applyBorder="1" applyAlignment="1">
      <alignment vertical="center"/>
      <protection/>
    </xf>
    <xf numFmtId="0" fontId="23" fillId="22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>
      <alignment/>
      <protection/>
    </xf>
    <xf numFmtId="178" fontId="23" fillId="5" borderId="18" xfId="123" applyNumberFormat="1" applyFont="1" applyFill="1" applyBorder="1">
      <alignment/>
      <protection/>
    </xf>
    <xf numFmtId="178" fontId="23" fillId="5" borderId="23" xfId="123" applyNumberFormat="1" applyFont="1" applyFill="1" applyBorder="1">
      <alignment/>
      <protection/>
    </xf>
    <xf numFmtId="0" fontId="28" fillId="26" borderId="15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right" vertical="center"/>
    </xf>
    <xf numFmtId="0" fontId="18" fillId="0" borderId="30" xfId="0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3" fontId="27" fillId="0" borderId="16" xfId="125" applyNumberFormat="1" applyFont="1" applyFill="1" applyBorder="1" applyAlignment="1">
      <alignment vertical="center"/>
      <protection/>
    </xf>
    <xf numFmtId="3" fontId="28" fillId="0" borderId="16" xfId="125" applyNumberFormat="1" applyFont="1" applyFill="1" applyBorder="1" applyAlignment="1">
      <alignment vertical="center"/>
      <protection/>
    </xf>
    <xf numFmtId="3" fontId="37" fillId="0" borderId="16" xfId="125" applyNumberFormat="1" applyFont="1" applyFill="1" applyBorder="1" applyAlignment="1">
      <alignment vertical="center"/>
      <protection/>
    </xf>
    <xf numFmtId="3" fontId="34" fillId="22" borderId="16" xfId="125" applyNumberFormat="1" applyFont="1" applyFill="1" applyBorder="1" applyAlignment="1">
      <alignment vertical="center"/>
      <protection/>
    </xf>
    <xf numFmtId="3" fontId="34" fillId="22" borderId="23" xfId="125" applyNumberFormat="1" applyFont="1" applyFill="1" applyBorder="1" applyAlignment="1">
      <alignment vertical="center"/>
      <protection/>
    </xf>
    <xf numFmtId="3" fontId="27" fillId="0" borderId="16" xfId="124" applyNumberFormat="1" applyFont="1" applyFill="1" applyBorder="1" applyAlignment="1">
      <alignment vertical="center" wrapText="1"/>
      <protection/>
    </xf>
    <xf numFmtId="3" fontId="28" fillId="0" borderId="16" xfId="124" applyNumberFormat="1" applyFont="1" applyFill="1" applyBorder="1" applyAlignment="1">
      <alignment vertical="center" wrapText="1"/>
      <protection/>
    </xf>
    <xf numFmtId="3" fontId="34" fillId="0" borderId="16" xfId="124" applyNumberFormat="1" applyFont="1" applyFill="1" applyBorder="1" applyAlignment="1">
      <alignment vertical="center" wrapText="1"/>
      <protection/>
    </xf>
    <xf numFmtId="3" fontId="29" fillId="0" borderId="16" xfId="124" applyNumberFormat="1" applyFont="1" applyFill="1" applyBorder="1" applyAlignment="1">
      <alignment vertical="center" wrapText="1"/>
      <protection/>
    </xf>
    <xf numFmtId="3" fontId="34" fillId="22" borderId="16" xfId="124" applyNumberFormat="1" applyFont="1" applyFill="1" applyBorder="1" applyAlignment="1">
      <alignment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31" xfId="0" applyFont="1" applyFill="1" applyBorder="1" applyAlignment="1">
      <alignment/>
    </xf>
    <xf numFmtId="0" fontId="23" fillId="22" borderId="23" xfId="0" applyFont="1" applyFill="1" applyBorder="1" applyAlignment="1">
      <alignment/>
    </xf>
    <xf numFmtId="3" fontId="23" fillId="5" borderId="16" xfId="123" applyNumberFormat="1" applyFont="1" applyFill="1" applyBorder="1" applyAlignment="1">
      <alignment horizontal="right" vertical="center"/>
      <protection/>
    </xf>
    <xf numFmtId="3" fontId="29" fillId="5" borderId="16" xfId="123" applyNumberFormat="1" applyFont="1" applyFill="1" applyBorder="1" applyAlignment="1">
      <alignment horizontal="right" vertical="center"/>
      <protection/>
    </xf>
    <xf numFmtId="3" fontId="23" fillId="5" borderId="23" xfId="123" applyNumberFormat="1" applyFont="1" applyFill="1" applyBorder="1" applyAlignment="1">
      <alignment horizontal="right" vertical="center"/>
      <protection/>
    </xf>
    <xf numFmtId="3" fontId="42" fillId="22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3" fontId="34" fillId="22" borderId="23" xfId="0" applyNumberFormat="1" applyFont="1" applyFill="1" applyBorder="1" applyAlignment="1">
      <alignment horizontal="right" vertical="center"/>
    </xf>
    <xf numFmtId="3" fontId="23" fillId="0" borderId="17" xfId="123" applyNumberFormat="1" applyFont="1" applyBorder="1">
      <alignment/>
      <protection/>
    </xf>
    <xf numFmtId="3" fontId="23" fillId="0" borderId="16" xfId="0" applyNumberFormat="1" applyFont="1" applyBorder="1" applyAlignment="1">
      <alignment vertical="center"/>
    </xf>
    <xf numFmtId="3" fontId="34" fillId="22" borderId="32" xfId="125" applyNumberFormat="1" applyFont="1" applyFill="1" applyBorder="1" applyAlignment="1">
      <alignment vertical="center"/>
      <protection/>
    </xf>
    <xf numFmtId="3" fontId="34" fillId="22" borderId="23" xfId="124" applyNumberFormat="1" applyFont="1" applyFill="1" applyBorder="1" applyAlignment="1">
      <alignment vertical="center" wrapText="1"/>
      <protection/>
    </xf>
    <xf numFmtId="3" fontId="29" fillId="0" borderId="17" xfId="0" applyNumberFormat="1" applyFont="1" applyBorder="1" applyAlignment="1">
      <alignment/>
    </xf>
    <xf numFmtId="3" fontId="41" fillId="22" borderId="16" xfId="0" applyNumberFormat="1" applyFont="1" applyFill="1" applyBorder="1" applyAlignment="1">
      <alignment/>
    </xf>
    <xf numFmtId="3" fontId="35" fillId="0" borderId="16" xfId="125" applyNumberFormat="1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27" fillId="5" borderId="16" xfId="124" applyNumberFormat="1" applyFont="1" applyFill="1" applyBorder="1" applyAlignment="1">
      <alignment horizontal="center" vertical="center"/>
      <protection/>
    </xf>
    <xf numFmtId="3" fontId="29" fillId="0" borderId="21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5" borderId="17" xfId="123" applyNumberFormat="1" applyFont="1" applyFill="1" applyBorder="1">
      <alignment/>
      <protection/>
    </xf>
    <xf numFmtId="0" fontId="27" fillId="0" borderId="17" xfId="124" applyFont="1" applyFill="1" applyBorder="1" applyAlignment="1">
      <alignment vertical="center" wrapText="1"/>
      <protection/>
    </xf>
    <xf numFmtId="0" fontId="22" fillId="22" borderId="33" xfId="124" applyFont="1" applyFill="1" applyBorder="1" applyAlignment="1">
      <alignment horizontal="center" vertical="center" wrapText="1"/>
      <protection/>
    </xf>
    <xf numFmtId="0" fontId="20" fillId="5" borderId="24" xfId="125" applyFont="1" applyFill="1" applyBorder="1" applyAlignment="1">
      <alignment vertical="center"/>
      <protection/>
    </xf>
    <xf numFmtId="3" fontId="27" fillId="0" borderId="24" xfId="125" applyNumberFormat="1" applyFont="1" applyFill="1" applyBorder="1" applyAlignment="1">
      <alignment vertical="center"/>
      <protection/>
    </xf>
    <xf numFmtId="3" fontId="37" fillId="0" borderId="24" xfId="125" applyNumberFormat="1" applyFont="1" applyFill="1" applyBorder="1" applyAlignment="1">
      <alignment vertical="center"/>
      <protection/>
    </xf>
    <xf numFmtId="3" fontId="34" fillId="0" borderId="24" xfId="125" applyNumberFormat="1" applyFont="1" applyFill="1" applyBorder="1" applyAlignment="1">
      <alignment vertical="center"/>
      <protection/>
    </xf>
    <xf numFmtId="3" fontId="34" fillId="22" borderId="24" xfId="125" applyNumberFormat="1" applyFont="1" applyFill="1" applyBorder="1" applyAlignment="1">
      <alignment vertical="center"/>
      <protection/>
    </xf>
    <xf numFmtId="3" fontId="34" fillId="22" borderId="25" xfId="125" applyNumberFormat="1" applyFont="1" applyFill="1" applyBorder="1" applyAlignment="1">
      <alignment vertical="center"/>
      <protection/>
    </xf>
    <xf numFmtId="3" fontId="34" fillId="28" borderId="17" xfId="124" applyNumberFormat="1" applyFont="1" applyFill="1" applyBorder="1" applyAlignment="1">
      <alignment vertical="center" wrapText="1"/>
      <protection/>
    </xf>
    <xf numFmtId="3" fontId="34" fillId="28" borderId="16" xfId="124" applyNumberFormat="1" applyFont="1" applyFill="1" applyBorder="1" applyAlignment="1">
      <alignment vertical="center" wrapText="1"/>
      <protection/>
    </xf>
    <xf numFmtId="3" fontId="41" fillId="22" borderId="24" xfId="0" applyNumberFormat="1" applyFont="1" applyFill="1" applyBorder="1" applyAlignment="1">
      <alignment/>
    </xf>
    <xf numFmtId="3" fontId="35" fillId="0" borderId="17" xfId="125" applyNumberFormat="1" applyFont="1" applyFill="1" applyBorder="1" applyAlignment="1">
      <alignment vertical="center"/>
      <protection/>
    </xf>
    <xf numFmtId="0" fontId="23" fillId="5" borderId="17" xfId="123" applyFont="1" applyFill="1" applyBorder="1" applyAlignment="1">
      <alignment horizontal="center" vertical="center" wrapText="1"/>
      <protection/>
    </xf>
    <xf numFmtId="0" fontId="23" fillId="5" borderId="16" xfId="123" applyFont="1" applyFill="1" applyBorder="1" applyAlignment="1">
      <alignment horizontal="center" vertical="center" wrapText="1"/>
      <protection/>
    </xf>
    <xf numFmtId="3" fontId="28" fillId="0" borderId="24" xfId="125" applyNumberFormat="1" applyFont="1" applyFill="1" applyBorder="1" applyAlignment="1">
      <alignment vertical="center"/>
      <protection/>
    </xf>
    <xf numFmtId="0" fontId="27" fillId="5" borderId="24" xfId="124" applyFont="1" applyFill="1" applyBorder="1" applyAlignment="1">
      <alignment horizontal="center" vertical="center"/>
      <protection/>
    </xf>
    <xf numFmtId="3" fontId="27" fillId="0" borderId="24" xfId="124" applyNumberFormat="1" applyFont="1" applyFill="1" applyBorder="1" applyAlignment="1">
      <alignment vertical="center" wrapText="1"/>
      <protection/>
    </xf>
    <xf numFmtId="3" fontId="28" fillId="0" borderId="24" xfId="124" applyNumberFormat="1" applyFont="1" applyFill="1" applyBorder="1" applyAlignment="1">
      <alignment vertical="center" wrapText="1"/>
      <protection/>
    </xf>
    <xf numFmtId="3" fontId="34" fillId="0" borderId="24" xfId="124" applyNumberFormat="1" applyFont="1" applyFill="1" applyBorder="1" applyAlignment="1">
      <alignment vertical="center" wrapText="1"/>
      <protection/>
    </xf>
    <xf numFmtId="3" fontId="29" fillId="0" borderId="24" xfId="124" applyNumberFormat="1" applyFont="1" applyFill="1" applyBorder="1" applyAlignment="1">
      <alignment vertical="center" wrapText="1"/>
      <protection/>
    </xf>
    <xf numFmtId="3" fontId="34" fillId="22" borderId="24" xfId="124" applyNumberFormat="1" applyFont="1" applyFill="1" applyBorder="1" applyAlignment="1">
      <alignment vertical="center" wrapText="1"/>
      <protection/>
    </xf>
    <xf numFmtId="0" fontId="23" fillId="22" borderId="24" xfId="0" applyFont="1" applyFill="1" applyBorder="1" applyAlignment="1">
      <alignment/>
    </xf>
    <xf numFmtId="0" fontId="23" fillId="22" borderId="34" xfId="0" applyFont="1" applyFill="1" applyBorder="1" applyAlignment="1">
      <alignment/>
    </xf>
    <xf numFmtId="0" fontId="23" fillId="22" borderId="25" xfId="0" applyFont="1" applyFill="1" applyBorder="1" applyAlignment="1">
      <alignment/>
    </xf>
    <xf numFmtId="3" fontId="23" fillId="0" borderId="17" xfId="123" applyNumberFormat="1" applyFont="1" applyBorder="1" applyAlignment="1" quotePrefix="1">
      <alignment horizontal="right" vertical="center"/>
      <protection/>
    </xf>
    <xf numFmtId="3" fontId="34" fillId="22" borderId="25" xfId="124" applyNumberFormat="1" applyFont="1" applyFill="1" applyBorder="1" applyAlignment="1">
      <alignment vertical="center" wrapText="1"/>
      <protection/>
    </xf>
    <xf numFmtId="3" fontId="41" fillId="22" borderId="23" xfId="0" applyNumberFormat="1" applyFont="1" applyFill="1" applyBorder="1" applyAlignment="1">
      <alignment/>
    </xf>
    <xf numFmtId="0" fontId="23" fillId="0" borderId="28" xfId="123" applyFont="1" applyBorder="1" applyAlignment="1">
      <alignment horizontal="center" vertical="center" wrapText="1"/>
      <protection/>
    </xf>
    <xf numFmtId="0" fontId="23" fillId="0" borderId="28" xfId="123" applyFont="1" applyBorder="1" applyAlignment="1">
      <alignment horizontal="center"/>
      <protection/>
    </xf>
    <xf numFmtId="178" fontId="23" fillId="0" borderId="28" xfId="123" applyNumberFormat="1" applyFont="1" applyFill="1" applyBorder="1" applyAlignment="1">
      <alignment vertical="center"/>
      <protection/>
    </xf>
    <xf numFmtId="178" fontId="29" fillId="0" borderId="28" xfId="123" applyNumberFormat="1" applyFont="1" applyFill="1" applyBorder="1" applyAlignment="1">
      <alignment vertical="center"/>
      <protection/>
    </xf>
    <xf numFmtId="178" fontId="23" fillId="5" borderId="35" xfId="123" applyNumberFormat="1" applyFont="1" applyFill="1" applyBorder="1">
      <alignment/>
      <protection/>
    </xf>
    <xf numFmtId="3" fontId="29" fillId="0" borderId="24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23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vertical="center"/>
    </xf>
    <xf numFmtId="0" fontId="21" fillId="0" borderId="24" xfId="0" applyFont="1" applyFill="1" applyBorder="1" applyAlignment="1">
      <alignment horizontal="center"/>
    </xf>
    <xf numFmtId="3" fontId="42" fillId="22" borderId="24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 vertical="center"/>
    </xf>
    <xf numFmtId="3" fontId="37" fillId="0" borderId="24" xfId="0" applyNumberFormat="1" applyFont="1" applyFill="1" applyBorder="1" applyAlignment="1">
      <alignment vertical="center"/>
    </xf>
    <xf numFmtId="3" fontId="34" fillId="22" borderId="24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3" fontId="34" fillId="22" borderId="25" xfId="0" applyNumberFormat="1" applyFont="1" applyFill="1" applyBorder="1" applyAlignment="1">
      <alignment horizontal="right" vertical="center"/>
    </xf>
    <xf numFmtId="0" fontId="28" fillId="26" borderId="26" xfId="0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right" vertical="center"/>
    </xf>
    <xf numFmtId="3" fontId="29" fillId="0" borderId="31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9" fillId="0" borderId="16" xfId="0" applyNumberFormat="1" applyFont="1" applyBorder="1" applyAlignment="1">
      <alignment horizontal="right"/>
    </xf>
    <xf numFmtId="3" fontId="23" fillId="0" borderId="23" xfId="0" applyNumberFormat="1" applyFont="1" applyBorder="1" applyAlignment="1">
      <alignment horizontal="right"/>
    </xf>
    <xf numFmtId="3" fontId="29" fillId="0" borderId="20" xfId="0" applyNumberFormat="1" applyFont="1" applyBorder="1" applyAlignment="1">
      <alignment horizontal="right"/>
    </xf>
    <xf numFmtId="3" fontId="26" fillId="22" borderId="24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176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30" xfId="124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76" fontId="28" fillId="0" borderId="0" xfId="124" applyNumberFormat="1" applyFont="1" applyFill="1" applyBorder="1" applyAlignment="1">
      <alignment horizontal="center" vertical="center"/>
      <protection/>
    </xf>
    <xf numFmtId="0" fontId="23" fillId="5" borderId="18" xfId="123" applyFont="1" applyFill="1" applyBorder="1" applyAlignment="1">
      <alignment horizontal="left" vertical="center" wrapText="1"/>
      <protection/>
    </xf>
    <xf numFmtId="0" fontId="23" fillId="0" borderId="17" xfId="123" applyFont="1" applyBorder="1" applyAlignment="1">
      <alignment horizontal="left" vertical="center" wrapText="1"/>
      <protection/>
    </xf>
    <xf numFmtId="0" fontId="29" fillId="0" borderId="17" xfId="123" applyFont="1" applyBorder="1" applyAlignment="1">
      <alignment horizontal="left" vertical="center" wrapText="1"/>
      <protection/>
    </xf>
    <xf numFmtId="0" fontId="23" fillId="0" borderId="17" xfId="123" applyFont="1" applyBorder="1" applyAlignment="1">
      <alignment horizontal="center"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3" fillId="0" borderId="37" xfId="123" applyFont="1" applyBorder="1" applyAlignment="1">
      <alignment horizontal="center" vertical="center" wrapText="1"/>
      <protection/>
    </xf>
    <xf numFmtId="0" fontId="23" fillId="0" borderId="38" xfId="123" applyFont="1" applyBorder="1" applyAlignment="1">
      <alignment horizontal="center" vertical="center" wrapText="1"/>
      <protection/>
    </xf>
    <xf numFmtId="0" fontId="23" fillId="0" borderId="34" xfId="123" applyFont="1" applyBorder="1" applyAlignment="1">
      <alignment horizontal="center" vertical="center" wrapText="1"/>
      <protection/>
    </xf>
    <xf numFmtId="0" fontId="23" fillId="0" borderId="39" xfId="123" applyFont="1" applyBorder="1" applyAlignment="1">
      <alignment horizontal="center" vertical="center" wrapText="1"/>
      <protection/>
    </xf>
    <xf numFmtId="0" fontId="23" fillId="0" borderId="40" xfId="123" applyFont="1" applyBorder="1" applyAlignment="1">
      <alignment horizontal="center" vertical="center" wrapText="1"/>
      <protection/>
    </xf>
    <xf numFmtId="0" fontId="23" fillId="0" borderId="41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5" fillId="0" borderId="30" xfId="123" applyFont="1" applyBorder="1" applyAlignment="1">
      <alignment horizontal="right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21" xfId="123" applyFont="1" applyBorder="1" applyAlignment="1">
      <alignment horizontal="center" vertical="center" wrapText="1"/>
      <protection/>
    </xf>
    <xf numFmtId="0" fontId="23" fillId="0" borderId="42" xfId="123" applyFont="1" applyBorder="1" applyAlignment="1">
      <alignment horizontal="center" vertical="center" wrapText="1"/>
      <protection/>
    </xf>
    <xf numFmtId="0" fontId="23" fillId="0" borderId="43" xfId="123" applyFont="1" applyBorder="1" applyAlignment="1">
      <alignment horizontal="center" vertical="center" wrapText="1"/>
      <protection/>
    </xf>
    <xf numFmtId="0" fontId="23" fillId="0" borderId="44" xfId="123" applyFont="1" applyBorder="1" applyAlignment="1">
      <alignment horizontal="center" vertical="center" wrapText="1"/>
      <protection/>
    </xf>
    <xf numFmtId="0" fontId="23" fillId="0" borderId="37" xfId="123" applyNumberFormat="1" applyFont="1" applyBorder="1" applyAlignment="1">
      <alignment horizontal="center" vertical="center" wrapText="1"/>
      <protection/>
    </xf>
    <xf numFmtId="0" fontId="23" fillId="0" borderId="38" xfId="123" applyNumberFormat="1" applyFont="1" applyBorder="1" applyAlignment="1">
      <alignment horizontal="center" vertical="center" wrapText="1"/>
      <protection/>
    </xf>
    <xf numFmtId="0" fontId="23" fillId="0" borderId="34" xfId="123" applyNumberFormat="1" applyFont="1" applyBorder="1" applyAlignment="1">
      <alignment horizontal="center" vertical="center" wrapText="1"/>
      <protection/>
    </xf>
    <xf numFmtId="0" fontId="23" fillId="0" borderId="39" xfId="123" applyNumberFormat="1" applyFont="1" applyBorder="1" applyAlignment="1">
      <alignment horizontal="center" vertical="center" wrapText="1"/>
      <protection/>
    </xf>
    <xf numFmtId="0" fontId="23" fillId="0" borderId="40" xfId="123" applyNumberFormat="1" applyFont="1" applyBorder="1" applyAlignment="1">
      <alignment horizontal="center" vertical="center" wrapText="1"/>
      <protection/>
    </xf>
    <xf numFmtId="0" fontId="23" fillId="0" borderId="41" xfId="123" applyNumberFormat="1" applyFont="1" applyBorder="1" applyAlignment="1">
      <alignment horizontal="center" vertical="center" wrapText="1"/>
      <protection/>
    </xf>
    <xf numFmtId="0" fontId="23" fillId="5" borderId="37" xfId="123" applyFont="1" applyFill="1" applyBorder="1" applyAlignment="1">
      <alignment horizontal="center" vertical="center"/>
      <protection/>
    </xf>
    <xf numFmtId="0" fontId="23" fillId="5" borderId="38" xfId="123" applyFont="1" applyFill="1" applyBorder="1" applyAlignment="1">
      <alignment horizontal="center" vertical="center"/>
      <protection/>
    </xf>
    <xf numFmtId="0" fontId="23" fillId="5" borderId="45" xfId="123" applyFont="1" applyFill="1" applyBorder="1" applyAlignment="1">
      <alignment horizontal="center" vertical="center"/>
      <protection/>
    </xf>
    <xf numFmtId="0" fontId="23" fillId="5" borderId="39" xfId="123" applyFont="1" applyFill="1" applyBorder="1" applyAlignment="1">
      <alignment horizontal="center" vertical="center"/>
      <protection/>
    </xf>
    <xf numFmtId="0" fontId="23" fillId="5" borderId="40" xfId="123" applyFont="1" applyFill="1" applyBorder="1" applyAlignment="1">
      <alignment horizontal="center" vertical="center"/>
      <protection/>
    </xf>
    <xf numFmtId="0" fontId="23" fillId="5" borderId="46" xfId="123" applyFont="1" applyFill="1" applyBorder="1" applyAlignment="1">
      <alignment horizontal="center" vertical="center"/>
      <protection/>
    </xf>
    <xf numFmtId="0" fontId="23" fillId="0" borderId="33" xfId="123" applyFont="1" applyBorder="1" applyAlignment="1">
      <alignment horizontal="center" vertical="center" wrapText="1"/>
      <protection/>
    </xf>
    <xf numFmtId="0" fontId="23" fillId="0" borderId="47" xfId="123" applyFont="1" applyFill="1" applyBorder="1" applyAlignment="1">
      <alignment horizontal="center" vertical="center" wrapText="1"/>
      <protection/>
    </xf>
    <xf numFmtId="0" fontId="23" fillId="0" borderId="36" xfId="123" applyFont="1" applyFill="1" applyBorder="1" applyAlignment="1">
      <alignment horizontal="center" vertical="center" wrapText="1"/>
      <protection/>
    </xf>
    <xf numFmtId="0" fontId="23" fillId="0" borderId="48" xfId="123" applyFont="1" applyFill="1" applyBorder="1" applyAlignment="1">
      <alignment horizontal="center" vertical="center" wrapText="1"/>
      <protection/>
    </xf>
    <xf numFmtId="0" fontId="23" fillId="0" borderId="49" xfId="123" applyFont="1" applyFill="1" applyBorder="1" applyAlignment="1">
      <alignment horizontal="center"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23" fillId="0" borderId="50" xfId="123" applyFont="1" applyFill="1" applyBorder="1" applyAlignment="1">
      <alignment horizontal="center" vertical="center" wrapText="1"/>
      <protection/>
    </xf>
    <xf numFmtId="0" fontId="23" fillId="0" borderId="39" xfId="123" applyFont="1" applyFill="1" applyBorder="1" applyAlignment="1">
      <alignment horizontal="center" vertical="center" wrapText="1"/>
      <protection/>
    </xf>
    <xf numFmtId="0" fontId="23" fillId="0" borderId="40" xfId="123" applyFont="1" applyFill="1" applyBorder="1" applyAlignment="1">
      <alignment horizontal="center" vertical="center" wrapText="1"/>
      <protection/>
    </xf>
    <xf numFmtId="0" fontId="23" fillId="0" borderId="46" xfId="123" applyFont="1" applyFill="1" applyBorder="1" applyAlignment="1">
      <alignment horizontal="center" vertical="center" wrapText="1"/>
      <protection/>
    </xf>
    <xf numFmtId="0" fontId="23" fillId="5" borderId="37" xfId="123" applyNumberFormat="1" applyFont="1" applyFill="1" applyBorder="1" applyAlignment="1">
      <alignment horizontal="center" vertical="center" wrapText="1"/>
      <protection/>
    </xf>
    <xf numFmtId="0" fontId="23" fillId="5" borderId="38" xfId="123" applyNumberFormat="1" applyFont="1" applyFill="1" applyBorder="1" applyAlignment="1">
      <alignment horizontal="center" vertical="center" wrapText="1"/>
      <protection/>
    </xf>
    <xf numFmtId="0" fontId="23" fillId="5" borderId="34" xfId="123" applyNumberFormat="1" applyFont="1" applyFill="1" applyBorder="1" applyAlignment="1">
      <alignment horizontal="center" vertical="center" wrapText="1"/>
      <protection/>
    </xf>
    <xf numFmtId="0" fontId="23" fillId="5" borderId="39" xfId="123" applyNumberFormat="1" applyFont="1" applyFill="1" applyBorder="1" applyAlignment="1">
      <alignment horizontal="center" vertical="center" wrapText="1"/>
      <protection/>
    </xf>
    <xf numFmtId="0" fontId="23" fillId="5" borderId="40" xfId="123" applyNumberFormat="1" applyFont="1" applyFill="1" applyBorder="1" applyAlignment="1">
      <alignment horizontal="center" vertical="center" wrapText="1"/>
      <protection/>
    </xf>
    <xf numFmtId="0" fontId="23" fillId="5" borderId="41" xfId="123" applyNumberFormat="1" applyFont="1" applyFill="1" applyBorder="1" applyAlignment="1">
      <alignment horizontal="center" vertical="center" wrapText="1"/>
      <protection/>
    </xf>
    <xf numFmtId="3" fontId="26" fillId="22" borderId="51" xfId="0" applyNumberFormat="1" applyFont="1" applyFill="1" applyBorder="1" applyAlignment="1">
      <alignment horizontal="left" vertical="center"/>
    </xf>
    <xf numFmtId="3" fontId="26" fillId="22" borderId="29" xfId="0" applyNumberFormat="1" applyFont="1" applyFill="1" applyBorder="1" applyAlignment="1">
      <alignment horizontal="left" vertical="center"/>
    </xf>
    <xf numFmtId="3" fontId="26" fillId="22" borderId="24" xfId="0" applyNumberFormat="1" applyFont="1" applyFill="1" applyBorder="1" applyAlignment="1">
      <alignment horizontal="left" vertical="center"/>
    </xf>
    <xf numFmtId="3" fontId="26" fillId="22" borderId="52" xfId="0" applyNumberFormat="1" applyFont="1" applyFill="1" applyBorder="1" applyAlignment="1">
      <alignment horizontal="left" vertical="center"/>
    </xf>
    <xf numFmtId="3" fontId="26" fillId="22" borderId="30" xfId="0" applyNumberFormat="1" applyFont="1" applyFill="1" applyBorder="1" applyAlignment="1">
      <alignment horizontal="left" vertical="center"/>
    </xf>
    <xf numFmtId="3" fontId="26" fillId="22" borderId="53" xfId="0" applyNumberFormat="1" applyFont="1" applyFill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left" vertical="center"/>
    </xf>
    <xf numFmtId="3" fontId="18" fillId="0" borderId="28" xfId="0" applyNumberFormat="1" applyFont="1" applyFill="1" applyBorder="1" applyAlignment="1">
      <alignment horizontal="left" vertical="center"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24" xfId="0" applyNumberFormat="1" applyFont="1" applyFill="1" applyBorder="1" applyAlignment="1">
      <alignment horizontal="left" vertical="center"/>
    </xf>
    <xf numFmtId="3" fontId="23" fillId="0" borderId="28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>
      <alignment horizontal="left" vertical="center"/>
    </xf>
    <xf numFmtId="3" fontId="23" fillId="0" borderId="24" xfId="0" applyNumberFormat="1" applyFont="1" applyFill="1" applyBorder="1" applyAlignment="1">
      <alignment horizontal="left" vertical="center"/>
    </xf>
    <xf numFmtId="3" fontId="29" fillId="0" borderId="28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3" fontId="18" fillId="0" borderId="28" xfId="0" applyNumberFormat="1" applyFont="1" applyBorder="1" applyAlignment="1">
      <alignment horizontal="left" vertical="center"/>
    </xf>
    <xf numFmtId="3" fontId="18" fillId="0" borderId="29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/>
    </xf>
    <xf numFmtId="3" fontId="23" fillId="27" borderId="17" xfId="0" applyNumberFormat="1" applyFont="1" applyFill="1" applyBorder="1" applyAlignment="1">
      <alignment horizontal="left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left" vertical="center"/>
    </xf>
    <xf numFmtId="3" fontId="29" fillId="0" borderId="29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left" vertical="center"/>
    </xf>
    <xf numFmtId="0" fontId="0" fillId="0" borderId="30" xfId="0" applyBorder="1" applyAlignment="1">
      <alignment horizontal="right"/>
    </xf>
    <xf numFmtId="0" fontId="23" fillId="22" borderId="54" xfId="0" applyFont="1" applyFill="1" applyBorder="1" applyAlignment="1">
      <alignment horizontal="center" vertical="center" wrapText="1"/>
    </xf>
    <xf numFmtId="0" fontId="23" fillId="22" borderId="55" xfId="0" applyFont="1" applyFill="1" applyBorder="1" applyAlignment="1">
      <alignment horizontal="center" vertical="center" wrapText="1"/>
    </xf>
    <xf numFmtId="0" fontId="23" fillId="22" borderId="56" xfId="0" applyFont="1" applyFill="1" applyBorder="1" applyAlignment="1">
      <alignment horizontal="center" vertical="center" wrapText="1"/>
    </xf>
    <xf numFmtId="0" fontId="23" fillId="22" borderId="57" xfId="0" applyFont="1" applyFill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left" vertical="center" wrapText="1"/>
    </xf>
    <xf numFmtId="3" fontId="29" fillId="0" borderId="29" xfId="0" applyNumberFormat="1" applyFont="1" applyBorder="1" applyAlignment="1">
      <alignment horizontal="left" vertical="center" wrapText="1"/>
    </xf>
    <xf numFmtId="3" fontId="29" fillId="0" borderId="24" xfId="0" applyNumberFormat="1" applyFont="1" applyBorder="1" applyAlignment="1">
      <alignment horizontal="left" vertical="center" wrapText="1"/>
    </xf>
    <xf numFmtId="3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0" fontId="27" fillId="26" borderId="28" xfId="0" applyFont="1" applyFill="1" applyBorder="1" applyAlignment="1">
      <alignment horizontal="left" vertical="center" wrapText="1"/>
    </xf>
    <xf numFmtId="0" fontId="27" fillId="26" borderId="29" xfId="0" applyFont="1" applyFill="1" applyBorder="1" applyAlignment="1">
      <alignment horizontal="left" vertical="center" wrapText="1"/>
    </xf>
    <xf numFmtId="0" fontId="27" fillId="26" borderId="24" xfId="0" applyFont="1" applyFill="1" applyBorder="1" applyAlignment="1">
      <alignment horizontal="left" vertical="center" wrapText="1"/>
    </xf>
    <xf numFmtId="0" fontId="27" fillId="26" borderId="17" xfId="0" applyFont="1" applyFill="1" applyBorder="1" applyAlignment="1">
      <alignment horizontal="left" vertical="center" wrapText="1"/>
    </xf>
    <xf numFmtId="0" fontId="42" fillId="22" borderId="17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/>
    </xf>
    <xf numFmtId="0" fontId="28" fillId="26" borderId="17" xfId="0" applyFont="1" applyFill="1" applyBorder="1" applyAlignment="1">
      <alignment horizontal="left" vertical="center"/>
    </xf>
    <xf numFmtId="0" fontId="34" fillId="22" borderId="35" xfId="0" applyFont="1" applyFill="1" applyBorder="1" applyAlignment="1">
      <alignment horizontal="left" vertical="center"/>
    </xf>
    <xf numFmtId="0" fontId="34" fillId="22" borderId="58" xfId="0" applyFont="1" applyFill="1" applyBorder="1" applyAlignment="1">
      <alignment horizontal="left" vertical="center"/>
    </xf>
    <xf numFmtId="0" fontId="34" fillId="22" borderId="25" xfId="0" applyFont="1" applyFill="1" applyBorder="1" applyAlignment="1">
      <alignment horizontal="left" vertical="center"/>
    </xf>
    <xf numFmtId="0" fontId="28" fillId="26" borderId="28" xfId="0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/>
    </xf>
    <xf numFmtId="0" fontId="28" fillId="26" borderId="24" xfId="0" applyFont="1" applyFill="1" applyBorder="1" applyAlignment="1">
      <alignment horizontal="left" vertical="center"/>
    </xf>
    <xf numFmtId="0" fontId="28" fillId="26" borderId="28" xfId="0" applyFont="1" applyFill="1" applyBorder="1" applyAlignment="1">
      <alignment horizontal="left" vertical="center" wrapText="1"/>
    </xf>
    <xf numFmtId="0" fontId="28" fillId="26" borderId="29" xfId="0" applyFont="1" applyFill="1" applyBorder="1" applyAlignment="1">
      <alignment horizontal="left" vertical="center" wrapText="1"/>
    </xf>
    <xf numFmtId="0" fontId="28" fillId="26" borderId="24" xfId="0" applyFont="1" applyFill="1" applyBorder="1" applyAlignment="1">
      <alignment horizontal="left" vertical="center" wrapText="1"/>
    </xf>
    <xf numFmtId="0" fontId="27" fillId="26" borderId="28" xfId="0" applyFont="1" applyFill="1" applyBorder="1" applyAlignment="1">
      <alignment horizontal="left" vertical="center"/>
    </xf>
    <xf numFmtId="0" fontId="27" fillId="26" borderId="29" xfId="0" applyFont="1" applyFill="1" applyBorder="1" applyAlignment="1">
      <alignment horizontal="left" vertical="center"/>
    </xf>
    <xf numFmtId="0" fontId="27" fillId="26" borderId="24" xfId="0" applyFont="1" applyFill="1" applyBorder="1" applyAlignment="1">
      <alignment horizontal="left" vertical="center"/>
    </xf>
    <xf numFmtId="0" fontId="34" fillId="22" borderId="28" xfId="0" applyFont="1" applyFill="1" applyBorder="1" applyAlignment="1">
      <alignment horizontal="left" vertical="center"/>
    </xf>
    <xf numFmtId="0" fontId="34" fillId="22" borderId="29" xfId="0" applyFont="1" applyFill="1" applyBorder="1" applyAlignment="1">
      <alignment horizontal="left" vertical="center"/>
    </xf>
    <xf numFmtId="0" fontId="34" fillId="22" borderId="2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left" vertical="center"/>
    </xf>
    <xf numFmtId="0" fontId="33" fillId="0" borderId="30" xfId="0" applyFont="1" applyBorder="1" applyAlignment="1">
      <alignment horizontal="right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59" xfId="0" applyFont="1" applyFill="1" applyBorder="1" applyAlignment="1">
      <alignment horizontal="center" vertical="center" wrapText="1"/>
    </xf>
    <xf numFmtId="0" fontId="21" fillId="22" borderId="60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1" fillId="22" borderId="54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center" vertical="center" wrapText="1"/>
    </xf>
    <xf numFmtId="0" fontId="21" fillId="22" borderId="55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62" xfId="0" applyFont="1" applyFill="1" applyBorder="1" applyAlignment="1">
      <alignment horizontal="center" vertical="center" wrapText="1"/>
    </xf>
    <xf numFmtId="0" fontId="21" fillId="22" borderId="5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59" xfId="0" applyFont="1" applyFill="1" applyBorder="1" applyAlignment="1">
      <alignment horizontal="center" vertical="center" wrapText="1"/>
    </xf>
    <xf numFmtId="0" fontId="28" fillId="22" borderId="60" xfId="0" applyFont="1" applyFill="1" applyBorder="1" applyAlignment="1">
      <alignment horizontal="center" vertical="center" wrapText="1"/>
    </xf>
    <xf numFmtId="0" fontId="28" fillId="22" borderId="41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8" fillId="22" borderId="62" xfId="0" applyFont="1" applyFill="1" applyBorder="1" applyAlignment="1">
      <alignment horizontal="center" vertical="center" wrapText="1"/>
    </xf>
    <xf numFmtId="0" fontId="28" fillId="22" borderId="57" xfId="0" applyFont="1" applyFill="1" applyBorder="1" applyAlignment="1">
      <alignment horizontal="center" vertical="center" wrapText="1"/>
    </xf>
    <xf numFmtId="0" fontId="30" fillId="22" borderId="18" xfId="0" applyFont="1" applyFill="1" applyBorder="1" applyAlignment="1">
      <alignment horizontal="left" vertical="center"/>
    </xf>
    <xf numFmtId="0" fontId="28" fillId="22" borderId="18" xfId="0" applyFont="1" applyFill="1" applyBorder="1" applyAlignment="1">
      <alignment horizontal="center" vertical="center"/>
    </xf>
    <xf numFmtId="0" fontId="28" fillId="22" borderId="23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right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5" width="14.8515625" style="1" customWidth="1"/>
    <col min="6" max="6" width="13.8515625" style="1" customWidth="1"/>
    <col min="7" max="7" width="15.421875" style="1" customWidth="1"/>
    <col min="8" max="16384" width="9.140625" style="1" customWidth="1"/>
  </cols>
  <sheetData>
    <row r="1" spans="2:10" ht="12.75" customHeight="1">
      <c r="B1" s="284" t="s">
        <v>299</v>
      </c>
      <c r="C1" s="284"/>
      <c r="D1" s="284"/>
      <c r="E1" s="284"/>
      <c r="F1" s="284"/>
      <c r="G1" s="284"/>
      <c r="H1" s="284"/>
      <c r="I1" s="5"/>
      <c r="J1"/>
    </row>
    <row r="2" spans="3:10" ht="16.5">
      <c r="C2" s="285" t="s">
        <v>237</v>
      </c>
      <c r="D2" s="285"/>
      <c r="E2" s="285"/>
      <c r="F2" s="285"/>
      <c r="G2" s="285"/>
      <c r="H2" s="6"/>
      <c r="I2" s="6"/>
      <c r="J2" s="6"/>
    </row>
    <row r="3" ht="13.5" thickBot="1">
      <c r="G3" s="183" t="s">
        <v>187</v>
      </c>
    </row>
    <row r="4" spans="2:7" ht="46.5" customHeight="1" thickTop="1">
      <c r="B4" s="22" t="s">
        <v>5</v>
      </c>
      <c r="C4" s="24" t="s">
        <v>6</v>
      </c>
      <c r="D4" s="77" t="s">
        <v>229</v>
      </c>
      <c r="E4" s="77" t="s">
        <v>281</v>
      </c>
      <c r="F4" s="228" t="s">
        <v>254</v>
      </c>
      <c r="G4" s="23" t="s">
        <v>290</v>
      </c>
    </row>
    <row r="5" spans="2:7" ht="15" customHeight="1">
      <c r="B5" s="2"/>
      <c r="C5" s="27" t="s">
        <v>22</v>
      </c>
      <c r="D5" s="78"/>
      <c r="E5" s="78"/>
      <c r="F5" s="229"/>
      <c r="G5" s="3"/>
    </row>
    <row r="6" spans="2:7" ht="15" customHeight="1">
      <c r="B6" s="7" t="s">
        <v>2</v>
      </c>
      <c r="C6" s="8" t="s">
        <v>9</v>
      </c>
      <c r="D6" s="79">
        <v>82331371</v>
      </c>
      <c r="E6" s="79">
        <v>100005942</v>
      </c>
      <c r="F6" s="230">
        <f aca="true" t="shared" si="0" ref="F6:F38">G6-E6</f>
        <v>60753</v>
      </c>
      <c r="G6" s="187">
        <v>100066695</v>
      </c>
    </row>
    <row r="7" spans="2:7" ht="15" customHeight="1">
      <c r="B7" s="7" t="s">
        <v>3</v>
      </c>
      <c r="C7" s="8" t="s">
        <v>10</v>
      </c>
      <c r="D7" s="79">
        <v>115283300</v>
      </c>
      <c r="E7" s="79">
        <v>126049500</v>
      </c>
      <c r="F7" s="230">
        <f t="shared" si="0"/>
        <v>0</v>
      </c>
      <c r="G7" s="187">
        <v>126049500</v>
      </c>
    </row>
    <row r="8" spans="2:7" ht="33" customHeight="1">
      <c r="B8" s="7" t="s">
        <v>4</v>
      </c>
      <c r="C8" s="8" t="s">
        <v>168</v>
      </c>
      <c r="D8" s="79">
        <v>88694823</v>
      </c>
      <c r="E8" s="79">
        <v>104735285</v>
      </c>
      <c r="F8" s="230">
        <f t="shared" si="0"/>
        <v>1370141</v>
      </c>
      <c r="G8" s="187">
        <v>106105426</v>
      </c>
    </row>
    <row r="9" spans="2:7" ht="15" customHeight="1">
      <c r="B9" s="7" t="s">
        <v>1</v>
      </c>
      <c r="C9" s="8" t="s">
        <v>163</v>
      </c>
      <c r="D9" s="79">
        <v>10500000</v>
      </c>
      <c r="E9" s="79">
        <v>11400000</v>
      </c>
      <c r="F9" s="230">
        <f t="shared" si="0"/>
        <v>0</v>
      </c>
      <c r="G9" s="187">
        <v>11400000</v>
      </c>
    </row>
    <row r="10" spans="2:7" ht="15" customHeight="1">
      <c r="B10" s="7" t="s">
        <v>7</v>
      </c>
      <c r="C10" s="8" t="s">
        <v>11</v>
      </c>
      <c r="D10" s="79">
        <v>6331311</v>
      </c>
      <c r="E10" s="79">
        <v>9607524</v>
      </c>
      <c r="F10" s="230">
        <f t="shared" si="0"/>
        <v>105778</v>
      </c>
      <c r="G10" s="187">
        <v>9713302</v>
      </c>
    </row>
    <row r="11" spans="2:7" ht="15" customHeight="1">
      <c r="B11" s="7" t="s">
        <v>26</v>
      </c>
      <c r="C11" s="8" t="s">
        <v>266</v>
      </c>
      <c r="D11" s="79">
        <v>0</v>
      </c>
      <c r="E11" s="79">
        <v>0</v>
      </c>
      <c r="F11" s="230">
        <f t="shared" si="0"/>
        <v>0</v>
      </c>
      <c r="G11" s="187">
        <v>0</v>
      </c>
    </row>
    <row r="12" spans="2:7" ht="15" customHeight="1">
      <c r="B12" s="7" t="s">
        <v>27</v>
      </c>
      <c r="C12" s="8" t="s">
        <v>267</v>
      </c>
      <c r="D12" s="79">
        <v>0</v>
      </c>
      <c r="E12" s="79">
        <v>1659408</v>
      </c>
      <c r="F12" s="230">
        <f t="shared" si="0"/>
        <v>0</v>
      </c>
      <c r="G12" s="187">
        <v>1659408</v>
      </c>
    </row>
    <row r="13" spans="2:7" ht="15" customHeight="1">
      <c r="B13" s="9" t="s">
        <v>28</v>
      </c>
      <c r="C13" s="10" t="s">
        <v>169</v>
      </c>
      <c r="D13" s="85">
        <f>D6+D7+D8+D10+D9</f>
        <v>303140805</v>
      </c>
      <c r="E13" s="85">
        <f>E6+E7+E8+E10+E9+E11+E12</f>
        <v>353457659</v>
      </c>
      <c r="F13" s="241">
        <f t="shared" si="0"/>
        <v>1536672</v>
      </c>
      <c r="G13" s="188">
        <f>G6+G7+G8+G10+G9+G11+G12</f>
        <v>354994331</v>
      </c>
    </row>
    <row r="14" spans="2:7" ht="30.75" customHeight="1">
      <c r="B14" s="7" t="s">
        <v>29</v>
      </c>
      <c r="C14" s="8" t="s">
        <v>12</v>
      </c>
      <c r="D14" s="79">
        <f>SUM(D15:D18)</f>
        <v>77646806</v>
      </c>
      <c r="E14" s="79">
        <f>SUM(E15:E24)</f>
        <v>94270595</v>
      </c>
      <c r="F14" s="231">
        <f t="shared" si="0"/>
        <v>1004402</v>
      </c>
      <c r="G14" s="187">
        <f>SUM(G15:G24)</f>
        <v>95274997</v>
      </c>
    </row>
    <row r="15" spans="2:7" ht="16.5" customHeight="1">
      <c r="B15" s="7"/>
      <c r="C15" s="117" t="s">
        <v>142</v>
      </c>
      <c r="D15" s="120">
        <v>50000000</v>
      </c>
      <c r="E15" s="120">
        <v>50000000</v>
      </c>
      <c r="F15" s="231">
        <f t="shared" si="0"/>
        <v>0</v>
      </c>
      <c r="G15" s="189">
        <v>50000000</v>
      </c>
    </row>
    <row r="16" spans="2:7" ht="16.5" customHeight="1">
      <c r="B16" s="7"/>
      <c r="C16" s="117" t="s">
        <v>220</v>
      </c>
      <c r="D16" s="120">
        <v>11113406</v>
      </c>
      <c r="E16" s="120">
        <v>9549627</v>
      </c>
      <c r="F16" s="231">
        <f t="shared" si="0"/>
        <v>0</v>
      </c>
      <c r="G16" s="189">
        <v>9549627</v>
      </c>
    </row>
    <row r="17" spans="2:7" ht="24.75" customHeight="1">
      <c r="B17" s="7"/>
      <c r="C17" s="117" t="s">
        <v>227</v>
      </c>
      <c r="D17" s="120">
        <v>3533400</v>
      </c>
      <c r="E17" s="120">
        <v>9316264</v>
      </c>
      <c r="F17" s="231">
        <f t="shared" si="0"/>
        <v>0</v>
      </c>
      <c r="G17" s="189">
        <v>9316264</v>
      </c>
    </row>
    <row r="18" spans="2:7" ht="24.75" customHeight="1">
      <c r="B18" s="7"/>
      <c r="C18" s="117" t="s">
        <v>230</v>
      </c>
      <c r="D18" s="120">
        <v>13000000</v>
      </c>
      <c r="E18" s="120">
        <v>0</v>
      </c>
      <c r="F18" s="231">
        <f t="shared" si="0"/>
        <v>0</v>
      </c>
      <c r="G18" s="189">
        <v>0</v>
      </c>
    </row>
    <row r="19" spans="2:7" ht="24.75" customHeight="1">
      <c r="B19" s="7"/>
      <c r="C19" s="117" t="s">
        <v>255</v>
      </c>
      <c r="D19" s="120">
        <v>0</v>
      </c>
      <c r="E19" s="120">
        <v>4729704</v>
      </c>
      <c r="F19" s="231">
        <f t="shared" si="0"/>
        <v>1004402</v>
      </c>
      <c r="G19" s="189">
        <v>5734106</v>
      </c>
    </row>
    <row r="20" spans="2:7" ht="24.75" customHeight="1">
      <c r="B20" s="7"/>
      <c r="C20" s="117" t="s">
        <v>256</v>
      </c>
      <c r="D20" s="120">
        <v>0</v>
      </c>
      <c r="E20" s="120">
        <v>100000</v>
      </c>
      <c r="F20" s="231">
        <f t="shared" si="0"/>
        <v>0</v>
      </c>
      <c r="G20" s="189">
        <v>100000</v>
      </c>
    </row>
    <row r="21" spans="2:7" ht="24.75" customHeight="1">
      <c r="B21" s="7"/>
      <c r="C21" s="117" t="s">
        <v>265</v>
      </c>
      <c r="D21" s="120">
        <v>0</v>
      </c>
      <c r="E21" s="120">
        <v>850000</v>
      </c>
      <c r="F21" s="231">
        <f t="shared" si="0"/>
        <v>0</v>
      </c>
      <c r="G21" s="189">
        <v>850000</v>
      </c>
    </row>
    <row r="22" spans="2:7" ht="24.75" customHeight="1">
      <c r="B22" s="7"/>
      <c r="C22" s="117" t="s">
        <v>285</v>
      </c>
      <c r="D22" s="120">
        <v>0</v>
      </c>
      <c r="E22" s="120">
        <v>1500000</v>
      </c>
      <c r="F22" s="231">
        <f t="shared" si="0"/>
        <v>0</v>
      </c>
      <c r="G22" s="189">
        <v>1500000</v>
      </c>
    </row>
    <row r="23" spans="2:7" ht="24.75" customHeight="1">
      <c r="B23" s="7"/>
      <c r="C23" s="117" t="s">
        <v>286</v>
      </c>
      <c r="D23" s="120">
        <v>0</v>
      </c>
      <c r="E23" s="120">
        <v>8225000</v>
      </c>
      <c r="F23" s="231">
        <f t="shared" si="0"/>
        <v>0</v>
      </c>
      <c r="G23" s="189">
        <v>8225000</v>
      </c>
    </row>
    <row r="24" spans="2:7" ht="24.75" customHeight="1">
      <c r="B24" s="7"/>
      <c r="C24" s="117" t="s">
        <v>288</v>
      </c>
      <c r="D24" s="120">
        <v>0</v>
      </c>
      <c r="E24" s="120">
        <v>10000000</v>
      </c>
      <c r="F24" s="231">
        <f t="shared" si="0"/>
        <v>0</v>
      </c>
      <c r="G24" s="189">
        <v>10000000</v>
      </c>
    </row>
    <row r="25" spans="2:7" ht="30" customHeight="1">
      <c r="B25" s="51" t="s">
        <v>88</v>
      </c>
      <c r="C25" s="52" t="s">
        <v>171</v>
      </c>
      <c r="D25" s="86">
        <f>D13+D14</f>
        <v>380787611</v>
      </c>
      <c r="E25" s="86">
        <f>E13+E14</f>
        <v>447728254</v>
      </c>
      <c r="F25" s="241">
        <f t="shared" si="0"/>
        <v>2541074</v>
      </c>
      <c r="G25" s="53">
        <f>G13+G14</f>
        <v>450269328</v>
      </c>
    </row>
    <row r="26" spans="2:7" ht="15" customHeight="1">
      <c r="B26" s="7" t="s">
        <v>30</v>
      </c>
      <c r="C26" s="8" t="s">
        <v>13</v>
      </c>
      <c r="D26" s="79">
        <v>0</v>
      </c>
      <c r="E26" s="79">
        <v>0</v>
      </c>
      <c r="F26" s="230">
        <f t="shared" si="0"/>
        <v>0</v>
      </c>
      <c r="G26" s="187">
        <v>0</v>
      </c>
    </row>
    <row r="27" spans="2:7" ht="30" customHeight="1">
      <c r="B27" s="7" t="s">
        <v>31</v>
      </c>
      <c r="C27" s="8" t="s">
        <v>228</v>
      </c>
      <c r="D27" s="79">
        <f>SUM(D28:D29)</f>
        <v>9004324</v>
      </c>
      <c r="E27" s="79">
        <f>SUM(E28:E32)</f>
        <v>27594824</v>
      </c>
      <c r="F27" s="230">
        <f t="shared" si="0"/>
        <v>234204</v>
      </c>
      <c r="G27" s="187">
        <f>SUM(G28:G32)</f>
        <v>27829028</v>
      </c>
    </row>
    <row r="28" spans="2:7" ht="18.75" customHeight="1">
      <c r="B28" s="7"/>
      <c r="C28" s="117" t="s">
        <v>231</v>
      </c>
      <c r="D28" s="120">
        <v>9004324</v>
      </c>
      <c r="E28" s="120">
        <v>9004324</v>
      </c>
      <c r="F28" s="231">
        <f t="shared" si="0"/>
        <v>0</v>
      </c>
      <c r="G28" s="189">
        <v>9004324</v>
      </c>
    </row>
    <row r="29" spans="2:7" ht="18.75" customHeight="1">
      <c r="B29" s="7"/>
      <c r="C29" s="117" t="s">
        <v>257</v>
      </c>
      <c r="D29" s="120">
        <v>0</v>
      </c>
      <c r="E29" s="120">
        <v>1600500</v>
      </c>
      <c r="F29" s="231">
        <f t="shared" si="0"/>
        <v>0</v>
      </c>
      <c r="G29" s="189">
        <v>1600500</v>
      </c>
    </row>
    <row r="30" spans="2:7" ht="18.75" customHeight="1">
      <c r="B30" s="7"/>
      <c r="C30" s="117" t="s">
        <v>268</v>
      </c>
      <c r="D30" s="120">
        <v>0</v>
      </c>
      <c r="E30" s="120">
        <v>8990000</v>
      </c>
      <c r="F30" s="231">
        <f t="shared" si="0"/>
        <v>0</v>
      </c>
      <c r="G30" s="189">
        <v>8990000</v>
      </c>
    </row>
    <row r="31" spans="2:7" ht="33.75" customHeight="1">
      <c r="B31" s="7"/>
      <c r="C31" s="117" t="s">
        <v>287</v>
      </c>
      <c r="D31" s="120">
        <v>0</v>
      </c>
      <c r="E31" s="120">
        <v>8000000</v>
      </c>
      <c r="F31" s="231">
        <f t="shared" si="0"/>
        <v>0</v>
      </c>
      <c r="G31" s="189">
        <v>8000000</v>
      </c>
    </row>
    <row r="32" spans="2:7" ht="33.75" customHeight="1">
      <c r="B32" s="7"/>
      <c r="C32" s="117" t="s">
        <v>291</v>
      </c>
      <c r="D32" s="120">
        <v>0</v>
      </c>
      <c r="E32" s="120">
        <v>0</v>
      </c>
      <c r="F32" s="231">
        <f t="shared" si="0"/>
        <v>234204</v>
      </c>
      <c r="G32" s="189">
        <v>234204</v>
      </c>
    </row>
    <row r="33" spans="2:7" ht="30" customHeight="1">
      <c r="B33" s="51" t="s">
        <v>89</v>
      </c>
      <c r="C33" s="52" t="s">
        <v>170</v>
      </c>
      <c r="D33" s="86">
        <f>D27+D26</f>
        <v>9004324</v>
      </c>
      <c r="E33" s="86">
        <f>E27+E26</f>
        <v>27594824</v>
      </c>
      <c r="F33" s="232">
        <f t="shared" si="0"/>
        <v>234204</v>
      </c>
      <c r="G33" s="53">
        <f>G27+G26</f>
        <v>27829028</v>
      </c>
    </row>
    <row r="34" spans="2:7" ht="15" customHeight="1">
      <c r="B34" s="7" t="s">
        <v>32</v>
      </c>
      <c r="C34" s="8" t="s">
        <v>172</v>
      </c>
      <c r="D34" s="79">
        <f>SUM(D35:D36)</f>
        <v>59500000</v>
      </c>
      <c r="E34" s="79">
        <f>SUM(E35:E36)</f>
        <v>59500000</v>
      </c>
      <c r="F34" s="230">
        <f t="shared" si="0"/>
        <v>0</v>
      </c>
      <c r="G34" s="187">
        <f>SUM(G35:G36)</f>
        <v>59500000</v>
      </c>
    </row>
    <row r="35" spans="2:7" ht="15" customHeight="1">
      <c r="B35" s="7" t="s">
        <v>33</v>
      </c>
      <c r="C35" s="8" t="s">
        <v>24</v>
      </c>
      <c r="D35" s="79">
        <v>52000000</v>
      </c>
      <c r="E35" s="79">
        <v>52000000</v>
      </c>
      <c r="F35" s="230">
        <f t="shared" si="0"/>
        <v>0</v>
      </c>
      <c r="G35" s="187">
        <v>52000000</v>
      </c>
    </row>
    <row r="36" spans="2:7" ht="15" customHeight="1">
      <c r="B36" s="7" t="s">
        <v>34</v>
      </c>
      <c r="C36" s="8" t="s">
        <v>25</v>
      </c>
      <c r="D36" s="79">
        <v>7500000</v>
      </c>
      <c r="E36" s="79">
        <v>7500000</v>
      </c>
      <c r="F36" s="230">
        <f t="shared" si="0"/>
        <v>0</v>
      </c>
      <c r="G36" s="187">
        <v>7500000</v>
      </c>
    </row>
    <row r="37" spans="2:7" ht="15" customHeight="1">
      <c r="B37" s="7" t="s">
        <v>35</v>
      </c>
      <c r="C37" s="8" t="s">
        <v>173</v>
      </c>
      <c r="D37" s="79">
        <v>212800000</v>
      </c>
      <c r="E37" s="79">
        <v>212800000</v>
      </c>
      <c r="F37" s="230">
        <f t="shared" si="0"/>
        <v>0</v>
      </c>
      <c r="G37" s="187">
        <v>212800000</v>
      </c>
    </row>
    <row r="38" spans="2:7" ht="15" customHeight="1">
      <c r="B38" s="7" t="s">
        <v>36</v>
      </c>
      <c r="C38" s="8" t="s">
        <v>113</v>
      </c>
      <c r="D38" s="79">
        <v>212800000</v>
      </c>
      <c r="E38" s="79">
        <v>212800000</v>
      </c>
      <c r="F38" s="230">
        <f t="shared" si="0"/>
        <v>0</v>
      </c>
      <c r="G38" s="187">
        <v>212800000</v>
      </c>
    </row>
    <row r="39" spans="2:7" ht="15" customHeight="1">
      <c r="B39" s="7" t="s">
        <v>37</v>
      </c>
      <c r="C39" s="8" t="s">
        <v>15</v>
      </c>
      <c r="D39" s="79">
        <v>22000000</v>
      </c>
      <c r="E39" s="79">
        <v>0</v>
      </c>
      <c r="F39" s="230">
        <f aca="true" t="shared" si="1" ref="F39:F67">G39-E39</f>
        <v>0</v>
      </c>
      <c r="G39" s="187">
        <v>0</v>
      </c>
    </row>
    <row r="40" spans="2:7" ht="15" customHeight="1">
      <c r="B40" s="7" t="s">
        <v>38</v>
      </c>
      <c r="C40" s="8" t="s">
        <v>174</v>
      </c>
      <c r="D40" s="79">
        <v>55000</v>
      </c>
      <c r="E40" s="79">
        <v>55000</v>
      </c>
      <c r="F40" s="230">
        <f t="shared" si="1"/>
        <v>0</v>
      </c>
      <c r="G40" s="187">
        <v>55000</v>
      </c>
    </row>
    <row r="41" spans="2:7" ht="15" customHeight="1">
      <c r="B41" s="7" t="s">
        <v>39</v>
      </c>
      <c r="C41" s="8" t="s">
        <v>97</v>
      </c>
      <c r="D41" s="79">
        <v>55000</v>
      </c>
      <c r="E41" s="79">
        <v>55000</v>
      </c>
      <c r="F41" s="230">
        <f t="shared" si="1"/>
        <v>0</v>
      </c>
      <c r="G41" s="187">
        <v>55000</v>
      </c>
    </row>
    <row r="42" spans="2:7" ht="28.5" customHeight="1">
      <c r="B42" s="7" t="s">
        <v>40</v>
      </c>
      <c r="C42" s="8" t="s">
        <v>112</v>
      </c>
      <c r="D42" s="79">
        <v>100000</v>
      </c>
      <c r="E42" s="79">
        <v>100000</v>
      </c>
      <c r="F42" s="230">
        <f t="shared" si="1"/>
        <v>0</v>
      </c>
      <c r="G42" s="187">
        <v>100000</v>
      </c>
    </row>
    <row r="43" spans="2:7" ht="30" customHeight="1">
      <c r="B43" s="51" t="s">
        <v>90</v>
      </c>
      <c r="C43" s="52" t="s">
        <v>175</v>
      </c>
      <c r="D43" s="86">
        <f>D34+D37+D39+D40+D42</f>
        <v>294455000</v>
      </c>
      <c r="E43" s="86">
        <f>E34+E37+E39+E40+E42</f>
        <v>272455000</v>
      </c>
      <c r="F43" s="232">
        <f t="shared" si="1"/>
        <v>0</v>
      </c>
      <c r="G43" s="53">
        <f>G34+G37+G39+G40+G42</f>
        <v>272455000</v>
      </c>
    </row>
    <row r="44" spans="2:7" ht="15" customHeight="1">
      <c r="B44" s="7" t="s">
        <v>41</v>
      </c>
      <c r="C44" s="11" t="s">
        <v>98</v>
      </c>
      <c r="D44" s="79">
        <v>4000000</v>
      </c>
      <c r="E44" s="79">
        <v>4000000</v>
      </c>
      <c r="F44" s="230">
        <f t="shared" si="1"/>
        <v>0</v>
      </c>
      <c r="G44" s="187">
        <v>4000000</v>
      </c>
    </row>
    <row r="45" spans="2:7" ht="15" customHeight="1">
      <c r="B45" s="7" t="s">
        <v>42</v>
      </c>
      <c r="C45" s="11" t="s">
        <v>99</v>
      </c>
      <c r="D45" s="79">
        <v>11210000</v>
      </c>
      <c r="E45" s="79">
        <v>11450000</v>
      </c>
      <c r="F45" s="230">
        <f t="shared" si="1"/>
        <v>16303993</v>
      </c>
      <c r="G45" s="187">
        <v>27753993</v>
      </c>
    </row>
    <row r="46" spans="2:7" ht="15" customHeight="1">
      <c r="B46" s="7" t="s">
        <v>43</v>
      </c>
      <c r="C46" s="11" t="s">
        <v>100</v>
      </c>
      <c r="D46" s="79">
        <v>11315000</v>
      </c>
      <c r="E46" s="79">
        <v>11315000</v>
      </c>
      <c r="F46" s="230">
        <f t="shared" si="1"/>
        <v>0</v>
      </c>
      <c r="G46" s="187">
        <v>11315000</v>
      </c>
    </row>
    <row r="47" spans="2:7" ht="15" customHeight="1">
      <c r="B47" s="7" t="s">
        <v>44</v>
      </c>
      <c r="C47" s="11" t="s">
        <v>16</v>
      </c>
      <c r="D47" s="79">
        <v>2000000</v>
      </c>
      <c r="E47" s="79">
        <v>2000000</v>
      </c>
      <c r="F47" s="230">
        <f t="shared" si="1"/>
        <v>0</v>
      </c>
      <c r="G47" s="187">
        <v>2000000</v>
      </c>
    </row>
    <row r="48" spans="2:7" ht="15" customHeight="1">
      <c r="B48" s="7" t="s">
        <v>45</v>
      </c>
      <c r="C48" s="11" t="s">
        <v>17</v>
      </c>
      <c r="D48" s="79"/>
      <c r="E48" s="79"/>
      <c r="F48" s="230">
        <f t="shared" si="1"/>
        <v>0</v>
      </c>
      <c r="G48" s="187"/>
    </row>
    <row r="49" spans="2:7" ht="15" customHeight="1">
      <c r="B49" s="7"/>
      <c r="C49" s="11" t="s">
        <v>145</v>
      </c>
      <c r="D49" s="79">
        <v>6075000</v>
      </c>
      <c r="E49" s="79">
        <v>6075000</v>
      </c>
      <c r="F49" s="230">
        <f t="shared" si="1"/>
        <v>4402079</v>
      </c>
      <c r="G49" s="187">
        <v>10477079</v>
      </c>
    </row>
    <row r="50" spans="2:7" ht="30" customHeight="1">
      <c r="B50" s="51" t="s">
        <v>91</v>
      </c>
      <c r="C50" s="52" t="s">
        <v>176</v>
      </c>
      <c r="D50" s="86">
        <f>D44+D45+D46+D47+D49</f>
        <v>34600000</v>
      </c>
      <c r="E50" s="86">
        <f>E44+E45+E46+E47+E49</f>
        <v>34840000</v>
      </c>
      <c r="F50" s="232">
        <f t="shared" si="1"/>
        <v>20706072</v>
      </c>
      <c r="G50" s="53">
        <f>G44+G45+G46+G47+G49</f>
        <v>55546072</v>
      </c>
    </row>
    <row r="51" spans="2:7" ht="15" customHeight="1">
      <c r="B51" s="7" t="s">
        <v>46</v>
      </c>
      <c r="C51" s="11" t="s">
        <v>18</v>
      </c>
      <c r="D51" s="79">
        <v>0</v>
      </c>
      <c r="E51" s="79">
        <v>25004280</v>
      </c>
      <c r="F51" s="230">
        <f t="shared" si="1"/>
        <v>280000</v>
      </c>
      <c r="G51" s="187">
        <v>25284280</v>
      </c>
    </row>
    <row r="52" spans="2:7" ht="15" customHeight="1">
      <c r="B52" s="7" t="s">
        <v>47</v>
      </c>
      <c r="C52" s="11" t="s">
        <v>19</v>
      </c>
      <c r="D52" s="79"/>
      <c r="E52" s="79"/>
      <c r="F52" s="230">
        <f t="shared" si="1"/>
        <v>0</v>
      </c>
      <c r="G52" s="187"/>
    </row>
    <row r="53" spans="2:7" ht="30" customHeight="1">
      <c r="B53" s="51" t="s">
        <v>92</v>
      </c>
      <c r="C53" s="52" t="s">
        <v>177</v>
      </c>
      <c r="D53" s="86">
        <f>D51+D52</f>
        <v>0</v>
      </c>
      <c r="E53" s="86">
        <f>E51+E52</f>
        <v>25004280</v>
      </c>
      <c r="F53" s="232">
        <f t="shared" si="1"/>
        <v>280000</v>
      </c>
      <c r="G53" s="53">
        <f>G51+G52</f>
        <v>25284280</v>
      </c>
    </row>
    <row r="54" spans="2:7" ht="29.25" customHeight="1">
      <c r="B54" s="7" t="s">
        <v>48</v>
      </c>
      <c r="C54" s="8" t="s">
        <v>101</v>
      </c>
      <c r="D54" s="79">
        <v>100000</v>
      </c>
      <c r="E54" s="79">
        <v>100000</v>
      </c>
      <c r="F54" s="230">
        <f t="shared" si="1"/>
        <v>0</v>
      </c>
      <c r="G54" s="187">
        <v>100000</v>
      </c>
    </row>
    <row r="55" spans="2:7" ht="18.75" customHeight="1">
      <c r="B55" s="7" t="s">
        <v>49</v>
      </c>
      <c r="C55" s="11" t="s">
        <v>269</v>
      </c>
      <c r="D55" s="79">
        <v>0</v>
      </c>
      <c r="E55" s="79">
        <v>262120</v>
      </c>
      <c r="F55" s="230">
        <f t="shared" si="1"/>
        <v>77595</v>
      </c>
      <c r="G55" s="187">
        <v>339715</v>
      </c>
    </row>
    <row r="56" spans="2:7" ht="30" customHeight="1">
      <c r="B56" s="51" t="s">
        <v>93</v>
      </c>
      <c r="C56" s="52" t="s">
        <v>178</v>
      </c>
      <c r="D56" s="86">
        <f>D54+D55</f>
        <v>100000</v>
      </c>
      <c r="E56" s="86">
        <f>E54+E55</f>
        <v>362120</v>
      </c>
      <c r="F56" s="232">
        <f t="shared" si="1"/>
        <v>77595</v>
      </c>
      <c r="G56" s="53">
        <f>G54+G55</f>
        <v>439715</v>
      </c>
    </row>
    <row r="57" spans="2:7" ht="30" customHeight="1">
      <c r="B57" s="7" t="s">
        <v>50</v>
      </c>
      <c r="C57" s="8" t="s">
        <v>20</v>
      </c>
      <c r="D57" s="79">
        <v>100000</v>
      </c>
      <c r="E57" s="79">
        <v>100000</v>
      </c>
      <c r="F57" s="230">
        <f t="shared" si="1"/>
        <v>0</v>
      </c>
      <c r="G57" s="187">
        <v>100000</v>
      </c>
    </row>
    <row r="58" spans="2:7" ht="15" customHeight="1">
      <c r="B58" s="7" t="s">
        <v>51</v>
      </c>
      <c r="C58" s="11" t="s">
        <v>120</v>
      </c>
      <c r="D58" s="79">
        <v>0</v>
      </c>
      <c r="E58" s="79">
        <v>0</v>
      </c>
      <c r="F58" s="230">
        <f t="shared" si="1"/>
        <v>0</v>
      </c>
      <c r="G58" s="187">
        <v>0</v>
      </c>
    </row>
    <row r="59" spans="2:7" ht="15" customHeight="1">
      <c r="B59" s="7"/>
      <c r="C59" s="11" t="s">
        <v>150</v>
      </c>
      <c r="D59" s="79">
        <v>0</v>
      </c>
      <c r="E59" s="79">
        <v>0</v>
      </c>
      <c r="F59" s="230">
        <f t="shared" si="1"/>
        <v>0</v>
      </c>
      <c r="G59" s="187">
        <v>0</v>
      </c>
    </row>
    <row r="60" spans="2:7" ht="15" customHeight="1">
      <c r="B60" s="7"/>
      <c r="C60" s="11" t="s">
        <v>152</v>
      </c>
      <c r="D60" s="79">
        <v>0</v>
      </c>
      <c r="E60" s="79">
        <v>0</v>
      </c>
      <c r="F60" s="230">
        <f t="shared" si="1"/>
        <v>0</v>
      </c>
      <c r="G60" s="187">
        <v>0</v>
      </c>
    </row>
    <row r="61" spans="2:7" ht="30" customHeight="1">
      <c r="B61" s="51" t="s">
        <v>94</v>
      </c>
      <c r="C61" s="52" t="s">
        <v>179</v>
      </c>
      <c r="D61" s="86">
        <f>D57+D58</f>
        <v>100000</v>
      </c>
      <c r="E61" s="86">
        <f>E57+E58</f>
        <v>100000</v>
      </c>
      <c r="F61" s="232">
        <f t="shared" si="1"/>
        <v>0</v>
      </c>
      <c r="G61" s="53">
        <f>G57+G58</f>
        <v>100000</v>
      </c>
    </row>
    <row r="62" spans="2:7" ht="30" customHeight="1">
      <c r="B62" s="54" t="s">
        <v>52</v>
      </c>
      <c r="C62" s="55" t="s">
        <v>95</v>
      </c>
      <c r="D62" s="87">
        <f>D25+D33+D43+D50+D53+D56+D61</f>
        <v>719046935</v>
      </c>
      <c r="E62" s="87">
        <f>E25+E33+E43+E50+E53+E56+E61</f>
        <v>808084478</v>
      </c>
      <c r="F62" s="233">
        <f t="shared" si="1"/>
        <v>23838945</v>
      </c>
      <c r="G62" s="190">
        <f>G25+G33+G43+G50+G53+G56+G61</f>
        <v>831923423</v>
      </c>
    </row>
    <row r="63" spans="2:7" ht="30" customHeight="1">
      <c r="B63" s="7" t="s">
        <v>53</v>
      </c>
      <c r="C63" s="8" t="s">
        <v>251</v>
      </c>
      <c r="D63" s="79">
        <v>327010230</v>
      </c>
      <c r="E63" s="79">
        <v>330997673</v>
      </c>
      <c r="F63" s="230">
        <f t="shared" si="1"/>
        <v>0</v>
      </c>
      <c r="G63" s="187">
        <v>330997673</v>
      </c>
    </row>
    <row r="64" spans="2:7" ht="12" customHeight="1">
      <c r="B64" s="121"/>
      <c r="C64" s="117" t="s">
        <v>149</v>
      </c>
      <c r="D64" s="120">
        <v>194830353</v>
      </c>
      <c r="E64" s="120">
        <v>135592919</v>
      </c>
      <c r="F64" s="231">
        <f>G64-E64</f>
        <v>-6803254</v>
      </c>
      <c r="G64" s="189">
        <v>128789665</v>
      </c>
    </row>
    <row r="65" spans="2:7" ht="12" customHeight="1">
      <c r="B65" s="121"/>
      <c r="C65" s="117" t="s">
        <v>221</v>
      </c>
      <c r="D65" s="120">
        <v>132179877</v>
      </c>
      <c r="E65" s="120">
        <v>195404754</v>
      </c>
      <c r="F65" s="231">
        <f>G65-E65</f>
        <v>6803254</v>
      </c>
      <c r="G65" s="189">
        <v>202208008</v>
      </c>
    </row>
    <row r="66" spans="2:7" ht="30" customHeight="1">
      <c r="B66" s="51" t="s">
        <v>96</v>
      </c>
      <c r="C66" s="52" t="s">
        <v>180</v>
      </c>
      <c r="D66" s="86">
        <f>D63</f>
        <v>327010230</v>
      </c>
      <c r="E66" s="86">
        <f>E63</f>
        <v>330997673</v>
      </c>
      <c r="F66" s="232">
        <f t="shared" si="1"/>
        <v>0</v>
      </c>
      <c r="G66" s="53">
        <f>G63</f>
        <v>330997673</v>
      </c>
    </row>
    <row r="67" spans="2:7" ht="30" customHeight="1" thickBot="1">
      <c r="B67" s="64" t="s">
        <v>54</v>
      </c>
      <c r="C67" s="65" t="s">
        <v>181</v>
      </c>
      <c r="D67" s="88">
        <f>D62+D66</f>
        <v>1046057165</v>
      </c>
      <c r="E67" s="88">
        <f>E62+E66</f>
        <v>1139082151</v>
      </c>
      <c r="F67" s="234">
        <f t="shared" si="1"/>
        <v>23838945</v>
      </c>
      <c r="G67" s="191">
        <f>G62+G66</f>
        <v>1162921096</v>
      </c>
    </row>
    <row r="68" spans="2:7" ht="36" customHeight="1" thickTop="1">
      <c r="B68" s="286"/>
      <c r="C68" s="286"/>
      <c r="D68" s="286"/>
      <c r="E68" s="286"/>
      <c r="F68" s="286"/>
      <c r="G68" s="286"/>
    </row>
  </sheetData>
  <sheetProtection/>
  <mergeCells count="3">
    <mergeCell ref="B1:H1"/>
    <mergeCell ref="C2:G2"/>
    <mergeCell ref="B68:G68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10" width="17.140625" style="0" customWidth="1"/>
    <col min="11" max="11" width="18.140625" style="0" customWidth="1"/>
  </cols>
  <sheetData>
    <row r="1" spans="2:14" ht="15.75">
      <c r="B1" s="41"/>
      <c r="C1" s="41"/>
      <c r="D1" s="41"/>
      <c r="E1" s="41"/>
      <c r="F1" s="451"/>
      <c r="G1" s="451"/>
      <c r="H1" s="451"/>
      <c r="I1" s="451"/>
      <c r="J1" s="451"/>
      <c r="K1" s="451"/>
      <c r="L1" s="451"/>
      <c r="M1" s="451"/>
      <c r="N1" s="451"/>
    </row>
    <row r="2" spans="2:14" ht="12.75"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</row>
    <row r="3" spans="2:14" ht="12.75"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</row>
    <row r="4" spans="2:14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2:14" ht="15" customHeight="1">
      <c r="B5" s="452" t="s">
        <v>307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</row>
    <row r="6" spans="2:14" ht="15" customHeight="1">
      <c r="B6" s="433" t="s">
        <v>249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</row>
    <row r="7" spans="2:14" ht="15" customHeight="1">
      <c r="B7" s="433" t="s">
        <v>83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</row>
    <row r="8" spans="2:14" ht="12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2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ht="16.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3" t="s">
        <v>248</v>
      </c>
      <c r="N10" s="453"/>
    </row>
    <row r="11" spans="2:14" ht="13.5" customHeight="1" thickTop="1">
      <c r="B11" s="454" t="s">
        <v>66</v>
      </c>
      <c r="C11" s="435" t="s">
        <v>84</v>
      </c>
      <c r="D11" s="435"/>
      <c r="E11" s="435"/>
      <c r="F11" s="435"/>
      <c r="G11" s="437"/>
      <c r="H11" s="440" t="s">
        <v>229</v>
      </c>
      <c r="I11" s="440" t="s">
        <v>281</v>
      </c>
      <c r="J11" s="440" t="s">
        <v>254</v>
      </c>
      <c r="K11" s="440" t="s">
        <v>290</v>
      </c>
      <c r="L11" s="435" t="s">
        <v>85</v>
      </c>
      <c r="M11" s="435"/>
      <c r="N11" s="456"/>
    </row>
    <row r="12" spans="2:14" ht="12.75" customHeight="1">
      <c r="B12" s="455"/>
      <c r="C12" s="436"/>
      <c r="D12" s="436"/>
      <c r="E12" s="436"/>
      <c r="F12" s="436"/>
      <c r="G12" s="438"/>
      <c r="H12" s="441"/>
      <c r="I12" s="441"/>
      <c r="J12" s="441"/>
      <c r="K12" s="441"/>
      <c r="L12" s="436"/>
      <c r="M12" s="436"/>
      <c r="N12" s="457"/>
    </row>
    <row r="13" spans="2:14" ht="12.75" customHeight="1">
      <c r="B13" s="455"/>
      <c r="C13" s="436"/>
      <c r="D13" s="436"/>
      <c r="E13" s="436"/>
      <c r="F13" s="436"/>
      <c r="G13" s="438"/>
      <c r="H13" s="441"/>
      <c r="I13" s="441"/>
      <c r="J13" s="441"/>
      <c r="K13" s="441"/>
      <c r="L13" s="436"/>
      <c r="M13" s="436"/>
      <c r="N13" s="457"/>
    </row>
    <row r="14" spans="2:14" ht="12.75" customHeight="1">
      <c r="B14" s="455"/>
      <c r="C14" s="436"/>
      <c r="D14" s="436"/>
      <c r="E14" s="436"/>
      <c r="F14" s="436"/>
      <c r="G14" s="439"/>
      <c r="H14" s="442"/>
      <c r="I14" s="442"/>
      <c r="J14" s="442"/>
      <c r="K14" s="442"/>
      <c r="L14" s="436"/>
      <c r="M14" s="436"/>
      <c r="N14" s="457"/>
    </row>
    <row r="15" spans="2:14" ht="19.5" customHeight="1">
      <c r="B15" s="46" t="s">
        <v>2</v>
      </c>
      <c r="C15" s="448" t="s">
        <v>234</v>
      </c>
      <c r="D15" s="449"/>
      <c r="E15" s="450"/>
      <c r="F15" s="49"/>
      <c r="G15" s="128"/>
      <c r="H15" s="49">
        <v>10600000</v>
      </c>
      <c r="I15" s="49">
        <v>3599740</v>
      </c>
      <c r="J15" s="49">
        <f>K15-I15</f>
        <v>-2316109</v>
      </c>
      <c r="K15" s="49">
        <v>1283631</v>
      </c>
      <c r="L15" s="446" t="s">
        <v>86</v>
      </c>
      <c r="M15" s="446"/>
      <c r="N15" s="447"/>
    </row>
    <row r="16" spans="2:14" ht="19.5" customHeight="1">
      <c r="B16" s="46" t="s">
        <v>3</v>
      </c>
      <c r="C16" s="448" t="s">
        <v>235</v>
      </c>
      <c r="D16" s="449"/>
      <c r="E16" s="450"/>
      <c r="F16" s="49"/>
      <c r="G16" s="128"/>
      <c r="H16" s="49">
        <v>47155760</v>
      </c>
      <c r="I16" s="49">
        <v>11734170</v>
      </c>
      <c r="J16" s="49">
        <f>K16-I16</f>
        <v>-5871584</v>
      </c>
      <c r="K16" s="49">
        <v>5862586</v>
      </c>
      <c r="L16" s="446" t="s">
        <v>86</v>
      </c>
      <c r="M16" s="446"/>
      <c r="N16" s="447"/>
    </row>
    <row r="17" spans="2:14" ht="19.5" customHeight="1">
      <c r="B17" s="46" t="s">
        <v>4</v>
      </c>
      <c r="C17" s="448" t="s">
        <v>223</v>
      </c>
      <c r="D17" s="449"/>
      <c r="E17" s="450"/>
      <c r="F17" s="49"/>
      <c r="G17" s="128"/>
      <c r="H17" s="49">
        <v>1800000</v>
      </c>
      <c r="I17" s="49">
        <v>1800000</v>
      </c>
      <c r="J17" s="49">
        <f>K17-I17</f>
        <v>0</v>
      </c>
      <c r="K17" s="49">
        <v>1800000</v>
      </c>
      <c r="L17" s="446" t="s">
        <v>86</v>
      </c>
      <c r="M17" s="446"/>
      <c r="N17" s="447"/>
    </row>
    <row r="18" spans="2:14" ht="24.75" customHeight="1" thickBot="1">
      <c r="B18" s="47"/>
      <c r="C18" s="443" t="s">
        <v>87</v>
      </c>
      <c r="D18" s="443"/>
      <c r="E18" s="443"/>
      <c r="F18" s="50"/>
      <c r="G18" s="129"/>
      <c r="H18" s="50">
        <f>SUM(H15:H17)</f>
        <v>59555760</v>
      </c>
      <c r="I18" s="50">
        <f>SUM(I15:I17)</f>
        <v>17133910</v>
      </c>
      <c r="J18" s="50">
        <f>K18-I18</f>
        <v>-8187693</v>
      </c>
      <c r="K18" s="50">
        <f>SUM(K15:K17)</f>
        <v>8946217</v>
      </c>
      <c r="L18" s="444"/>
      <c r="M18" s="444"/>
      <c r="N18" s="445"/>
    </row>
    <row r="19" ht="16.5" customHeight="1" thickTop="1"/>
    <row r="20" ht="16.5" customHeight="1"/>
    <row r="53" ht="12.75">
      <c r="N53" s="48"/>
    </row>
  </sheetData>
  <sheetProtection/>
  <mergeCells count="22">
    <mergeCell ref="J11:J14"/>
    <mergeCell ref="K11:K14"/>
    <mergeCell ref="C16:E16"/>
    <mergeCell ref="L16:N16"/>
    <mergeCell ref="F1:N1"/>
    <mergeCell ref="B5:N5"/>
    <mergeCell ref="B6:N6"/>
    <mergeCell ref="B7:N7"/>
    <mergeCell ref="F11:F14"/>
    <mergeCell ref="M10:N10"/>
    <mergeCell ref="B11:B14"/>
    <mergeCell ref="L11:N14"/>
    <mergeCell ref="C11:E14"/>
    <mergeCell ref="G11:G14"/>
    <mergeCell ref="H11:H14"/>
    <mergeCell ref="I11:I14"/>
    <mergeCell ref="C18:E18"/>
    <mergeCell ref="L18:N18"/>
    <mergeCell ref="L17:N17"/>
    <mergeCell ref="C15:E15"/>
    <mergeCell ref="L15:N15"/>
    <mergeCell ref="C17:E17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1"/>
  <sheetViews>
    <sheetView zoomScalePageLayoutView="0" workbookViewId="0" topLeftCell="A1">
      <selection activeCell="B3" sqref="B3:H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5.28125" style="0" customWidth="1"/>
    <col min="5" max="5" width="15.140625" style="0" customWidth="1"/>
    <col min="6" max="6" width="15.28125" style="0" customWidth="1"/>
    <col min="7" max="7" width="15.140625" style="0" customWidth="1"/>
  </cols>
  <sheetData>
    <row r="3" spans="2:8" ht="16.5">
      <c r="B3" s="284" t="s">
        <v>300</v>
      </c>
      <c r="C3" s="284"/>
      <c r="D3" s="284"/>
      <c r="E3" s="284"/>
      <c r="F3" s="284"/>
      <c r="G3" s="284"/>
      <c r="H3" s="284"/>
    </row>
    <row r="4" spans="2:8" ht="16.5">
      <c r="B4" s="285" t="s">
        <v>237</v>
      </c>
      <c r="C4" s="285"/>
      <c r="D4" s="285"/>
      <c r="E4" s="285"/>
      <c r="F4" s="285"/>
      <c r="G4" s="285"/>
      <c r="H4" s="285"/>
    </row>
    <row r="5" spans="3:7" ht="17.25" thickBot="1">
      <c r="C5" s="4"/>
      <c r="D5" s="4"/>
      <c r="E5" s="4"/>
      <c r="F5" s="4"/>
      <c r="G5" s="4" t="s">
        <v>187</v>
      </c>
    </row>
    <row r="6" spans="2:7" ht="29.25" thickTop="1">
      <c r="B6" s="25" t="s">
        <v>5</v>
      </c>
      <c r="C6" s="26" t="s">
        <v>6</v>
      </c>
      <c r="D6" s="77" t="s">
        <v>229</v>
      </c>
      <c r="E6" s="77" t="s">
        <v>281</v>
      </c>
      <c r="F6" s="228" t="s">
        <v>254</v>
      </c>
      <c r="G6" s="23" t="s">
        <v>290</v>
      </c>
    </row>
    <row r="7" spans="2:7" ht="18.75">
      <c r="B7" s="12"/>
      <c r="C7" s="28" t="s">
        <v>23</v>
      </c>
      <c r="D7" s="80"/>
      <c r="E7" s="80"/>
      <c r="F7" s="242"/>
      <c r="G7" s="13"/>
    </row>
    <row r="8" spans="2:7" ht="15.75">
      <c r="B8" s="14" t="s">
        <v>2</v>
      </c>
      <c r="C8" s="15" t="s">
        <v>56</v>
      </c>
      <c r="D8" s="89">
        <v>123635574</v>
      </c>
      <c r="E8" s="89">
        <v>126557672</v>
      </c>
      <c r="F8" s="243">
        <f>G8-E8</f>
        <v>2000</v>
      </c>
      <c r="G8" s="192">
        <v>126559672</v>
      </c>
    </row>
    <row r="9" spans="2:7" ht="15.75">
      <c r="B9" s="14" t="s">
        <v>3</v>
      </c>
      <c r="C9" s="15" t="s">
        <v>63</v>
      </c>
      <c r="D9" s="89">
        <v>222932993</v>
      </c>
      <c r="E9" s="89">
        <v>243733597</v>
      </c>
      <c r="F9" s="243">
        <f aca="true" t="shared" si="0" ref="F9:F33">G9-E9</f>
        <v>2260613</v>
      </c>
      <c r="G9" s="192">
        <v>245994210</v>
      </c>
    </row>
    <row r="10" spans="2:7" ht="15.75">
      <c r="B10" s="16" t="s">
        <v>4</v>
      </c>
      <c r="C10" s="17" t="s">
        <v>189</v>
      </c>
      <c r="D10" s="90">
        <f>SUM(D8:D9)</f>
        <v>346568567</v>
      </c>
      <c r="E10" s="90">
        <f>SUM(E8:E9)</f>
        <v>370291269</v>
      </c>
      <c r="F10" s="244">
        <f t="shared" si="0"/>
        <v>2262613</v>
      </c>
      <c r="G10" s="193">
        <f>SUM(G8:G9)</f>
        <v>372553882</v>
      </c>
    </row>
    <row r="11" spans="2:7" ht="15.75">
      <c r="B11" s="14" t="s">
        <v>1</v>
      </c>
      <c r="C11" s="15" t="s">
        <v>167</v>
      </c>
      <c r="D11" s="89">
        <v>19891543</v>
      </c>
      <c r="E11" s="89">
        <v>19040343</v>
      </c>
      <c r="F11" s="243">
        <f t="shared" si="0"/>
        <v>0</v>
      </c>
      <c r="G11" s="192">
        <v>19040343</v>
      </c>
    </row>
    <row r="12" spans="2:7" ht="31.5">
      <c r="B12" s="14" t="s">
        <v>7</v>
      </c>
      <c r="C12" s="15" t="s">
        <v>151</v>
      </c>
      <c r="D12" s="89">
        <v>12504800</v>
      </c>
      <c r="E12" s="89">
        <v>23372640</v>
      </c>
      <c r="F12" s="243">
        <f t="shared" si="0"/>
        <v>731800</v>
      </c>
      <c r="G12" s="192">
        <v>24104440</v>
      </c>
    </row>
    <row r="13" spans="2:7" ht="15.75">
      <c r="B13" s="16" t="s">
        <v>26</v>
      </c>
      <c r="C13" s="18" t="s">
        <v>190</v>
      </c>
      <c r="D13" s="90">
        <f>SUM(D11:D12)</f>
        <v>32396343</v>
      </c>
      <c r="E13" s="90">
        <f>SUM(E11:E12)</f>
        <v>42412983</v>
      </c>
      <c r="F13" s="244">
        <f t="shared" si="0"/>
        <v>731800</v>
      </c>
      <c r="G13" s="193">
        <f>SUM(G11:G12)</f>
        <v>43144783</v>
      </c>
    </row>
    <row r="14" spans="2:7" ht="15.75">
      <c r="B14" s="56" t="s">
        <v>102</v>
      </c>
      <c r="C14" s="57" t="s">
        <v>191</v>
      </c>
      <c r="D14" s="91">
        <f>D10+D13</f>
        <v>378964910</v>
      </c>
      <c r="E14" s="91">
        <f>E10+E13</f>
        <v>412704252</v>
      </c>
      <c r="F14" s="245">
        <f t="shared" si="0"/>
        <v>2994413</v>
      </c>
      <c r="G14" s="194">
        <f>G10+G13</f>
        <v>415698665</v>
      </c>
    </row>
    <row r="15" spans="2:7" ht="15.75">
      <c r="B15" s="14" t="s">
        <v>27</v>
      </c>
      <c r="C15" s="15" t="s">
        <v>56</v>
      </c>
      <c r="D15" s="89">
        <v>23262715</v>
      </c>
      <c r="E15" s="89">
        <v>24257262</v>
      </c>
      <c r="F15" s="243">
        <f t="shared" si="0"/>
        <v>310</v>
      </c>
      <c r="G15" s="192">
        <v>24257572</v>
      </c>
    </row>
    <row r="16" spans="2:7" ht="15.75">
      <c r="B16" s="14" t="s">
        <v>28</v>
      </c>
      <c r="C16" s="15" t="s">
        <v>63</v>
      </c>
      <c r="D16" s="89">
        <v>46378802</v>
      </c>
      <c r="E16" s="89">
        <v>50654493</v>
      </c>
      <c r="F16" s="243">
        <f t="shared" si="0"/>
        <v>376080</v>
      </c>
      <c r="G16" s="192">
        <v>51030573</v>
      </c>
    </row>
    <row r="17" spans="2:7" ht="31.5">
      <c r="B17" s="56" t="s">
        <v>103</v>
      </c>
      <c r="C17" s="57" t="s">
        <v>192</v>
      </c>
      <c r="D17" s="91">
        <f>SUM(D15:D16)</f>
        <v>69641517</v>
      </c>
      <c r="E17" s="91">
        <f>SUM(E15:E16)</f>
        <v>74911755</v>
      </c>
      <c r="F17" s="245">
        <f t="shared" si="0"/>
        <v>376390</v>
      </c>
      <c r="G17" s="194">
        <f>SUM(G15:G16)</f>
        <v>75288145</v>
      </c>
    </row>
    <row r="18" spans="2:7" ht="15.75">
      <c r="B18" s="14" t="s">
        <v>29</v>
      </c>
      <c r="C18" s="15" t="s">
        <v>56</v>
      </c>
      <c r="D18" s="92">
        <v>15514000</v>
      </c>
      <c r="E18" s="92">
        <v>15514000</v>
      </c>
      <c r="F18" s="246">
        <f t="shared" si="0"/>
        <v>0</v>
      </c>
      <c r="G18" s="195">
        <v>15514000</v>
      </c>
    </row>
    <row r="19" spans="2:7" ht="15.75">
      <c r="B19" s="14" t="s">
        <v>30</v>
      </c>
      <c r="C19" s="15" t="s">
        <v>58</v>
      </c>
      <c r="D19" s="92">
        <v>333992601</v>
      </c>
      <c r="E19" s="92">
        <v>299020116</v>
      </c>
      <c r="F19" s="246">
        <f t="shared" si="0"/>
        <v>19606257</v>
      </c>
      <c r="G19" s="195">
        <v>318626373</v>
      </c>
    </row>
    <row r="20" spans="2:7" ht="15.75">
      <c r="B20" s="14" t="s">
        <v>31</v>
      </c>
      <c r="C20" s="15" t="s">
        <v>57</v>
      </c>
      <c r="D20" s="92">
        <v>12532000</v>
      </c>
      <c r="E20" s="92">
        <v>35432798</v>
      </c>
      <c r="F20" s="246">
        <f t="shared" si="0"/>
        <v>0</v>
      </c>
      <c r="G20" s="195">
        <v>35432798</v>
      </c>
    </row>
    <row r="21" spans="2:7" ht="15.75">
      <c r="B21" s="56" t="s">
        <v>104</v>
      </c>
      <c r="C21" s="57" t="s">
        <v>193</v>
      </c>
      <c r="D21" s="91">
        <f>D18+D19+D20</f>
        <v>362038601</v>
      </c>
      <c r="E21" s="91">
        <f>E18+E19+E20</f>
        <v>349966914</v>
      </c>
      <c r="F21" s="245">
        <f t="shared" si="0"/>
        <v>19606257</v>
      </c>
      <c r="G21" s="194">
        <f>G18+G19+G20</f>
        <v>369573171</v>
      </c>
    </row>
    <row r="22" spans="2:7" ht="15.75">
      <c r="B22" s="56" t="s">
        <v>105</v>
      </c>
      <c r="C22" s="57" t="s">
        <v>143</v>
      </c>
      <c r="D22" s="91">
        <v>7006000</v>
      </c>
      <c r="E22" s="91">
        <v>6681000</v>
      </c>
      <c r="F22" s="245">
        <f t="shared" si="0"/>
        <v>1075000</v>
      </c>
      <c r="G22" s="194">
        <v>7756000</v>
      </c>
    </row>
    <row r="23" spans="2:7" ht="31.5">
      <c r="B23" s="14" t="s">
        <v>32</v>
      </c>
      <c r="C23" s="227" t="s">
        <v>262</v>
      </c>
      <c r="D23" s="89">
        <v>0</v>
      </c>
      <c r="E23" s="89">
        <v>589126</v>
      </c>
      <c r="F23" s="243">
        <f t="shared" si="0"/>
        <v>0</v>
      </c>
      <c r="G23" s="192">
        <v>589126</v>
      </c>
    </row>
    <row r="24" spans="2:7" ht="47.25">
      <c r="B24" s="14" t="s">
        <v>33</v>
      </c>
      <c r="C24" s="20" t="s">
        <v>271</v>
      </c>
      <c r="D24" s="92">
        <v>0</v>
      </c>
      <c r="E24" s="92">
        <v>5340544</v>
      </c>
      <c r="F24" s="246">
        <f t="shared" si="0"/>
        <v>-1335137</v>
      </c>
      <c r="G24" s="195">
        <v>4005407</v>
      </c>
    </row>
    <row r="25" spans="2:7" ht="31.5">
      <c r="B25" s="14" t="s">
        <v>34</v>
      </c>
      <c r="C25" s="20" t="s">
        <v>270</v>
      </c>
      <c r="D25" s="92">
        <v>15440544</v>
      </c>
      <c r="E25" s="92">
        <v>11525160</v>
      </c>
      <c r="F25" s="246">
        <f t="shared" si="0"/>
        <v>1992257</v>
      </c>
      <c r="G25" s="195">
        <v>13517417</v>
      </c>
    </row>
    <row r="26" spans="2:7" ht="15.75">
      <c r="B26" s="14" t="s">
        <v>35</v>
      </c>
      <c r="C26" s="20" t="s">
        <v>0</v>
      </c>
      <c r="D26" s="92">
        <f>D27+D28</f>
        <v>59555760</v>
      </c>
      <c r="E26" s="92">
        <f>E27+E28</f>
        <v>17133910</v>
      </c>
      <c r="F26" s="246">
        <f t="shared" si="0"/>
        <v>-8187693</v>
      </c>
      <c r="G26" s="195">
        <f>G27+G28</f>
        <v>8946217</v>
      </c>
    </row>
    <row r="27" spans="2:7" ht="15.75">
      <c r="B27" s="14"/>
      <c r="C27" s="15" t="s">
        <v>154</v>
      </c>
      <c r="D27" s="92">
        <v>57755760</v>
      </c>
      <c r="E27" s="92">
        <v>15333910</v>
      </c>
      <c r="F27" s="246">
        <f>G27-E27</f>
        <v>-8187693</v>
      </c>
      <c r="G27" s="195">
        <v>7146217</v>
      </c>
    </row>
    <row r="28" spans="2:7" ht="15.75">
      <c r="B28" s="14"/>
      <c r="C28" s="15" t="s">
        <v>199</v>
      </c>
      <c r="D28" s="92">
        <v>1800000</v>
      </c>
      <c r="E28" s="92">
        <v>1800000</v>
      </c>
      <c r="F28" s="246">
        <f t="shared" si="0"/>
        <v>0</v>
      </c>
      <c r="G28" s="195">
        <v>1800000</v>
      </c>
    </row>
    <row r="29" spans="2:7" ht="15.75">
      <c r="B29" s="56" t="s">
        <v>106</v>
      </c>
      <c r="C29" s="57" t="s">
        <v>258</v>
      </c>
      <c r="D29" s="91">
        <f>SUM(D23:D26)</f>
        <v>74996304</v>
      </c>
      <c r="E29" s="91">
        <f>SUM(E23:E26)</f>
        <v>34588740</v>
      </c>
      <c r="F29" s="245">
        <f t="shared" si="0"/>
        <v>-7530573</v>
      </c>
      <c r="G29" s="194">
        <f>SUM(G23:G26)</f>
        <v>27058167</v>
      </c>
    </row>
    <row r="30" spans="2:7" ht="15.75">
      <c r="B30" s="56" t="s">
        <v>107</v>
      </c>
      <c r="C30" s="57" t="s">
        <v>77</v>
      </c>
      <c r="D30" s="91">
        <v>135957582</v>
      </c>
      <c r="E30" s="91">
        <v>163052236</v>
      </c>
      <c r="F30" s="245">
        <f t="shared" si="0"/>
        <v>7310258</v>
      </c>
      <c r="G30" s="194">
        <v>170362494</v>
      </c>
    </row>
    <row r="31" spans="2:7" ht="15.75">
      <c r="B31" s="56" t="s">
        <v>108</v>
      </c>
      <c r="C31" s="57" t="s">
        <v>78</v>
      </c>
      <c r="D31" s="91">
        <v>4534574</v>
      </c>
      <c r="E31" s="91">
        <v>77953347</v>
      </c>
      <c r="F31" s="245">
        <f t="shared" si="0"/>
        <v>7200</v>
      </c>
      <c r="G31" s="194">
        <v>77960547</v>
      </c>
    </row>
    <row r="32" spans="2:7" ht="31.5">
      <c r="B32" s="56" t="s">
        <v>109</v>
      </c>
      <c r="C32" s="57" t="s">
        <v>79</v>
      </c>
      <c r="D32" s="91">
        <v>0</v>
      </c>
      <c r="E32" s="91">
        <v>6306230</v>
      </c>
      <c r="F32" s="245">
        <f t="shared" si="0"/>
        <v>0</v>
      </c>
      <c r="G32" s="194">
        <v>6306230</v>
      </c>
    </row>
    <row r="33" spans="2:7" s="60" customFormat="1" ht="31.5">
      <c r="B33" s="58" t="s">
        <v>36</v>
      </c>
      <c r="C33" s="59" t="s">
        <v>111</v>
      </c>
      <c r="D33" s="93">
        <f>D14+D17+D21+D22+D29+D30+D31+D32</f>
        <v>1033139488</v>
      </c>
      <c r="E33" s="93">
        <f>E14+E17+E21+E22+E29+E30+E31+E32</f>
        <v>1126164474</v>
      </c>
      <c r="F33" s="247">
        <f t="shared" si="0"/>
        <v>23838945</v>
      </c>
      <c r="G33" s="196">
        <f>G14+G17+G21+G22+G29+G30+G31+G32</f>
        <v>1150003419</v>
      </c>
    </row>
    <row r="34" spans="2:7" ht="31.5">
      <c r="B34" s="14" t="s">
        <v>37</v>
      </c>
      <c r="C34" s="19" t="s">
        <v>144</v>
      </c>
      <c r="D34" s="92">
        <v>0</v>
      </c>
      <c r="E34" s="92">
        <v>0</v>
      </c>
      <c r="F34" s="246">
        <f aca="true" t="shared" si="1" ref="F34:F41">G34-E34</f>
        <v>0</v>
      </c>
      <c r="G34" s="195">
        <v>0</v>
      </c>
    </row>
    <row r="35" spans="2:7" ht="15.75">
      <c r="B35" s="14" t="s">
        <v>38</v>
      </c>
      <c r="C35" s="19" t="s">
        <v>194</v>
      </c>
      <c r="D35" s="92">
        <v>12125632</v>
      </c>
      <c r="E35" s="92">
        <v>12125632</v>
      </c>
      <c r="F35" s="246">
        <f t="shared" si="1"/>
        <v>0</v>
      </c>
      <c r="G35" s="195">
        <v>12125632</v>
      </c>
    </row>
    <row r="36" spans="2:7" ht="15.75">
      <c r="B36" s="14" t="s">
        <v>39</v>
      </c>
      <c r="C36" s="19" t="s">
        <v>216</v>
      </c>
      <c r="D36" s="92">
        <v>792045</v>
      </c>
      <c r="E36" s="92">
        <v>792045</v>
      </c>
      <c r="F36" s="246">
        <f t="shared" si="1"/>
        <v>0</v>
      </c>
      <c r="G36" s="195">
        <v>792045</v>
      </c>
    </row>
    <row r="37" spans="2:7" ht="15.75">
      <c r="B37" s="56" t="s">
        <v>110</v>
      </c>
      <c r="C37" s="57" t="s">
        <v>259</v>
      </c>
      <c r="D37" s="91">
        <f>D36+D35</f>
        <v>12917677</v>
      </c>
      <c r="E37" s="91">
        <f>E36+E35</f>
        <v>12917677</v>
      </c>
      <c r="F37" s="245">
        <f t="shared" si="1"/>
        <v>0</v>
      </c>
      <c r="G37" s="194">
        <f>G36+G35</f>
        <v>12917677</v>
      </c>
    </row>
    <row r="38" spans="2:7" s="60" customFormat="1" ht="15.75">
      <c r="B38" s="58" t="s">
        <v>40</v>
      </c>
      <c r="C38" s="59" t="s">
        <v>260</v>
      </c>
      <c r="D38" s="93">
        <f>D33+D37</f>
        <v>1046057165</v>
      </c>
      <c r="E38" s="93">
        <f>E33+E37</f>
        <v>1139082151</v>
      </c>
      <c r="F38" s="247">
        <f t="shared" si="1"/>
        <v>23838945</v>
      </c>
      <c r="G38" s="196">
        <f>G33+G37</f>
        <v>1162921096</v>
      </c>
    </row>
    <row r="39" spans="2:7" ht="15.75">
      <c r="B39" s="61" t="s">
        <v>41</v>
      </c>
      <c r="C39" s="29" t="s">
        <v>64</v>
      </c>
      <c r="D39" s="94">
        <v>92.5</v>
      </c>
      <c r="E39" s="94">
        <v>92.5</v>
      </c>
      <c r="F39" s="248">
        <f t="shared" si="1"/>
        <v>0</v>
      </c>
      <c r="G39" s="197">
        <v>92.5</v>
      </c>
    </row>
    <row r="40" spans="2:7" ht="15.75">
      <c r="B40" s="132" t="s">
        <v>42</v>
      </c>
      <c r="C40" s="133" t="s">
        <v>188</v>
      </c>
      <c r="D40" s="134">
        <v>9</v>
      </c>
      <c r="E40" s="134">
        <v>9</v>
      </c>
      <c r="F40" s="249">
        <f t="shared" si="1"/>
        <v>0</v>
      </c>
      <c r="G40" s="198">
        <v>9</v>
      </c>
    </row>
    <row r="41" spans="2:7" ht="16.5" thickBot="1">
      <c r="B41" s="62" t="s">
        <v>43</v>
      </c>
      <c r="C41" s="21" t="s">
        <v>65</v>
      </c>
      <c r="D41" s="95">
        <v>25</v>
      </c>
      <c r="E41" s="95">
        <v>25</v>
      </c>
      <c r="F41" s="250">
        <f t="shared" si="1"/>
        <v>0</v>
      </c>
      <c r="G41" s="199">
        <v>25</v>
      </c>
    </row>
    <row r="42" ht="13.5" thickTop="1"/>
  </sheetData>
  <sheetProtection/>
  <mergeCells count="2">
    <mergeCell ref="B3:H3"/>
    <mergeCell ref="B4:H4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2"/>
  <sheetViews>
    <sheetView zoomScalePageLayoutView="0" workbookViewId="0" topLeftCell="A1">
      <selection activeCell="C2" sqref="C2:G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4.140625" style="0" customWidth="1"/>
    <col min="6" max="6" width="15.7109375" style="0" customWidth="1"/>
    <col min="7" max="7" width="16.140625" style="0" customWidth="1"/>
  </cols>
  <sheetData>
    <row r="2" spans="3:7" ht="16.5">
      <c r="C2" s="284" t="s">
        <v>301</v>
      </c>
      <c r="D2" s="284"/>
      <c r="E2" s="284"/>
      <c r="F2" s="284"/>
      <c r="G2" s="284"/>
    </row>
    <row r="3" spans="2:7" ht="33.75" customHeight="1">
      <c r="B3" s="288" t="s">
        <v>245</v>
      </c>
      <c r="C3" s="288"/>
      <c r="D3" s="288"/>
      <c r="E3" s="288"/>
      <c r="F3" s="288"/>
      <c r="G3" s="288"/>
    </row>
    <row r="4" spans="3:7" ht="17.25" thickBot="1">
      <c r="C4" s="4"/>
      <c r="D4" s="4"/>
      <c r="E4" s="4"/>
      <c r="F4" s="287" t="s">
        <v>187</v>
      </c>
      <c r="G4" s="287"/>
    </row>
    <row r="5" spans="2:7" s="1" customFormat="1" ht="46.5" customHeight="1" thickTop="1">
      <c r="B5" s="22" t="s">
        <v>5</v>
      </c>
      <c r="C5" s="24" t="s">
        <v>6</v>
      </c>
      <c r="D5" s="77" t="s">
        <v>229</v>
      </c>
      <c r="E5" s="77" t="s">
        <v>281</v>
      </c>
      <c r="F5" s="228" t="s">
        <v>254</v>
      </c>
      <c r="G5" s="23" t="s">
        <v>290</v>
      </c>
    </row>
    <row r="6" spans="2:7" s="1" customFormat="1" ht="15" customHeight="1">
      <c r="B6" s="2"/>
      <c r="C6" s="27" t="s">
        <v>22</v>
      </c>
      <c r="D6" s="78"/>
      <c r="E6" s="78"/>
      <c r="F6" s="229"/>
      <c r="G6" s="3"/>
    </row>
    <row r="7" spans="2:7" s="1" customFormat="1" ht="15" customHeight="1">
      <c r="B7" s="7" t="s">
        <v>2</v>
      </c>
      <c r="C7" s="8" t="s">
        <v>9</v>
      </c>
      <c r="D7" s="79">
        <v>82331371</v>
      </c>
      <c r="E7" s="79">
        <v>100005942</v>
      </c>
      <c r="F7" s="230">
        <f aca="true" t="shared" si="0" ref="F7:F26">G7-E7</f>
        <v>60753</v>
      </c>
      <c r="G7" s="187">
        <v>100066695</v>
      </c>
    </row>
    <row r="8" spans="2:7" s="1" customFormat="1" ht="15" customHeight="1">
      <c r="B8" s="7" t="s">
        <v>3</v>
      </c>
      <c r="C8" s="8" t="s">
        <v>10</v>
      </c>
      <c r="D8" s="79">
        <v>115283300</v>
      </c>
      <c r="E8" s="79">
        <v>126049500</v>
      </c>
      <c r="F8" s="230">
        <f t="shared" si="0"/>
        <v>0</v>
      </c>
      <c r="G8" s="187">
        <v>126049500</v>
      </c>
    </row>
    <row r="9" spans="2:7" s="1" customFormat="1" ht="33" customHeight="1">
      <c r="B9" s="7" t="s">
        <v>4</v>
      </c>
      <c r="C9" s="8" t="s">
        <v>168</v>
      </c>
      <c r="D9" s="79">
        <v>88694823</v>
      </c>
      <c r="E9" s="79">
        <v>104735285</v>
      </c>
      <c r="F9" s="230">
        <f t="shared" si="0"/>
        <v>1370141</v>
      </c>
      <c r="G9" s="187">
        <v>106105426</v>
      </c>
    </row>
    <row r="10" spans="2:7" s="1" customFormat="1" ht="15" customHeight="1">
      <c r="B10" s="7" t="s">
        <v>1</v>
      </c>
      <c r="C10" s="8" t="s">
        <v>163</v>
      </c>
      <c r="D10" s="79">
        <v>10500000</v>
      </c>
      <c r="E10" s="79">
        <v>11400000</v>
      </c>
      <c r="F10" s="230">
        <f t="shared" si="0"/>
        <v>0</v>
      </c>
      <c r="G10" s="187">
        <v>11400000</v>
      </c>
    </row>
    <row r="11" spans="2:7" s="1" customFormat="1" ht="15" customHeight="1">
      <c r="B11" s="7" t="s">
        <v>7</v>
      </c>
      <c r="C11" s="8" t="s">
        <v>11</v>
      </c>
      <c r="D11" s="79">
        <v>6331311</v>
      </c>
      <c r="E11" s="79">
        <v>9607524</v>
      </c>
      <c r="F11" s="230">
        <f t="shared" si="0"/>
        <v>105778</v>
      </c>
      <c r="G11" s="187">
        <v>9713302</v>
      </c>
    </row>
    <row r="12" spans="2:7" s="1" customFormat="1" ht="15" customHeight="1">
      <c r="B12" s="7" t="s">
        <v>26</v>
      </c>
      <c r="C12" s="8" t="s">
        <v>266</v>
      </c>
      <c r="D12" s="79">
        <v>0</v>
      </c>
      <c r="E12" s="79">
        <v>0</v>
      </c>
      <c r="F12" s="230">
        <f t="shared" si="0"/>
        <v>0</v>
      </c>
      <c r="G12" s="187">
        <v>0</v>
      </c>
    </row>
    <row r="13" spans="2:7" s="1" customFormat="1" ht="15" customHeight="1">
      <c r="B13" s="7" t="s">
        <v>27</v>
      </c>
      <c r="C13" s="8" t="s">
        <v>267</v>
      </c>
      <c r="D13" s="79">
        <v>0</v>
      </c>
      <c r="E13" s="79">
        <v>1659408</v>
      </c>
      <c r="F13" s="230">
        <f t="shared" si="0"/>
        <v>0</v>
      </c>
      <c r="G13" s="187">
        <v>1659408</v>
      </c>
    </row>
    <row r="14" spans="2:7" s="1" customFormat="1" ht="15" customHeight="1">
      <c r="B14" s="9" t="s">
        <v>28</v>
      </c>
      <c r="C14" s="10" t="s">
        <v>169</v>
      </c>
      <c r="D14" s="85">
        <f>D7+D8+D9+D11+D10</f>
        <v>303140805</v>
      </c>
      <c r="E14" s="85">
        <f>E7+E8+E9+E11+E10+E12+E13</f>
        <v>353457659</v>
      </c>
      <c r="F14" s="241">
        <f t="shared" si="0"/>
        <v>1536672</v>
      </c>
      <c r="G14" s="188">
        <f>G7+G8+G9+G11+G10+G12+G13</f>
        <v>354994331</v>
      </c>
    </row>
    <row r="15" spans="2:7" s="1" customFormat="1" ht="30.75" customHeight="1">
      <c r="B15" s="7" t="s">
        <v>29</v>
      </c>
      <c r="C15" s="8" t="s">
        <v>12</v>
      </c>
      <c r="D15" s="79">
        <f>SUM(D16:D19)</f>
        <v>77646806</v>
      </c>
      <c r="E15" s="79">
        <f>SUM(E16:E25)</f>
        <v>94270595</v>
      </c>
      <c r="F15" s="231">
        <f t="shared" si="0"/>
        <v>1004402</v>
      </c>
      <c r="G15" s="187">
        <f>SUM(G16:G25)</f>
        <v>95274997</v>
      </c>
    </row>
    <row r="16" spans="2:7" s="1" customFormat="1" ht="16.5" customHeight="1">
      <c r="B16" s="7"/>
      <c r="C16" s="117" t="s">
        <v>142</v>
      </c>
      <c r="D16" s="120">
        <v>50000000</v>
      </c>
      <c r="E16" s="120">
        <v>50000000</v>
      </c>
      <c r="F16" s="231">
        <f t="shared" si="0"/>
        <v>0</v>
      </c>
      <c r="G16" s="189">
        <v>50000000</v>
      </c>
    </row>
    <row r="17" spans="2:7" s="1" customFormat="1" ht="16.5" customHeight="1">
      <c r="B17" s="7"/>
      <c r="C17" s="117" t="s">
        <v>220</v>
      </c>
      <c r="D17" s="120">
        <v>11113406</v>
      </c>
      <c r="E17" s="120">
        <v>9549627</v>
      </c>
      <c r="F17" s="231">
        <f t="shared" si="0"/>
        <v>0</v>
      </c>
      <c r="G17" s="189">
        <v>9549627</v>
      </c>
    </row>
    <row r="18" spans="2:7" s="1" customFormat="1" ht="27" customHeight="1">
      <c r="B18" s="7"/>
      <c r="C18" s="117" t="s">
        <v>227</v>
      </c>
      <c r="D18" s="120">
        <v>3533400</v>
      </c>
      <c r="E18" s="120">
        <v>9316264</v>
      </c>
      <c r="F18" s="231">
        <f t="shared" si="0"/>
        <v>0</v>
      </c>
      <c r="G18" s="189">
        <v>9316264</v>
      </c>
    </row>
    <row r="19" spans="2:7" s="1" customFormat="1" ht="21.75" customHeight="1">
      <c r="B19" s="7"/>
      <c r="C19" s="117" t="s">
        <v>230</v>
      </c>
      <c r="D19" s="120">
        <v>13000000</v>
      </c>
      <c r="E19" s="120">
        <v>0</v>
      </c>
      <c r="F19" s="231">
        <f t="shared" si="0"/>
        <v>0</v>
      </c>
      <c r="G19" s="189">
        <v>0</v>
      </c>
    </row>
    <row r="20" spans="2:7" s="1" customFormat="1" ht="21.75" customHeight="1">
      <c r="B20" s="7"/>
      <c r="C20" s="117" t="s">
        <v>255</v>
      </c>
      <c r="D20" s="120">
        <v>0</v>
      </c>
      <c r="E20" s="120">
        <v>4729704</v>
      </c>
      <c r="F20" s="231">
        <f t="shared" si="0"/>
        <v>1004402</v>
      </c>
      <c r="G20" s="189">
        <v>5734106</v>
      </c>
    </row>
    <row r="21" spans="2:7" s="1" customFormat="1" ht="21.75" customHeight="1">
      <c r="B21" s="7"/>
      <c r="C21" s="117" t="s">
        <v>256</v>
      </c>
      <c r="D21" s="120">
        <v>0</v>
      </c>
      <c r="E21" s="120">
        <v>100000</v>
      </c>
      <c r="F21" s="231">
        <f t="shared" si="0"/>
        <v>0</v>
      </c>
      <c r="G21" s="189">
        <v>100000</v>
      </c>
    </row>
    <row r="22" spans="2:7" s="1" customFormat="1" ht="21.75" customHeight="1">
      <c r="B22" s="7"/>
      <c r="C22" s="117" t="s">
        <v>265</v>
      </c>
      <c r="D22" s="120">
        <v>0</v>
      </c>
      <c r="E22" s="120">
        <v>850000</v>
      </c>
      <c r="F22" s="231">
        <f t="shared" si="0"/>
        <v>0</v>
      </c>
      <c r="G22" s="189">
        <v>850000</v>
      </c>
    </row>
    <row r="23" spans="2:7" s="1" customFormat="1" ht="21.75" customHeight="1">
      <c r="B23" s="7"/>
      <c r="C23" s="117" t="s">
        <v>285</v>
      </c>
      <c r="D23" s="120">
        <v>0</v>
      </c>
      <c r="E23" s="120">
        <v>1500000</v>
      </c>
      <c r="F23" s="231">
        <f t="shared" si="0"/>
        <v>0</v>
      </c>
      <c r="G23" s="189">
        <v>1500000</v>
      </c>
    </row>
    <row r="24" spans="2:7" s="1" customFormat="1" ht="21.75" customHeight="1">
      <c r="B24" s="7"/>
      <c r="C24" s="117" t="s">
        <v>286</v>
      </c>
      <c r="D24" s="120">
        <v>0</v>
      </c>
      <c r="E24" s="120">
        <v>8225000</v>
      </c>
      <c r="F24" s="231">
        <f t="shared" si="0"/>
        <v>0</v>
      </c>
      <c r="G24" s="189">
        <v>8225000</v>
      </c>
    </row>
    <row r="25" spans="2:7" s="1" customFormat="1" ht="21.75" customHeight="1">
      <c r="B25" s="7"/>
      <c r="C25" s="117" t="s">
        <v>288</v>
      </c>
      <c r="D25" s="120">
        <v>0</v>
      </c>
      <c r="E25" s="120">
        <v>10000000</v>
      </c>
      <c r="F25" s="231">
        <f t="shared" si="0"/>
        <v>0</v>
      </c>
      <c r="G25" s="189">
        <v>10000000</v>
      </c>
    </row>
    <row r="26" spans="2:7" s="1" customFormat="1" ht="30" customHeight="1">
      <c r="B26" s="51" t="s">
        <v>88</v>
      </c>
      <c r="C26" s="52" t="s">
        <v>171</v>
      </c>
      <c r="D26" s="86">
        <f>D14+D15</f>
        <v>380787611</v>
      </c>
      <c r="E26" s="86">
        <f>E14+E15</f>
        <v>447728254</v>
      </c>
      <c r="F26" s="241">
        <f t="shared" si="0"/>
        <v>2541074</v>
      </c>
      <c r="G26" s="53">
        <f>G14+G15</f>
        <v>450269328</v>
      </c>
    </row>
    <row r="27" spans="2:7" s="1" customFormat="1" ht="15" customHeight="1">
      <c r="B27" s="7" t="s">
        <v>32</v>
      </c>
      <c r="C27" s="8" t="s">
        <v>172</v>
      </c>
      <c r="D27" s="79">
        <f>SUM(D28:D29)</f>
        <v>59500000</v>
      </c>
      <c r="E27" s="79">
        <f>SUM(E28:E29)</f>
        <v>59500000</v>
      </c>
      <c r="F27" s="230">
        <f aca="true" t="shared" si="1" ref="F27:F50">G27-E27</f>
        <v>0</v>
      </c>
      <c r="G27" s="187">
        <f>SUM(G28:G29)</f>
        <v>59500000</v>
      </c>
    </row>
    <row r="28" spans="2:7" s="1" customFormat="1" ht="15" customHeight="1">
      <c r="B28" s="7" t="s">
        <v>33</v>
      </c>
      <c r="C28" s="8" t="s">
        <v>24</v>
      </c>
      <c r="D28" s="79">
        <v>52000000</v>
      </c>
      <c r="E28" s="79">
        <v>52000000</v>
      </c>
      <c r="F28" s="230">
        <f t="shared" si="1"/>
        <v>0</v>
      </c>
      <c r="G28" s="187">
        <v>52000000</v>
      </c>
    </row>
    <row r="29" spans="2:7" s="1" customFormat="1" ht="15" customHeight="1">
      <c r="B29" s="7" t="s">
        <v>34</v>
      </c>
      <c r="C29" s="8" t="s">
        <v>25</v>
      </c>
      <c r="D29" s="79">
        <v>7500000</v>
      </c>
      <c r="E29" s="79">
        <v>7500000</v>
      </c>
      <c r="F29" s="230">
        <f t="shared" si="1"/>
        <v>0</v>
      </c>
      <c r="G29" s="187">
        <v>7500000</v>
      </c>
    </row>
    <row r="30" spans="2:7" s="1" customFormat="1" ht="15" customHeight="1">
      <c r="B30" s="7" t="s">
        <v>35</v>
      </c>
      <c r="C30" s="8" t="s">
        <v>173</v>
      </c>
      <c r="D30" s="79">
        <v>212800000</v>
      </c>
      <c r="E30" s="79">
        <v>212800000</v>
      </c>
      <c r="F30" s="230">
        <f t="shared" si="1"/>
        <v>0</v>
      </c>
      <c r="G30" s="187">
        <v>212800000</v>
      </c>
    </row>
    <row r="31" spans="2:7" s="1" customFormat="1" ht="15" customHeight="1">
      <c r="B31" s="7" t="s">
        <v>36</v>
      </c>
      <c r="C31" s="8" t="s">
        <v>113</v>
      </c>
      <c r="D31" s="79">
        <v>212800000</v>
      </c>
      <c r="E31" s="79">
        <v>212800000</v>
      </c>
      <c r="F31" s="230">
        <f t="shared" si="1"/>
        <v>0</v>
      </c>
      <c r="G31" s="187">
        <v>212800000</v>
      </c>
    </row>
    <row r="32" spans="2:7" s="1" customFormat="1" ht="15" customHeight="1">
      <c r="B32" s="7" t="s">
        <v>37</v>
      </c>
      <c r="C32" s="8" t="s">
        <v>15</v>
      </c>
      <c r="D32" s="79">
        <v>22000000</v>
      </c>
      <c r="E32" s="79">
        <v>0</v>
      </c>
      <c r="F32" s="230">
        <f t="shared" si="1"/>
        <v>0</v>
      </c>
      <c r="G32" s="187">
        <v>0</v>
      </c>
    </row>
    <row r="33" spans="2:7" s="1" customFormat="1" ht="15" customHeight="1">
      <c r="B33" s="7" t="s">
        <v>38</v>
      </c>
      <c r="C33" s="8" t="s">
        <v>174</v>
      </c>
      <c r="D33" s="79">
        <v>55000</v>
      </c>
      <c r="E33" s="79">
        <v>55000</v>
      </c>
      <c r="F33" s="230">
        <f t="shared" si="1"/>
        <v>0</v>
      </c>
      <c r="G33" s="187">
        <v>55000</v>
      </c>
    </row>
    <row r="34" spans="2:7" s="1" customFormat="1" ht="15" customHeight="1">
      <c r="B34" s="7" t="s">
        <v>39</v>
      </c>
      <c r="C34" s="8" t="s">
        <v>97</v>
      </c>
      <c r="D34" s="79">
        <v>55000</v>
      </c>
      <c r="E34" s="79">
        <v>55000</v>
      </c>
      <c r="F34" s="230">
        <f t="shared" si="1"/>
        <v>0</v>
      </c>
      <c r="G34" s="187">
        <v>55000</v>
      </c>
    </row>
    <row r="35" spans="2:7" s="1" customFormat="1" ht="28.5" customHeight="1">
      <c r="B35" s="7" t="s">
        <v>40</v>
      </c>
      <c r="C35" s="8" t="s">
        <v>112</v>
      </c>
      <c r="D35" s="79">
        <v>100000</v>
      </c>
      <c r="E35" s="79">
        <v>100000</v>
      </c>
      <c r="F35" s="230">
        <f t="shared" si="1"/>
        <v>0</v>
      </c>
      <c r="G35" s="187">
        <v>100000</v>
      </c>
    </row>
    <row r="36" spans="2:7" s="1" customFormat="1" ht="30" customHeight="1">
      <c r="B36" s="51" t="s">
        <v>90</v>
      </c>
      <c r="C36" s="52" t="s">
        <v>175</v>
      </c>
      <c r="D36" s="86">
        <f>D27+D30+D32+D33+D35</f>
        <v>294455000</v>
      </c>
      <c r="E36" s="86">
        <f>E27+E30+E32+E33+E35</f>
        <v>272455000</v>
      </c>
      <c r="F36" s="232">
        <f t="shared" si="1"/>
        <v>0</v>
      </c>
      <c r="G36" s="53">
        <f>G27+G30+G32+G33+G35</f>
        <v>272455000</v>
      </c>
    </row>
    <row r="37" spans="2:7" s="1" customFormat="1" ht="15" customHeight="1">
      <c r="B37" s="7" t="s">
        <v>41</v>
      </c>
      <c r="C37" s="11" t="s">
        <v>98</v>
      </c>
      <c r="D37" s="79">
        <v>4000000</v>
      </c>
      <c r="E37" s="79">
        <v>4000000</v>
      </c>
      <c r="F37" s="230">
        <f t="shared" si="1"/>
        <v>0</v>
      </c>
      <c r="G37" s="187">
        <v>4000000</v>
      </c>
    </row>
    <row r="38" spans="2:7" s="1" customFormat="1" ht="15" customHeight="1">
      <c r="B38" s="7" t="s">
        <v>42</v>
      </c>
      <c r="C38" s="11" t="s">
        <v>99</v>
      </c>
      <c r="D38" s="79">
        <v>11210000</v>
      </c>
      <c r="E38" s="79">
        <v>11450000</v>
      </c>
      <c r="F38" s="230">
        <f t="shared" si="1"/>
        <v>16303993</v>
      </c>
      <c r="G38" s="187">
        <v>27753993</v>
      </c>
    </row>
    <row r="39" spans="2:7" s="1" customFormat="1" ht="15" customHeight="1">
      <c r="B39" s="7" t="s">
        <v>43</v>
      </c>
      <c r="C39" s="11" t="s">
        <v>100</v>
      </c>
      <c r="D39" s="79">
        <v>11315000</v>
      </c>
      <c r="E39" s="79">
        <v>11315000</v>
      </c>
      <c r="F39" s="230">
        <f t="shared" si="1"/>
        <v>0</v>
      </c>
      <c r="G39" s="187">
        <v>11315000</v>
      </c>
    </row>
    <row r="40" spans="2:7" s="1" customFormat="1" ht="15" customHeight="1">
      <c r="B40" s="7" t="s">
        <v>44</v>
      </c>
      <c r="C40" s="11" t="s">
        <v>16</v>
      </c>
      <c r="D40" s="79">
        <v>2000000</v>
      </c>
      <c r="E40" s="79">
        <v>2000000</v>
      </c>
      <c r="F40" s="230">
        <f t="shared" si="1"/>
        <v>0</v>
      </c>
      <c r="G40" s="187">
        <v>2000000</v>
      </c>
    </row>
    <row r="41" spans="2:7" s="1" customFormat="1" ht="15" customHeight="1">
      <c r="B41" s="7" t="s">
        <v>45</v>
      </c>
      <c r="C41" s="11" t="s">
        <v>17</v>
      </c>
      <c r="D41" s="79"/>
      <c r="E41" s="79"/>
      <c r="F41" s="230">
        <f t="shared" si="1"/>
        <v>0</v>
      </c>
      <c r="G41" s="187"/>
    </row>
    <row r="42" spans="2:7" s="1" customFormat="1" ht="15" customHeight="1">
      <c r="B42" s="7"/>
      <c r="C42" s="11" t="s">
        <v>145</v>
      </c>
      <c r="D42" s="79">
        <v>6075000</v>
      </c>
      <c r="E42" s="79">
        <v>6075000</v>
      </c>
      <c r="F42" s="230">
        <f t="shared" si="1"/>
        <v>4402079</v>
      </c>
      <c r="G42" s="187">
        <v>10477079</v>
      </c>
    </row>
    <row r="43" spans="2:7" s="1" customFormat="1" ht="30" customHeight="1">
      <c r="B43" s="51" t="s">
        <v>91</v>
      </c>
      <c r="C43" s="52" t="s">
        <v>176</v>
      </c>
      <c r="D43" s="86">
        <f>D37+D38+D39+D40+D42</f>
        <v>34600000</v>
      </c>
      <c r="E43" s="86">
        <f>E37+E38+E39+E40+E42</f>
        <v>34840000</v>
      </c>
      <c r="F43" s="232">
        <f t="shared" si="1"/>
        <v>20706072</v>
      </c>
      <c r="G43" s="53">
        <f>G37+G38+G39+G40+G42</f>
        <v>55546072</v>
      </c>
    </row>
    <row r="44" spans="2:7" s="1" customFormat="1" ht="29.25" customHeight="1">
      <c r="B44" s="7" t="s">
        <v>48</v>
      </c>
      <c r="C44" s="8" t="s">
        <v>101</v>
      </c>
      <c r="D44" s="79">
        <v>100000</v>
      </c>
      <c r="E44" s="79">
        <v>100000</v>
      </c>
      <c r="F44" s="230">
        <f t="shared" si="1"/>
        <v>0</v>
      </c>
      <c r="G44" s="187">
        <v>100000</v>
      </c>
    </row>
    <row r="45" spans="2:7" s="1" customFormat="1" ht="18.75" customHeight="1">
      <c r="B45" s="7" t="s">
        <v>49</v>
      </c>
      <c r="C45" s="11" t="s">
        <v>280</v>
      </c>
      <c r="D45" s="79">
        <v>0</v>
      </c>
      <c r="E45" s="79">
        <v>262120</v>
      </c>
      <c r="F45" s="230">
        <f>G45-E45</f>
        <v>77595</v>
      </c>
      <c r="G45" s="187">
        <v>339715</v>
      </c>
    </row>
    <row r="46" spans="2:7" s="1" customFormat="1" ht="30" customHeight="1">
      <c r="B46" s="51" t="s">
        <v>93</v>
      </c>
      <c r="C46" s="52" t="s">
        <v>178</v>
      </c>
      <c r="D46" s="86">
        <f>D44+D45</f>
        <v>100000</v>
      </c>
      <c r="E46" s="86">
        <f>E44+E45</f>
        <v>362120</v>
      </c>
      <c r="F46" s="232">
        <f t="shared" si="1"/>
        <v>77595</v>
      </c>
      <c r="G46" s="53">
        <f>G44+G45</f>
        <v>439715</v>
      </c>
    </row>
    <row r="47" spans="2:7" s="1" customFormat="1" ht="30" customHeight="1">
      <c r="B47" s="54" t="s">
        <v>47</v>
      </c>
      <c r="C47" s="55" t="s">
        <v>146</v>
      </c>
      <c r="D47" s="87">
        <f>D26+D36+D43+D46</f>
        <v>709942611</v>
      </c>
      <c r="E47" s="87">
        <f>E26+E36+E43+E46</f>
        <v>755385374</v>
      </c>
      <c r="F47" s="87">
        <f t="shared" si="1"/>
        <v>23324741</v>
      </c>
      <c r="G47" s="190">
        <f>G26+G36+G43+G46</f>
        <v>778710115</v>
      </c>
    </row>
    <row r="48" spans="2:7" s="1" customFormat="1" ht="21" customHeight="1">
      <c r="B48" s="7" t="s">
        <v>53</v>
      </c>
      <c r="C48" s="8" t="s">
        <v>21</v>
      </c>
      <c r="D48" s="79">
        <v>194830353</v>
      </c>
      <c r="E48" s="79">
        <v>135592919</v>
      </c>
      <c r="F48" s="230">
        <f t="shared" si="1"/>
        <v>-6803254</v>
      </c>
      <c r="G48" s="187">
        <v>128789665</v>
      </c>
    </row>
    <row r="49" spans="2:7" s="1" customFormat="1" ht="15.75" customHeight="1">
      <c r="B49" s="121"/>
      <c r="C49" s="117" t="s">
        <v>149</v>
      </c>
      <c r="D49" s="120">
        <v>194830353</v>
      </c>
      <c r="E49" s="120">
        <v>135592919</v>
      </c>
      <c r="F49" s="231">
        <f t="shared" si="1"/>
        <v>-6803254</v>
      </c>
      <c r="G49" s="189">
        <v>128789665</v>
      </c>
    </row>
    <row r="50" spans="2:7" s="1" customFormat="1" ht="30" customHeight="1" thickBot="1">
      <c r="B50" s="64" t="s">
        <v>50</v>
      </c>
      <c r="C50" s="65" t="s">
        <v>182</v>
      </c>
      <c r="D50" s="88">
        <f>D47+D49</f>
        <v>904772964</v>
      </c>
      <c r="E50" s="88">
        <f>E47+E49</f>
        <v>890978293</v>
      </c>
      <c r="F50" s="234">
        <f t="shared" si="1"/>
        <v>16521487</v>
      </c>
      <c r="G50" s="214">
        <f>G47+G49</f>
        <v>907499780</v>
      </c>
    </row>
    <row r="51" ht="13.5" thickTop="1"/>
    <row r="52" spans="2:7" s="63" customFormat="1" ht="15.75">
      <c r="B52" s="289"/>
      <c r="C52" s="289"/>
      <c r="D52" s="289"/>
      <c r="E52" s="289"/>
      <c r="F52" s="289"/>
      <c r="G52" s="96"/>
    </row>
  </sheetData>
  <sheetProtection/>
  <mergeCells count="4">
    <mergeCell ref="F4:G4"/>
    <mergeCell ref="C2:G2"/>
    <mergeCell ref="B3:G3"/>
    <mergeCell ref="B52:F52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PageLayoutView="0" workbookViewId="0" topLeftCell="B1">
      <selection activeCell="B2" sqref="B2:G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4.28125" style="0" customWidth="1"/>
    <col min="6" max="6" width="14.421875" style="0" customWidth="1"/>
    <col min="7" max="7" width="14.140625" style="0" customWidth="1"/>
  </cols>
  <sheetData>
    <row r="2" spans="1:7" ht="16.5">
      <c r="A2" s="5"/>
      <c r="B2" s="284" t="s">
        <v>302</v>
      </c>
      <c r="C2" s="284"/>
      <c r="D2" s="284"/>
      <c r="E2" s="284"/>
      <c r="F2" s="284"/>
      <c r="G2" s="284"/>
    </row>
    <row r="3" spans="2:7" ht="33.75" customHeight="1">
      <c r="B3" s="295" t="s">
        <v>245</v>
      </c>
      <c r="C3" s="295"/>
      <c r="D3" s="295"/>
      <c r="E3" s="295"/>
      <c r="F3" s="295"/>
      <c r="G3" s="295"/>
    </row>
    <row r="4" spans="3:7" ht="16.5">
      <c r="C4" s="4"/>
      <c r="D4" s="4"/>
      <c r="E4" s="4"/>
      <c r="F4" s="4"/>
      <c r="G4" s="4"/>
    </row>
    <row r="5" spans="2:7" s="63" customFormat="1" ht="16.5" thickBot="1">
      <c r="B5" s="97"/>
      <c r="C5" s="96"/>
      <c r="D5" s="96"/>
      <c r="E5" s="96"/>
      <c r="F5" s="294" t="s">
        <v>187</v>
      </c>
      <c r="G5" s="294"/>
    </row>
    <row r="6" spans="2:7" s="1" customFormat="1" ht="46.5" customHeight="1" thickTop="1">
      <c r="B6" s="25" t="s">
        <v>5</v>
      </c>
      <c r="C6" s="26" t="s">
        <v>6</v>
      </c>
      <c r="D6" s="77" t="s">
        <v>229</v>
      </c>
      <c r="E6" s="77" t="s">
        <v>281</v>
      </c>
      <c r="F6" s="228" t="s">
        <v>254</v>
      </c>
      <c r="G6" s="23" t="s">
        <v>290</v>
      </c>
    </row>
    <row r="7" spans="2:7" ht="18.75">
      <c r="B7" s="12"/>
      <c r="C7" s="28" t="s">
        <v>23</v>
      </c>
      <c r="D7" s="80"/>
      <c r="E7" s="80"/>
      <c r="F7" s="242"/>
      <c r="G7" s="13"/>
    </row>
    <row r="8" spans="2:7" ht="15.75">
      <c r="B8" s="14" t="s">
        <v>2</v>
      </c>
      <c r="C8" s="15" t="s">
        <v>56</v>
      </c>
      <c r="D8" s="89">
        <v>123635574</v>
      </c>
      <c r="E8" s="89">
        <v>126557672</v>
      </c>
      <c r="F8" s="243">
        <f>G8-E8</f>
        <v>2000</v>
      </c>
      <c r="G8" s="192">
        <v>126559672</v>
      </c>
    </row>
    <row r="9" spans="2:7" ht="15.75">
      <c r="B9" s="14" t="s">
        <v>3</v>
      </c>
      <c r="C9" s="15" t="s">
        <v>63</v>
      </c>
      <c r="D9" s="89">
        <v>222932993</v>
      </c>
      <c r="E9" s="89">
        <v>243733597</v>
      </c>
      <c r="F9" s="243">
        <f>G9-E9</f>
        <v>2260613</v>
      </c>
      <c r="G9" s="192">
        <v>245994210</v>
      </c>
    </row>
    <row r="10" spans="2:7" ht="15.75">
      <c r="B10" s="16" t="s">
        <v>4</v>
      </c>
      <c r="C10" s="17" t="s">
        <v>189</v>
      </c>
      <c r="D10" s="90">
        <f>SUM(D8:D9)</f>
        <v>346568567</v>
      </c>
      <c r="E10" s="90">
        <f>SUM(E8:E9)</f>
        <v>370291269</v>
      </c>
      <c r="F10" s="244">
        <f>G10-E10</f>
        <v>2262613</v>
      </c>
      <c r="G10" s="193">
        <f>SUM(G8:G9)</f>
        <v>372553882</v>
      </c>
    </row>
    <row r="11" spans="2:7" ht="15.75">
      <c r="B11" s="14" t="s">
        <v>1</v>
      </c>
      <c r="C11" s="15" t="s">
        <v>167</v>
      </c>
      <c r="D11" s="89">
        <v>19891543</v>
      </c>
      <c r="E11" s="89">
        <v>19040343</v>
      </c>
      <c r="F11" s="243">
        <f aca="true" t="shared" si="0" ref="F11:F28">G11-E11</f>
        <v>0</v>
      </c>
      <c r="G11" s="192">
        <v>19040343</v>
      </c>
    </row>
    <row r="12" spans="2:7" ht="31.5">
      <c r="B12" s="14" t="s">
        <v>7</v>
      </c>
      <c r="C12" s="15" t="s">
        <v>151</v>
      </c>
      <c r="D12" s="89">
        <v>12504800</v>
      </c>
      <c r="E12" s="89">
        <v>23372640</v>
      </c>
      <c r="F12" s="243">
        <f t="shared" si="0"/>
        <v>731800</v>
      </c>
      <c r="G12" s="192">
        <v>24104440</v>
      </c>
    </row>
    <row r="13" spans="2:7" ht="15.75">
      <c r="B13" s="16" t="s">
        <v>26</v>
      </c>
      <c r="C13" s="18" t="s">
        <v>190</v>
      </c>
      <c r="D13" s="90">
        <f>SUM(D11:D12)</f>
        <v>32396343</v>
      </c>
      <c r="E13" s="90">
        <f>SUM(E11:E12)</f>
        <v>42412983</v>
      </c>
      <c r="F13" s="244">
        <f t="shared" si="0"/>
        <v>731800</v>
      </c>
      <c r="G13" s="193">
        <f>SUM(G11:G12)</f>
        <v>43144783</v>
      </c>
    </row>
    <row r="14" spans="2:7" ht="15.75">
      <c r="B14" s="56" t="s">
        <v>102</v>
      </c>
      <c r="C14" s="57" t="s">
        <v>191</v>
      </c>
      <c r="D14" s="91">
        <f>D10+D13</f>
        <v>378964910</v>
      </c>
      <c r="E14" s="91">
        <f>E10+E13</f>
        <v>412704252</v>
      </c>
      <c r="F14" s="245">
        <f t="shared" si="0"/>
        <v>2994413</v>
      </c>
      <c r="G14" s="194">
        <f>G10+G13</f>
        <v>415698665</v>
      </c>
    </row>
    <row r="15" spans="2:7" ht="15.75">
      <c r="B15" s="14" t="s">
        <v>27</v>
      </c>
      <c r="C15" s="15" t="s">
        <v>56</v>
      </c>
      <c r="D15" s="89">
        <v>23262715</v>
      </c>
      <c r="E15" s="89">
        <v>24257262</v>
      </c>
      <c r="F15" s="243">
        <f>G15-E15</f>
        <v>310</v>
      </c>
      <c r="G15" s="192">
        <v>24257572</v>
      </c>
    </row>
    <row r="16" spans="2:7" ht="15.75">
      <c r="B16" s="14" t="s">
        <v>28</v>
      </c>
      <c r="C16" s="15" t="s">
        <v>63</v>
      </c>
      <c r="D16" s="89">
        <v>46378802</v>
      </c>
      <c r="E16" s="89">
        <v>50654493</v>
      </c>
      <c r="F16" s="243">
        <f>G16-E16</f>
        <v>376080</v>
      </c>
      <c r="G16" s="192">
        <v>51030573</v>
      </c>
    </row>
    <row r="17" spans="2:7" ht="31.5">
      <c r="B17" s="56" t="s">
        <v>103</v>
      </c>
      <c r="C17" s="57" t="s">
        <v>192</v>
      </c>
      <c r="D17" s="91">
        <f>SUM(D15:D16)</f>
        <v>69641517</v>
      </c>
      <c r="E17" s="91">
        <f>SUM(E15:E16)</f>
        <v>74911755</v>
      </c>
      <c r="F17" s="245">
        <f t="shared" si="0"/>
        <v>376390</v>
      </c>
      <c r="G17" s="194">
        <f>SUM(G15:G16)</f>
        <v>75288145</v>
      </c>
    </row>
    <row r="18" spans="2:7" ht="15.75">
      <c r="B18" s="14" t="s">
        <v>29</v>
      </c>
      <c r="C18" s="15" t="s">
        <v>56</v>
      </c>
      <c r="D18" s="92">
        <v>15514000</v>
      </c>
      <c r="E18" s="92">
        <v>15514000</v>
      </c>
      <c r="F18" s="246">
        <f t="shared" si="0"/>
        <v>0</v>
      </c>
      <c r="G18" s="195">
        <v>15514000</v>
      </c>
    </row>
    <row r="19" spans="2:7" ht="15.75">
      <c r="B19" s="14" t="s">
        <v>30</v>
      </c>
      <c r="C19" s="15" t="s">
        <v>58</v>
      </c>
      <c r="D19" s="92">
        <v>333992601</v>
      </c>
      <c r="E19" s="92">
        <v>299020116</v>
      </c>
      <c r="F19" s="246">
        <f>G19-E19</f>
        <v>19606257</v>
      </c>
      <c r="G19" s="195">
        <v>318626373</v>
      </c>
    </row>
    <row r="20" spans="2:7" ht="15.75">
      <c r="B20" s="14" t="s">
        <v>31</v>
      </c>
      <c r="C20" s="15" t="s">
        <v>57</v>
      </c>
      <c r="D20" s="92">
        <v>12532000</v>
      </c>
      <c r="E20" s="92">
        <v>35432798</v>
      </c>
      <c r="F20" s="246">
        <f>G20-E20</f>
        <v>0</v>
      </c>
      <c r="G20" s="195">
        <v>35432798</v>
      </c>
    </row>
    <row r="21" spans="2:7" ht="15.75">
      <c r="B21" s="56" t="s">
        <v>104</v>
      </c>
      <c r="C21" s="57" t="s">
        <v>193</v>
      </c>
      <c r="D21" s="91">
        <f>D18+D19+D20</f>
        <v>362038601</v>
      </c>
      <c r="E21" s="91">
        <f>E18+E19+E20</f>
        <v>349966914</v>
      </c>
      <c r="F21" s="245">
        <f>G21-E21</f>
        <v>19606257</v>
      </c>
      <c r="G21" s="194">
        <f>G18+G19+G20</f>
        <v>369573171</v>
      </c>
    </row>
    <row r="22" spans="2:7" ht="15.75">
      <c r="B22" s="56" t="s">
        <v>105</v>
      </c>
      <c r="C22" s="57" t="s">
        <v>143</v>
      </c>
      <c r="D22" s="91">
        <v>7006000</v>
      </c>
      <c r="E22" s="91">
        <v>6681000</v>
      </c>
      <c r="F22" s="245">
        <f t="shared" si="0"/>
        <v>1075000</v>
      </c>
      <c r="G22" s="194">
        <v>7756000</v>
      </c>
    </row>
    <row r="23" spans="2:7" ht="31.5">
      <c r="B23" s="14" t="s">
        <v>32</v>
      </c>
      <c r="C23" s="227" t="s">
        <v>262</v>
      </c>
      <c r="D23" s="89">
        <v>0</v>
      </c>
      <c r="E23" s="89">
        <v>589126</v>
      </c>
      <c r="F23" s="243">
        <f t="shared" si="0"/>
        <v>0</v>
      </c>
      <c r="G23" s="192">
        <v>589126</v>
      </c>
    </row>
    <row r="24" spans="2:7" ht="47.25">
      <c r="B24" s="14" t="s">
        <v>33</v>
      </c>
      <c r="C24" s="20" t="s">
        <v>271</v>
      </c>
      <c r="D24" s="92">
        <v>0</v>
      </c>
      <c r="E24" s="92">
        <v>5340544</v>
      </c>
      <c r="F24" s="246">
        <f t="shared" si="0"/>
        <v>-1335137</v>
      </c>
      <c r="G24" s="195">
        <v>4005407</v>
      </c>
    </row>
    <row r="25" spans="2:7" ht="31.5">
      <c r="B25" s="14" t="s">
        <v>34</v>
      </c>
      <c r="C25" s="20" t="s">
        <v>270</v>
      </c>
      <c r="D25" s="92">
        <v>15440544</v>
      </c>
      <c r="E25" s="92">
        <v>11525160</v>
      </c>
      <c r="F25" s="246">
        <f>G25-E25</f>
        <v>1992257</v>
      </c>
      <c r="G25" s="195">
        <v>13517417</v>
      </c>
    </row>
    <row r="26" spans="2:7" ht="15.75">
      <c r="B26" s="14" t="s">
        <v>35</v>
      </c>
      <c r="C26" s="20" t="s">
        <v>0</v>
      </c>
      <c r="D26" s="92">
        <f>D27+D28</f>
        <v>59555760</v>
      </c>
      <c r="E26" s="92">
        <f>E27+E28</f>
        <v>17133910</v>
      </c>
      <c r="F26" s="246">
        <f>G26-E26</f>
        <v>-8187693</v>
      </c>
      <c r="G26" s="195">
        <f>G27+G28</f>
        <v>8946217</v>
      </c>
    </row>
    <row r="27" spans="2:7" ht="15.75">
      <c r="B27" s="14"/>
      <c r="C27" s="15" t="s">
        <v>154</v>
      </c>
      <c r="D27" s="92">
        <v>57755760</v>
      </c>
      <c r="E27" s="92">
        <v>15333910</v>
      </c>
      <c r="F27" s="246">
        <f>G27-E27</f>
        <v>-8187693</v>
      </c>
      <c r="G27" s="195">
        <v>7146217</v>
      </c>
    </row>
    <row r="28" spans="2:7" ht="15.75">
      <c r="B28" s="14"/>
      <c r="C28" s="15" t="s">
        <v>199</v>
      </c>
      <c r="D28" s="92">
        <v>1800000</v>
      </c>
      <c r="E28" s="92">
        <v>1800000</v>
      </c>
      <c r="F28" s="246">
        <f t="shared" si="0"/>
        <v>0</v>
      </c>
      <c r="G28" s="195">
        <v>1800000</v>
      </c>
    </row>
    <row r="29" spans="2:7" ht="15.75">
      <c r="B29" s="56" t="s">
        <v>106</v>
      </c>
      <c r="C29" s="57" t="s">
        <v>258</v>
      </c>
      <c r="D29" s="91">
        <f>SUM(D23:D26)</f>
        <v>74996304</v>
      </c>
      <c r="E29" s="91">
        <f>SUM(E23:E26)</f>
        <v>34588740</v>
      </c>
      <c r="F29" s="245">
        <f>G29-E29</f>
        <v>-7530573</v>
      </c>
      <c r="G29" s="194">
        <f>SUM(G23:G26)</f>
        <v>27058167</v>
      </c>
    </row>
    <row r="30" spans="2:7" ht="15.75">
      <c r="B30" s="54" t="s">
        <v>35</v>
      </c>
      <c r="C30" s="55" t="s">
        <v>147</v>
      </c>
      <c r="D30" s="235">
        <f>D14+D17+D21+D22+D29</f>
        <v>892647332</v>
      </c>
      <c r="E30" s="235">
        <f>E14+E17+E21+E22+E29</f>
        <v>878852661</v>
      </c>
      <c r="F30" s="235">
        <f>F14+F17+F21+F22+F29</f>
        <v>16521487</v>
      </c>
      <c r="G30" s="236">
        <f>G14+G17+G21+G22+G29</f>
        <v>895374148</v>
      </c>
    </row>
    <row r="31" spans="2:7" ht="31.5">
      <c r="B31" s="14" t="s">
        <v>36</v>
      </c>
      <c r="C31" s="19" t="s">
        <v>144</v>
      </c>
      <c r="D31" s="92">
        <v>0</v>
      </c>
      <c r="E31" s="89">
        <v>0</v>
      </c>
      <c r="F31" s="246">
        <v>0</v>
      </c>
      <c r="G31" s="192">
        <v>0</v>
      </c>
    </row>
    <row r="32" spans="2:7" ht="15.75">
      <c r="B32" s="14" t="s">
        <v>37</v>
      </c>
      <c r="C32" s="19" t="s">
        <v>194</v>
      </c>
      <c r="D32" s="89">
        <v>12125632</v>
      </c>
      <c r="E32" s="89">
        <v>12125632</v>
      </c>
      <c r="F32" s="246">
        <f>G32-D32</f>
        <v>0</v>
      </c>
      <c r="G32" s="192">
        <v>12125632</v>
      </c>
    </row>
    <row r="33" spans="2:7" ht="15.75">
      <c r="B33" s="56" t="s">
        <v>110</v>
      </c>
      <c r="C33" s="57" t="s">
        <v>195</v>
      </c>
      <c r="D33" s="91">
        <v>12125632</v>
      </c>
      <c r="E33" s="91">
        <v>12125632</v>
      </c>
      <c r="F33" s="245">
        <f>F32</f>
        <v>0</v>
      </c>
      <c r="G33" s="194">
        <v>12125632</v>
      </c>
    </row>
    <row r="34" spans="2:7" s="60" customFormat="1" ht="16.5" thickBot="1">
      <c r="B34" s="135" t="s">
        <v>38</v>
      </c>
      <c r="C34" s="136" t="s">
        <v>196</v>
      </c>
      <c r="D34" s="137">
        <f>D30+D33</f>
        <v>904772964</v>
      </c>
      <c r="E34" s="137">
        <f>E30+E33</f>
        <v>890978293</v>
      </c>
      <c r="F34" s="252">
        <f>F30+F33</f>
        <v>16521487</v>
      </c>
      <c r="G34" s="215">
        <f>G30+G33</f>
        <v>907499780</v>
      </c>
    </row>
    <row r="35" ht="13.5" thickTop="1"/>
    <row r="36" spans="2:7" ht="15.75">
      <c r="B36" s="298" t="s">
        <v>155</v>
      </c>
      <c r="C36" s="298"/>
      <c r="D36" s="298"/>
      <c r="E36" s="298"/>
      <c r="F36" s="298"/>
      <c r="G36" s="298"/>
    </row>
    <row r="37" ht="13.5" thickBot="1"/>
    <row r="38" spans="2:7" s="1" customFormat="1" ht="46.5" customHeight="1" thickBot="1" thickTop="1">
      <c r="B38" s="25" t="s">
        <v>5</v>
      </c>
      <c r="C38" s="26" t="s">
        <v>6</v>
      </c>
      <c r="D38" s="77" t="s">
        <v>229</v>
      </c>
      <c r="E38" s="77" t="s">
        <v>281</v>
      </c>
      <c r="F38" s="228" t="s">
        <v>254</v>
      </c>
      <c r="G38" s="23" t="s">
        <v>290</v>
      </c>
    </row>
    <row r="39" spans="2:7" ht="16.5" thickTop="1">
      <c r="B39" s="296" t="s">
        <v>59</v>
      </c>
      <c r="C39" s="297"/>
      <c r="D39" s="221">
        <f>2!D47</f>
        <v>709942611</v>
      </c>
      <c r="E39" s="221">
        <f>2!E47</f>
        <v>755385374</v>
      </c>
      <c r="F39" s="221">
        <f>2!F50</f>
        <v>16521487</v>
      </c>
      <c r="G39" s="125">
        <f>2!G47</f>
        <v>778710115</v>
      </c>
    </row>
    <row r="40" spans="2:7" ht="15.75">
      <c r="B40" s="290" t="s">
        <v>156</v>
      </c>
      <c r="C40" s="291"/>
      <c r="D40" s="216">
        <f>D34</f>
        <v>904772964</v>
      </c>
      <c r="E40" s="216">
        <f>E34</f>
        <v>890978293</v>
      </c>
      <c r="F40" s="216">
        <f>F34</f>
        <v>16521487</v>
      </c>
      <c r="G40" s="126">
        <f>G34</f>
        <v>907499780</v>
      </c>
    </row>
    <row r="41" spans="2:7" ht="16.5" thickBot="1">
      <c r="B41" s="292" t="s">
        <v>157</v>
      </c>
      <c r="C41" s="293"/>
      <c r="D41" s="222">
        <f>D39-D40</f>
        <v>-194830353</v>
      </c>
      <c r="E41" s="222">
        <f>E39-E40</f>
        <v>-135592919</v>
      </c>
      <c r="F41" s="222">
        <f>F39-F40</f>
        <v>0</v>
      </c>
      <c r="G41" s="127">
        <f>G39-G40</f>
        <v>-128789665</v>
      </c>
    </row>
    <row r="42" ht="13.5" thickTop="1"/>
  </sheetData>
  <sheetProtection/>
  <mergeCells count="7">
    <mergeCell ref="B40:C40"/>
    <mergeCell ref="B41:C41"/>
    <mergeCell ref="F5:G5"/>
    <mergeCell ref="B2:G2"/>
    <mergeCell ref="B3:G3"/>
    <mergeCell ref="B39:C39"/>
    <mergeCell ref="B36:G36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5.00390625" style="0" customWidth="1"/>
    <col min="6" max="6" width="14.57421875" style="0" customWidth="1"/>
    <col min="7" max="7" width="15.57421875" style="0" customWidth="1"/>
  </cols>
  <sheetData>
    <row r="2" spans="2:7" ht="16.5">
      <c r="B2" s="284" t="s">
        <v>303</v>
      </c>
      <c r="C2" s="284"/>
      <c r="D2" s="284"/>
      <c r="E2" s="284"/>
      <c r="F2" s="284"/>
      <c r="G2" s="284"/>
    </row>
    <row r="3" spans="2:7" ht="30.75" customHeight="1">
      <c r="B3" s="295" t="s">
        <v>246</v>
      </c>
      <c r="C3" s="295"/>
      <c r="D3" s="295"/>
      <c r="E3" s="295"/>
      <c r="F3" s="295"/>
      <c r="G3" s="295"/>
    </row>
    <row r="4" ht="13.5" thickBot="1">
      <c r="G4" s="116" t="s">
        <v>187</v>
      </c>
    </row>
    <row r="5" spans="2:7" s="1" customFormat="1" ht="46.5" customHeight="1" thickTop="1">
      <c r="B5" s="22" t="s">
        <v>5</v>
      </c>
      <c r="C5" s="24" t="s">
        <v>6</v>
      </c>
      <c r="D5" s="77" t="s">
        <v>229</v>
      </c>
      <c r="E5" s="77" t="s">
        <v>281</v>
      </c>
      <c r="F5" s="228" t="s">
        <v>254</v>
      </c>
      <c r="G5" s="23" t="s">
        <v>290</v>
      </c>
    </row>
    <row r="6" spans="2:7" s="1" customFormat="1" ht="15" customHeight="1">
      <c r="B6" s="2"/>
      <c r="C6" s="27" t="s">
        <v>22</v>
      </c>
      <c r="D6" s="78"/>
      <c r="E6" s="78"/>
      <c r="F6" s="229"/>
      <c r="G6" s="3"/>
    </row>
    <row r="7" spans="2:7" s="1" customFormat="1" ht="15" customHeight="1">
      <c r="B7" s="7" t="s">
        <v>32</v>
      </c>
      <c r="C7" s="8" t="s">
        <v>13</v>
      </c>
      <c r="D7" s="79">
        <v>0</v>
      </c>
      <c r="E7" s="79">
        <v>0</v>
      </c>
      <c r="F7" s="230">
        <v>0</v>
      </c>
      <c r="G7" s="187">
        <v>0</v>
      </c>
    </row>
    <row r="8" spans="2:7" s="1" customFormat="1" ht="30" customHeight="1">
      <c r="B8" s="7" t="s">
        <v>33</v>
      </c>
      <c r="C8" s="8" t="s">
        <v>14</v>
      </c>
      <c r="D8" s="79">
        <v>9004324</v>
      </c>
      <c r="E8" s="79">
        <v>27594824</v>
      </c>
      <c r="F8" s="230">
        <f>G8-E8</f>
        <v>234204</v>
      </c>
      <c r="G8" s="187">
        <v>27829028</v>
      </c>
    </row>
    <row r="9" spans="2:7" s="1" customFormat="1" ht="30" customHeight="1">
      <c r="B9" s="51" t="s">
        <v>89</v>
      </c>
      <c r="C9" s="52" t="s">
        <v>55</v>
      </c>
      <c r="D9" s="86">
        <v>9004324</v>
      </c>
      <c r="E9" s="86">
        <v>27594824</v>
      </c>
      <c r="F9" s="232">
        <f>G9-E9</f>
        <v>234204</v>
      </c>
      <c r="G9" s="53">
        <v>27829028</v>
      </c>
    </row>
    <row r="10" spans="2:7" s="1" customFormat="1" ht="15" customHeight="1">
      <c r="B10" s="7" t="s">
        <v>46</v>
      </c>
      <c r="C10" s="11" t="s">
        <v>18</v>
      </c>
      <c r="D10" s="79">
        <v>0</v>
      </c>
      <c r="E10" s="79">
        <v>25004280</v>
      </c>
      <c r="F10" s="230">
        <f aca="true" t="shared" si="0" ref="F10:F21">G10-E10</f>
        <v>280000</v>
      </c>
      <c r="G10" s="187">
        <v>25284280</v>
      </c>
    </row>
    <row r="11" spans="2:7" s="1" customFormat="1" ht="15" customHeight="1">
      <c r="B11" s="7" t="s">
        <v>47</v>
      </c>
      <c r="C11" s="11" t="s">
        <v>19</v>
      </c>
      <c r="D11" s="79"/>
      <c r="E11" s="79"/>
      <c r="F11" s="230">
        <f t="shared" si="0"/>
        <v>0</v>
      </c>
      <c r="G11" s="187"/>
    </row>
    <row r="12" spans="2:7" s="1" customFormat="1" ht="30" customHeight="1">
      <c r="B12" s="51" t="s">
        <v>92</v>
      </c>
      <c r="C12" s="52" t="s">
        <v>177</v>
      </c>
      <c r="D12" s="86">
        <f>D10+D11</f>
        <v>0</v>
      </c>
      <c r="E12" s="86">
        <f>E10+E11</f>
        <v>25004280</v>
      </c>
      <c r="F12" s="232">
        <f t="shared" si="0"/>
        <v>280000</v>
      </c>
      <c r="G12" s="53">
        <f>G10+G11</f>
        <v>25284280</v>
      </c>
    </row>
    <row r="13" spans="2:7" s="1" customFormat="1" ht="30" customHeight="1">
      <c r="B13" s="7" t="s">
        <v>50</v>
      </c>
      <c r="C13" s="8" t="s">
        <v>20</v>
      </c>
      <c r="D13" s="79">
        <v>100000</v>
      </c>
      <c r="E13" s="79">
        <v>100000</v>
      </c>
      <c r="F13" s="230">
        <f t="shared" si="0"/>
        <v>0</v>
      </c>
      <c r="G13" s="187">
        <v>100000</v>
      </c>
    </row>
    <row r="14" spans="2:7" s="1" customFormat="1" ht="15" customHeight="1">
      <c r="B14" s="7" t="s">
        <v>51</v>
      </c>
      <c r="C14" s="11" t="s">
        <v>120</v>
      </c>
      <c r="D14" s="79">
        <v>0</v>
      </c>
      <c r="E14" s="79">
        <v>0</v>
      </c>
      <c r="F14" s="230">
        <f t="shared" si="0"/>
        <v>0</v>
      </c>
      <c r="G14" s="187">
        <v>0</v>
      </c>
    </row>
    <row r="15" spans="2:7" s="1" customFormat="1" ht="15" customHeight="1">
      <c r="B15" s="7"/>
      <c r="C15" s="11" t="s">
        <v>150</v>
      </c>
      <c r="D15" s="79">
        <v>0</v>
      </c>
      <c r="E15" s="79">
        <v>0</v>
      </c>
      <c r="F15" s="230">
        <f t="shared" si="0"/>
        <v>0</v>
      </c>
      <c r="G15" s="187">
        <v>0</v>
      </c>
    </row>
    <row r="16" spans="2:7" s="1" customFormat="1" ht="15" customHeight="1">
      <c r="B16" s="7"/>
      <c r="C16" s="11" t="s">
        <v>152</v>
      </c>
      <c r="D16" s="79">
        <v>0</v>
      </c>
      <c r="E16" s="79">
        <v>0</v>
      </c>
      <c r="F16" s="230">
        <f t="shared" si="0"/>
        <v>0</v>
      </c>
      <c r="G16" s="187">
        <v>0</v>
      </c>
    </row>
    <row r="17" spans="2:7" s="1" customFormat="1" ht="30" customHeight="1">
      <c r="B17" s="51" t="s">
        <v>94</v>
      </c>
      <c r="C17" s="52" t="s">
        <v>179</v>
      </c>
      <c r="D17" s="86">
        <v>100000</v>
      </c>
      <c r="E17" s="86">
        <v>100000</v>
      </c>
      <c r="F17" s="232">
        <f t="shared" si="0"/>
        <v>0</v>
      </c>
      <c r="G17" s="53">
        <v>100000</v>
      </c>
    </row>
    <row r="18" spans="2:7" ht="15.75">
      <c r="B18" s="54" t="s">
        <v>27</v>
      </c>
      <c r="C18" s="55" t="s">
        <v>125</v>
      </c>
      <c r="D18" s="98">
        <f>D9+D12+D17</f>
        <v>9104324</v>
      </c>
      <c r="E18" s="98">
        <f>E9+E12+E17</f>
        <v>52699104</v>
      </c>
      <c r="F18" s="237">
        <f>G18-E18</f>
        <v>514204</v>
      </c>
      <c r="G18" s="217">
        <f>G9+G12+G17</f>
        <v>53213308</v>
      </c>
    </row>
    <row r="19" spans="2:7" ht="15.75">
      <c r="B19" s="7" t="s">
        <v>28</v>
      </c>
      <c r="C19" s="8" t="s">
        <v>21</v>
      </c>
      <c r="D19" s="238">
        <v>132179877</v>
      </c>
      <c r="E19" s="238">
        <v>195404754</v>
      </c>
      <c r="F19" s="230">
        <f t="shared" si="0"/>
        <v>6803254</v>
      </c>
      <c r="G19" s="218">
        <v>202208008</v>
      </c>
    </row>
    <row r="20" spans="2:7" s="1" customFormat="1" ht="30" customHeight="1">
      <c r="B20" s="51" t="s">
        <v>96</v>
      </c>
      <c r="C20" s="52" t="s">
        <v>126</v>
      </c>
      <c r="D20" s="86">
        <f>D19</f>
        <v>132179877</v>
      </c>
      <c r="E20" s="86">
        <v>195404754</v>
      </c>
      <c r="F20" s="232">
        <f t="shared" si="0"/>
        <v>6803254</v>
      </c>
      <c r="G20" s="53">
        <v>202208008</v>
      </c>
    </row>
    <row r="21" spans="2:7" ht="15.75">
      <c r="B21" s="54" t="s">
        <v>29</v>
      </c>
      <c r="C21" s="55" t="s">
        <v>127</v>
      </c>
      <c r="D21" s="98">
        <f>D18+D20</f>
        <v>141284201</v>
      </c>
      <c r="E21" s="98">
        <f>E18+E20</f>
        <v>248103858</v>
      </c>
      <c r="F21" s="237">
        <f t="shared" si="0"/>
        <v>7317458</v>
      </c>
      <c r="G21" s="217">
        <f>G18+G20</f>
        <v>255421316</v>
      </c>
    </row>
    <row r="22" spans="2:7" ht="13.5" thickBot="1">
      <c r="B22" s="81"/>
      <c r="C22" s="82"/>
      <c r="D22" s="82"/>
      <c r="E22" s="82"/>
      <c r="F22" s="82"/>
      <c r="G22" s="219"/>
    </row>
    <row r="23" spans="2:7" ht="29.25" thickTop="1">
      <c r="B23" s="83" t="s">
        <v>5</v>
      </c>
      <c r="C23" s="84" t="s">
        <v>6</v>
      </c>
      <c r="D23" s="77" t="s">
        <v>229</v>
      </c>
      <c r="E23" s="77" t="s">
        <v>298</v>
      </c>
      <c r="F23" s="77" t="s">
        <v>254</v>
      </c>
      <c r="G23" s="23" t="s">
        <v>290</v>
      </c>
    </row>
    <row r="24" spans="2:7" ht="18.75">
      <c r="B24" s="12"/>
      <c r="C24" s="28" t="s">
        <v>23</v>
      </c>
      <c r="D24" s="80"/>
      <c r="E24" s="80"/>
      <c r="F24" s="80"/>
      <c r="G24" s="220"/>
    </row>
    <row r="25" spans="2:7" ht="15.75">
      <c r="B25" s="56" t="s">
        <v>107</v>
      </c>
      <c r="C25" s="57" t="s">
        <v>77</v>
      </c>
      <c r="D25" s="91">
        <v>135957582</v>
      </c>
      <c r="E25" s="91">
        <v>163052236</v>
      </c>
      <c r="F25" s="245">
        <f aca="true" t="shared" si="1" ref="F25:F30">G25-E25</f>
        <v>7310258</v>
      </c>
      <c r="G25" s="194">
        <v>170362494</v>
      </c>
    </row>
    <row r="26" spans="2:7" ht="15.75">
      <c r="B26" s="56" t="s">
        <v>108</v>
      </c>
      <c r="C26" s="57" t="s">
        <v>78</v>
      </c>
      <c r="D26" s="91">
        <v>4534574</v>
      </c>
      <c r="E26" s="91">
        <v>77953347</v>
      </c>
      <c r="F26" s="245">
        <f t="shared" si="1"/>
        <v>7200</v>
      </c>
      <c r="G26" s="194">
        <v>77960547</v>
      </c>
    </row>
    <row r="27" spans="2:7" ht="31.5">
      <c r="B27" s="56" t="s">
        <v>109</v>
      </c>
      <c r="C27" s="57" t="s">
        <v>79</v>
      </c>
      <c r="D27" s="91">
        <v>0</v>
      </c>
      <c r="E27" s="91">
        <v>6306230</v>
      </c>
      <c r="F27" s="245">
        <f t="shared" si="1"/>
        <v>0</v>
      </c>
      <c r="G27" s="194">
        <v>6306230</v>
      </c>
    </row>
    <row r="28" spans="2:7" ht="15.75">
      <c r="B28" s="54" t="s">
        <v>2</v>
      </c>
      <c r="C28" s="55" t="s">
        <v>197</v>
      </c>
      <c r="D28" s="98">
        <f>SUM(D25:D27)</f>
        <v>140492156</v>
      </c>
      <c r="E28" s="98">
        <f>SUM(E25:E27)</f>
        <v>247311813</v>
      </c>
      <c r="F28" s="98">
        <f t="shared" si="1"/>
        <v>7317458</v>
      </c>
      <c r="G28" s="217">
        <f>SUM(G25:G27)</f>
        <v>254629271</v>
      </c>
    </row>
    <row r="29" spans="2:7" s="1" customFormat="1" ht="30" customHeight="1">
      <c r="B29" s="51" t="s">
        <v>110</v>
      </c>
      <c r="C29" s="52" t="s">
        <v>222</v>
      </c>
      <c r="D29" s="86">
        <v>792045</v>
      </c>
      <c r="E29" s="86">
        <v>792045</v>
      </c>
      <c r="F29" s="86">
        <f t="shared" si="1"/>
        <v>0</v>
      </c>
      <c r="G29" s="53">
        <v>792045</v>
      </c>
    </row>
    <row r="30" spans="2:7" ht="16.5" thickBot="1">
      <c r="B30" s="64" t="s">
        <v>4</v>
      </c>
      <c r="C30" s="65" t="s">
        <v>128</v>
      </c>
      <c r="D30" s="99">
        <f>D28+D29</f>
        <v>141284201</v>
      </c>
      <c r="E30" s="99">
        <f>E28+E29</f>
        <v>248103858</v>
      </c>
      <c r="F30" s="99">
        <f t="shared" si="1"/>
        <v>7317458</v>
      </c>
      <c r="G30" s="253">
        <f>G28+G29</f>
        <v>255421316</v>
      </c>
    </row>
    <row r="31" ht="13.5" thickTop="1"/>
    <row r="33" spans="3:8" ht="16.5" thickBot="1">
      <c r="C33" s="298" t="s">
        <v>158</v>
      </c>
      <c r="D33" s="298"/>
      <c r="E33" s="298"/>
      <c r="F33" s="298"/>
      <c r="G33" s="298"/>
      <c r="H33" s="298"/>
    </row>
    <row r="34" spans="3:7" ht="30" thickBot="1" thickTop="1">
      <c r="C34" s="24" t="s">
        <v>6</v>
      </c>
      <c r="D34" s="77" t="s">
        <v>229</v>
      </c>
      <c r="E34" s="77" t="s">
        <v>281</v>
      </c>
      <c r="F34" s="77" t="s">
        <v>254</v>
      </c>
      <c r="G34" s="23" t="s">
        <v>290</v>
      </c>
    </row>
    <row r="35" spans="3:7" ht="16.5" thickTop="1">
      <c r="C35" s="186" t="s">
        <v>159</v>
      </c>
      <c r="D35" s="223">
        <f>D18</f>
        <v>9104324</v>
      </c>
      <c r="E35" s="223">
        <f>E18</f>
        <v>52699104</v>
      </c>
      <c r="F35" s="223">
        <f>F21</f>
        <v>7317458</v>
      </c>
      <c r="G35" s="282">
        <f>G18</f>
        <v>53213308</v>
      </c>
    </row>
    <row r="36" spans="3:7" ht="15.75">
      <c r="C36" s="184" t="s">
        <v>160</v>
      </c>
      <c r="D36" s="224">
        <f>D30</f>
        <v>141284201</v>
      </c>
      <c r="E36" s="224">
        <f>E30</f>
        <v>248103858</v>
      </c>
      <c r="F36" s="224">
        <f>F30</f>
        <v>7317458</v>
      </c>
      <c r="G36" s="280">
        <f>G30</f>
        <v>255421316</v>
      </c>
    </row>
    <row r="37" spans="3:7" ht="16.5" thickBot="1">
      <c r="C37" s="185" t="s">
        <v>157</v>
      </c>
      <c r="D37" s="225">
        <f>D35-D36</f>
        <v>-132179877</v>
      </c>
      <c r="E37" s="225">
        <f>E35-E36</f>
        <v>-195404754</v>
      </c>
      <c r="F37" s="225">
        <f>F35-F36</f>
        <v>0</v>
      </c>
      <c r="G37" s="281">
        <f>G35-G36</f>
        <v>-202208008</v>
      </c>
    </row>
    <row r="38" ht="13.5" thickTop="1"/>
  </sheetData>
  <sheetProtection/>
  <mergeCells count="3">
    <mergeCell ref="B3:G3"/>
    <mergeCell ref="B2:G2"/>
    <mergeCell ref="C33:H33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0"/>
  <sheetViews>
    <sheetView zoomScalePageLayoutView="0" workbookViewId="0" topLeftCell="A1">
      <selection activeCell="D2" sqref="D2:V2"/>
    </sheetView>
  </sheetViews>
  <sheetFormatPr defaultColWidth="9.140625" defaultRowHeight="12.75"/>
  <cols>
    <col min="1" max="1" width="5.421875" style="142" customWidth="1"/>
    <col min="2" max="4" width="9.140625" style="142" customWidth="1"/>
    <col min="5" max="8" width="13.7109375" style="142" customWidth="1"/>
    <col min="9" max="9" width="18.28125" style="142" customWidth="1"/>
    <col min="10" max="10" width="14.57421875" style="142" customWidth="1"/>
    <col min="11" max="11" width="14.28125" style="142" customWidth="1"/>
    <col min="12" max="12" width="18.28125" style="142" customWidth="1"/>
    <col min="13" max="13" width="17.8515625" style="142" customWidth="1"/>
    <col min="14" max="14" width="15.57421875" style="142" customWidth="1"/>
    <col min="15" max="16" width="17.8515625" style="142" customWidth="1"/>
    <col min="17" max="17" width="16.140625" style="142" customWidth="1"/>
    <col min="18" max="21" width="17.8515625" style="142" customWidth="1"/>
    <col min="22" max="25" width="15.28125" style="142" customWidth="1"/>
    <col min="26" max="16384" width="9.140625" style="142" customWidth="1"/>
  </cols>
  <sheetData>
    <row r="2" spans="4:25" ht="16.5" customHeight="1">
      <c r="D2" s="303" t="s">
        <v>304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143"/>
      <c r="X2" s="143"/>
      <c r="Y2" s="143"/>
    </row>
    <row r="3" spans="4:25" ht="16.5" customHeight="1">
      <c r="D3" s="304" t="s">
        <v>238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144"/>
      <c r="X3" s="144"/>
      <c r="Y3" s="144"/>
    </row>
    <row r="4" spans="1:25" ht="17.25" thickBot="1">
      <c r="A4" s="145"/>
      <c r="B4" s="145"/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W4" s="147"/>
      <c r="X4" s="312" t="s">
        <v>186</v>
      </c>
      <c r="Y4" s="312"/>
    </row>
    <row r="5" spans="1:25" ht="16.5" customHeight="1" thickTop="1">
      <c r="A5" s="313" t="s">
        <v>200</v>
      </c>
      <c r="B5" s="315" t="s">
        <v>201</v>
      </c>
      <c r="C5" s="315"/>
      <c r="D5" s="315"/>
      <c r="E5" s="316" t="s">
        <v>22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8"/>
    </row>
    <row r="6" spans="1:25" ht="15.75" customHeight="1">
      <c r="A6" s="314"/>
      <c r="B6" s="311"/>
      <c r="C6" s="311"/>
      <c r="D6" s="311"/>
      <c r="E6" s="319" t="s">
        <v>59</v>
      </c>
      <c r="F6" s="320"/>
      <c r="G6" s="320"/>
      <c r="H6" s="321"/>
      <c r="I6" s="305" t="s">
        <v>202</v>
      </c>
      <c r="J6" s="306"/>
      <c r="K6" s="306"/>
      <c r="L6" s="307"/>
      <c r="M6" s="305" t="s">
        <v>203</v>
      </c>
      <c r="N6" s="306"/>
      <c r="O6" s="306"/>
      <c r="P6" s="306"/>
      <c r="Q6" s="307"/>
      <c r="R6" s="305" t="s">
        <v>232</v>
      </c>
      <c r="S6" s="306"/>
      <c r="T6" s="306"/>
      <c r="U6" s="307"/>
      <c r="V6" s="325" t="s">
        <v>60</v>
      </c>
      <c r="W6" s="326"/>
      <c r="X6" s="326"/>
      <c r="Y6" s="327"/>
    </row>
    <row r="7" spans="1:25" ht="35.25" customHeight="1">
      <c r="A7" s="314"/>
      <c r="B7" s="311"/>
      <c r="C7" s="311"/>
      <c r="D7" s="311"/>
      <c r="E7" s="322"/>
      <c r="F7" s="323"/>
      <c r="G7" s="323"/>
      <c r="H7" s="324"/>
      <c r="I7" s="308"/>
      <c r="J7" s="309"/>
      <c r="K7" s="309"/>
      <c r="L7" s="310"/>
      <c r="M7" s="308"/>
      <c r="N7" s="309"/>
      <c r="O7" s="309"/>
      <c r="P7" s="309"/>
      <c r="Q7" s="310"/>
      <c r="R7" s="308"/>
      <c r="S7" s="309"/>
      <c r="T7" s="309"/>
      <c r="U7" s="310"/>
      <c r="V7" s="328"/>
      <c r="W7" s="329"/>
      <c r="X7" s="329"/>
      <c r="Y7" s="330"/>
    </row>
    <row r="8" spans="1:25" ht="63">
      <c r="A8" s="148"/>
      <c r="B8" s="311"/>
      <c r="C8" s="311"/>
      <c r="D8" s="311"/>
      <c r="E8" s="150" t="s">
        <v>229</v>
      </c>
      <c r="F8" s="150" t="s">
        <v>281</v>
      </c>
      <c r="G8" s="150" t="s">
        <v>254</v>
      </c>
      <c r="H8" s="150" t="s">
        <v>290</v>
      </c>
      <c r="I8" s="150" t="s">
        <v>229</v>
      </c>
      <c r="J8" s="150" t="s">
        <v>281</v>
      </c>
      <c r="K8" s="150" t="s">
        <v>254</v>
      </c>
      <c r="L8" s="150" t="s">
        <v>290</v>
      </c>
      <c r="M8" s="150" t="s">
        <v>229</v>
      </c>
      <c r="N8" s="150" t="s">
        <v>281</v>
      </c>
      <c r="O8" s="150" t="s">
        <v>254</v>
      </c>
      <c r="P8" s="150" t="s">
        <v>290</v>
      </c>
      <c r="Q8" s="150" t="s">
        <v>233</v>
      </c>
      <c r="R8" s="150" t="s">
        <v>229</v>
      </c>
      <c r="S8" s="150" t="s">
        <v>281</v>
      </c>
      <c r="T8" s="150" t="s">
        <v>254</v>
      </c>
      <c r="U8" s="150" t="s">
        <v>290</v>
      </c>
      <c r="V8" s="239" t="s">
        <v>229</v>
      </c>
      <c r="W8" s="239" t="s">
        <v>281</v>
      </c>
      <c r="X8" s="239" t="s">
        <v>254</v>
      </c>
      <c r="Y8" s="240" t="s">
        <v>290</v>
      </c>
    </row>
    <row r="9" spans="1:25" ht="15.75">
      <c r="A9" s="151" t="s">
        <v>2</v>
      </c>
      <c r="B9" s="302" t="s">
        <v>3</v>
      </c>
      <c r="C9" s="302"/>
      <c r="D9" s="302"/>
      <c r="E9" s="152" t="s">
        <v>4</v>
      </c>
      <c r="F9" s="152" t="s">
        <v>1</v>
      </c>
      <c r="G9" s="152" t="s">
        <v>7</v>
      </c>
      <c r="H9" s="152" t="s">
        <v>26</v>
      </c>
      <c r="I9" s="152" t="s">
        <v>27</v>
      </c>
      <c r="J9" s="152" t="s">
        <v>28</v>
      </c>
      <c r="K9" s="152" t="s">
        <v>29</v>
      </c>
      <c r="L9" s="152" t="s">
        <v>30</v>
      </c>
      <c r="M9" s="152" t="s">
        <v>31</v>
      </c>
      <c r="N9" s="152" t="s">
        <v>32</v>
      </c>
      <c r="O9" s="152" t="s">
        <v>33</v>
      </c>
      <c r="P9" s="152" t="s">
        <v>34</v>
      </c>
      <c r="Q9" s="152" t="s">
        <v>35</v>
      </c>
      <c r="R9" s="152" t="s">
        <v>36</v>
      </c>
      <c r="S9" s="152" t="s">
        <v>37</v>
      </c>
      <c r="T9" s="152" t="s">
        <v>38</v>
      </c>
      <c r="U9" s="152" t="s">
        <v>39</v>
      </c>
      <c r="V9" s="153" t="s">
        <v>40</v>
      </c>
      <c r="W9" s="153" t="s">
        <v>41</v>
      </c>
      <c r="X9" s="153" t="s">
        <v>42</v>
      </c>
      <c r="Y9" s="154" t="s">
        <v>43</v>
      </c>
    </row>
    <row r="10" spans="1:25" ht="36.75" customHeight="1">
      <c r="A10" s="155" t="s">
        <v>61</v>
      </c>
      <c r="B10" s="300" t="s">
        <v>204</v>
      </c>
      <c r="C10" s="300"/>
      <c r="D10" s="300"/>
      <c r="E10" s="156">
        <v>0</v>
      </c>
      <c r="F10" s="156">
        <v>0</v>
      </c>
      <c r="G10" s="156">
        <f>H10-G10</f>
        <v>0</v>
      </c>
      <c r="H10" s="156">
        <v>0</v>
      </c>
      <c r="I10" s="156">
        <v>82331371</v>
      </c>
      <c r="J10" s="156">
        <v>85504387</v>
      </c>
      <c r="K10" s="156">
        <f>L10-J10</f>
        <v>2310</v>
      </c>
      <c r="L10" s="156">
        <v>85506697</v>
      </c>
      <c r="M10" s="156">
        <f>'4. (2)'!Q10-4!I10</f>
        <v>87252918</v>
      </c>
      <c r="N10" s="251">
        <f>'4. (2)'!R10-4!F10-4!J10-4!S10</f>
        <v>90940578</v>
      </c>
      <c r="O10" s="156">
        <f>P10-N10</f>
        <v>0</v>
      </c>
      <c r="P10" s="156">
        <f>'4. (2)'!T10-H10-L10-U10</f>
        <v>90940578</v>
      </c>
      <c r="Q10" s="157">
        <f>P10/Y10*100</f>
        <v>51.50866119939743</v>
      </c>
      <c r="R10" s="156">
        <v>0</v>
      </c>
      <c r="S10" s="156">
        <v>106679</v>
      </c>
      <c r="T10" s="156">
        <f>U10-S10</f>
        <v>0</v>
      </c>
      <c r="U10" s="156">
        <v>106679</v>
      </c>
      <c r="V10" s="158">
        <f>E10+I10+M10+R10</f>
        <v>169584289</v>
      </c>
      <c r="W10" s="158">
        <f>F10+J10+N10+S10</f>
        <v>176551644</v>
      </c>
      <c r="X10" s="158">
        <f>Y10-W10</f>
        <v>2310</v>
      </c>
      <c r="Y10" s="200">
        <f>H10+L10+P10+U10</f>
        <v>176553954</v>
      </c>
    </row>
    <row r="11" spans="1:25" ht="36.75" customHeight="1">
      <c r="A11" s="159"/>
      <c r="B11" s="301" t="s">
        <v>56</v>
      </c>
      <c r="C11" s="301"/>
      <c r="D11" s="301"/>
      <c r="E11" s="156">
        <v>0</v>
      </c>
      <c r="F11" s="156">
        <v>0</v>
      </c>
      <c r="G11" s="160">
        <f aca="true" t="shared" si="0" ref="G11:G20">H11-G11</f>
        <v>0</v>
      </c>
      <c r="H11" s="156">
        <v>0</v>
      </c>
      <c r="I11" s="160">
        <v>82331371</v>
      </c>
      <c r="J11" s="160">
        <v>85504387</v>
      </c>
      <c r="K11" s="160">
        <f aca="true" t="shared" si="1" ref="K11:K20">L11-J11</f>
        <v>2310</v>
      </c>
      <c r="L11" s="160">
        <v>85506697</v>
      </c>
      <c r="M11" s="160">
        <f>'4. (2)'!Q11-4!I11-4!E11</f>
        <v>87252918</v>
      </c>
      <c r="N11" s="160">
        <f>'4. (2)'!R11-4!F11-4!J11-4!S11</f>
        <v>90940578</v>
      </c>
      <c r="O11" s="160">
        <f aca="true" t="shared" si="2" ref="O11:O19">P11-N11</f>
        <v>0</v>
      </c>
      <c r="P11" s="160">
        <f>'4. (2)'!T11-H11-L11-U11</f>
        <v>90940578</v>
      </c>
      <c r="Q11" s="162">
        <f aca="true" t="shared" si="3" ref="Q11:Q19">P11/Y11*100</f>
        <v>51.50866119939743</v>
      </c>
      <c r="R11" s="160">
        <v>0</v>
      </c>
      <c r="S11" s="160">
        <v>106679</v>
      </c>
      <c r="T11" s="160">
        <f aca="true" t="shared" si="4" ref="T11:T19">U11-S11</f>
        <v>0</v>
      </c>
      <c r="U11" s="160">
        <v>106679</v>
      </c>
      <c r="V11" s="161">
        <f>E11+I11+M11</f>
        <v>169584289</v>
      </c>
      <c r="W11" s="161">
        <f aca="true" t="shared" si="5" ref="W11:W20">F11+J11+N11+S11</f>
        <v>176551644</v>
      </c>
      <c r="X11" s="161">
        <f aca="true" t="shared" si="6" ref="X11:X20">Y11-W11</f>
        <v>2310</v>
      </c>
      <c r="Y11" s="201">
        <f aca="true" t="shared" si="7" ref="Y11:Y20">H11+L11+P11+U11</f>
        <v>176553954</v>
      </c>
    </row>
    <row r="12" spans="1:25" ht="36.75" customHeight="1">
      <c r="A12" s="155" t="s">
        <v>82</v>
      </c>
      <c r="B12" s="300" t="s">
        <v>205</v>
      </c>
      <c r="C12" s="300"/>
      <c r="D12" s="300"/>
      <c r="E12" s="156">
        <v>1778000</v>
      </c>
      <c r="F12" s="156">
        <v>1778000</v>
      </c>
      <c r="G12" s="156">
        <f t="shared" si="0"/>
        <v>0</v>
      </c>
      <c r="H12" s="156">
        <v>1778000</v>
      </c>
      <c r="I12" s="156">
        <v>144374331</v>
      </c>
      <c r="J12" s="156">
        <v>156355865</v>
      </c>
      <c r="K12" s="156">
        <f t="shared" si="1"/>
        <v>1039</v>
      </c>
      <c r="L12" s="156">
        <v>156356904</v>
      </c>
      <c r="M12" s="156">
        <f>'4. (2)'!Q12-4!I12-4!E12</f>
        <v>49297304</v>
      </c>
      <c r="N12" s="156">
        <f>'4. (2)'!R12-4!F12-4!J12-4!S12</f>
        <v>42424509</v>
      </c>
      <c r="O12" s="156">
        <f t="shared" si="2"/>
        <v>0</v>
      </c>
      <c r="P12" s="156">
        <f>'4. (2)'!T12-H12-L12-U12</f>
        <v>42424509</v>
      </c>
      <c r="Q12" s="157">
        <f t="shared" si="3"/>
        <v>21.14160580728984</v>
      </c>
      <c r="R12" s="156">
        <v>0</v>
      </c>
      <c r="S12" s="156">
        <v>108925</v>
      </c>
      <c r="T12" s="156">
        <f t="shared" si="4"/>
        <v>0</v>
      </c>
      <c r="U12" s="156">
        <v>108925</v>
      </c>
      <c r="V12" s="158">
        <f>V13</f>
        <v>195449635</v>
      </c>
      <c r="W12" s="158">
        <f t="shared" si="5"/>
        <v>200667299</v>
      </c>
      <c r="X12" s="158">
        <f t="shared" si="6"/>
        <v>1039</v>
      </c>
      <c r="Y12" s="200">
        <f t="shared" si="7"/>
        <v>200668338</v>
      </c>
    </row>
    <row r="13" spans="1:25" ht="36.75" customHeight="1">
      <c r="A13" s="159"/>
      <c r="B13" s="301" t="s">
        <v>63</v>
      </c>
      <c r="C13" s="301"/>
      <c r="D13" s="301"/>
      <c r="E13" s="160">
        <v>1778000</v>
      </c>
      <c r="F13" s="160">
        <v>1778000</v>
      </c>
      <c r="G13" s="160">
        <f t="shared" si="0"/>
        <v>0</v>
      </c>
      <c r="H13" s="160">
        <v>1778000</v>
      </c>
      <c r="I13" s="160">
        <v>144374331</v>
      </c>
      <c r="J13" s="160">
        <v>156355865</v>
      </c>
      <c r="K13" s="160">
        <f t="shared" si="1"/>
        <v>1039</v>
      </c>
      <c r="L13" s="160">
        <v>156356904</v>
      </c>
      <c r="M13" s="160">
        <f>'4. (2)'!Q13-4!I13-4!E13</f>
        <v>49297304</v>
      </c>
      <c r="N13" s="160">
        <f>'4. (2)'!R13-4!F13-4!J13-4!S13</f>
        <v>42424509</v>
      </c>
      <c r="O13" s="160">
        <f t="shared" si="2"/>
        <v>0</v>
      </c>
      <c r="P13" s="160">
        <f>'4. (2)'!T13-H13-L13-U13</f>
        <v>42424509</v>
      </c>
      <c r="Q13" s="162">
        <f t="shared" si="3"/>
        <v>21.14160580728984</v>
      </c>
      <c r="R13" s="160">
        <v>0</v>
      </c>
      <c r="S13" s="160">
        <v>108925</v>
      </c>
      <c r="T13" s="160">
        <f t="shared" si="4"/>
        <v>0</v>
      </c>
      <c r="U13" s="160">
        <v>108925</v>
      </c>
      <c r="V13" s="161">
        <f aca="true" t="shared" si="8" ref="V13:V20">E13+I13+M13</f>
        <v>195449635</v>
      </c>
      <c r="W13" s="161">
        <f t="shared" si="5"/>
        <v>200667299</v>
      </c>
      <c r="X13" s="161">
        <f t="shared" si="6"/>
        <v>1039</v>
      </c>
      <c r="Y13" s="201">
        <f t="shared" si="7"/>
        <v>200668338</v>
      </c>
    </row>
    <row r="14" spans="1:25" ht="36.75" customHeight="1">
      <c r="A14" s="155" t="s">
        <v>62</v>
      </c>
      <c r="B14" s="300" t="s">
        <v>206</v>
      </c>
      <c r="C14" s="300"/>
      <c r="D14" s="300"/>
      <c r="E14" s="156">
        <v>6350000</v>
      </c>
      <c r="F14" s="156">
        <v>6350000</v>
      </c>
      <c r="G14" s="156">
        <f t="shared" si="0"/>
        <v>0</v>
      </c>
      <c r="H14" s="156">
        <v>6350000</v>
      </c>
      <c r="I14" s="156">
        <v>20569560</v>
      </c>
      <c r="J14" s="156">
        <v>26221906</v>
      </c>
      <c r="K14" s="156">
        <f t="shared" si="1"/>
        <v>548826</v>
      </c>
      <c r="L14" s="156">
        <v>26770732</v>
      </c>
      <c r="M14" s="156">
        <f>'4. (2)'!Q14-4!I14-4!E14</f>
        <v>21740736</v>
      </c>
      <c r="N14" s="156">
        <f>'4. (2)'!R14-4!F14-4!J14-4!S14</f>
        <v>20991471</v>
      </c>
      <c r="O14" s="156">
        <f t="shared" si="2"/>
        <v>0</v>
      </c>
      <c r="P14" s="156">
        <f>'4. (2)'!T14-H14-L14-U14</f>
        <v>20991471</v>
      </c>
      <c r="Q14" s="157">
        <f t="shared" si="3"/>
        <v>38.792490115399666</v>
      </c>
      <c r="R14" s="156">
        <v>0</v>
      </c>
      <c r="S14" s="156">
        <v>0</v>
      </c>
      <c r="T14" s="156">
        <f t="shared" si="4"/>
        <v>0</v>
      </c>
      <c r="U14" s="156">
        <v>0</v>
      </c>
      <c r="V14" s="158">
        <f t="shared" si="8"/>
        <v>48660296</v>
      </c>
      <c r="W14" s="158">
        <f t="shared" si="5"/>
        <v>53563377</v>
      </c>
      <c r="X14" s="158">
        <f t="shared" si="6"/>
        <v>548826</v>
      </c>
      <c r="Y14" s="200">
        <f t="shared" si="7"/>
        <v>54112203</v>
      </c>
    </row>
    <row r="15" spans="1:25" ht="36.75" customHeight="1">
      <c r="A15" s="159"/>
      <c r="B15" s="301" t="s">
        <v>63</v>
      </c>
      <c r="C15" s="301"/>
      <c r="D15" s="301"/>
      <c r="E15" s="160">
        <v>6350000</v>
      </c>
      <c r="F15" s="160">
        <v>6350000</v>
      </c>
      <c r="G15" s="160">
        <f t="shared" si="0"/>
        <v>0</v>
      </c>
      <c r="H15" s="160">
        <v>6350000</v>
      </c>
      <c r="I15" s="160">
        <v>20569560</v>
      </c>
      <c r="J15" s="160">
        <v>26221906</v>
      </c>
      <c r="K15" s="160">
        <f t="shared" si="1"/>
        <v>548826</v>
      </c>
      <c r="L15" s="160">
        <v>26770732</v>
      </c>
      <c r="M15" s="160">
        <f>'4. (2)'!Q15-4!I15-4!E15</f>
        <v>21740736</v>
      </c>
      <c r="N15" s="156">
        <f>'4. (2)'!R15-4!F15-4!J15-4!S15</f>
        <v>20991471</v>
      </c>
      <c r="O15" s="160">
        <f>P15-N15</f>
        <v>0</v>
      </c>
      <c r="P15" s="156">
        <f>'4. (2)'!T15-H15-L15-U15</f>
        <v>20991471</v>
      </c>
      <c r="Q15" s="162">
        <f t="shared" si="3"/>
        <v>38.792490115399666</v>
      </c>
      <c r="R15" s="160">
        <v>0</v>
      </c>
      <c r="S15" s="160">
        <v>0</v>
      </c>
      <c r="T15" s="160">
        <f t="shared" si="4"/>
        <v>0</v>
      </c>
      <c r="U15" s="160">
        <v>0</v>
      </c>
      <c r="V15" s="161">
        <f t="shared" si="8"/>
        <v>48660296</v>
      </c>
      <c r="W15" s="161">
        <f t="shared" si="5"/>
        <v>53563377</v>
      </c>
      <c r="X15" s="161">
        <f t="shared" si="6"/>
        <v>548826</v>
      </c>
      <c r="Y15" s="201">
        <f t="shared" si="7"/>
        <v>54112203</v>
      </c>
    </row>
    <row r="16" spans="1:25" ht="36.75" customHeight="1">
      <c r="A16" s="155" t="s">
        <v>207</v>
      </c>
      <c r="B16" s="300" t="s">
        <v>208</v>
      </c>
      <c r="C16" s="300"/>
      <c r="D16" s="300"/>
      <c r="E16" s="156">
        <v>620000</v>
      </c>
      <c r="F16" s="156">
        <v>860000</v>
      </c>
      <c r="G16" s="156">
        <f>H16-F16</f>
        <v>0</v>
      </c>
      <c r="H16" s="156">
        <v>860000</v>
      </c>
      <c r="I16" s="156">
        <v>6331311</v>
      </c>
      <c r="J16" s="156">
        <v>9534362</v>
      </c>
      <c r="K16" s="156">
        <f t="shared" si="1"/>
        <v>107857</v>
      </c>
      <c r="L16" s="156">
        <v>9642219</v>
      </c>
      <c r="M16" s="156">
        <f>'4. (2)'!Q16-4!I16-4!E16</f>
        <v>20945209</v>
      </c>
      <c r="N16" s="156">
        <v>19157432</v>
      </c>
      <c r="O16" s="156">
        <f t="shared" si="2"/>
        <v>0</v>
      </c>
      <c r="P16" s="156">
        <f>'4. (2)'!T16-H16-L16-U16</f>
        <v>19157432</v>
      </c>
      <c r="Q16" s="157">
        <f t="shared" si="3"/>
        <v>63.88870296651733</v>
      </c>
      <c r="R16" s="156">
        <v>0</v>
      </c>
      <c r="S16" s="156">
        <v>325982</v>
      </c>
      <c r="T16" s="156">
        <f t="shared" si="4"/>
        <v>0</v>
      </c>
      <c r="U16" s="156">
        <v>325982</v>
      </c>
      <c r="V16" s="158">
        <f t="shared" si="8"/>
        <v>27896520</v>
      </c>
      <c r="W16" s="158">
        <f t="shared" si="5"/>
        <v>29877776</v>
      </c>
      <c r="X16" s="158">
        <f t="shared" si="6"/>
        <v>107857</v>
      </c>
      <c r="Y16" s="200">
        <f t="shared" si="7"/>
        <v>29985633</v>
      </c>
    </row>
    <row r="17" spans="1:25" ht="36.75" customHeight="1">
      <c r="A17" s="159"/>
      <c r="B17" s="301" t="s">
        <v>63</v>
      </c>
      <c r="C17" s="301"/>
      <c r="D17" s="301"/>
      <c r="E17" s="160">
        <v>620000</v>
      </c>
      <c r="F17" s="160">
        <v>860000</v>
      </c>
      <c r="G17" s="160">
        <f>H17-F17</f>
        <v>0</v>
      </c>
      <c r="H17" s="160">
        <v>860000</v>
      </c>
      <c r="I17" s="160">
        <v>6331311</v>
      </c>
      <c r="J17" s="160">
        <v>9534362</v>
      </c>
      <c r="K17" s="160">
        <f t="shared" si="1"/>
        <v>107857</v>
      </c>
      <c r="L17" s="160">
        <v>9642219</v>
      </c>
      <c r="M17" s="160">
        <f>'4. (2)'!Q17-4!I17-4!E17</f>
        <v>20945209</v>
      </c>
      <c r="N17" s="160">
        <v>19157432</v>
      </c>
      <c r="O17" s="160">
        <f t="shared" si="2"/>
        <v>0</v>
      </c>
      <c r="P17" s="160">
        <f>'4. (2)'!T17-H17-L17-U17</f>
        <v>19157432</v>
      </c>
      <c r="Q17" s="162">
        <f t="shared" si="3"/>
        <v>63.88870296651733</v>
      </c>
      <c r="R17" s="160">
        <v>0</v>
      </c>
      <c r="S17" s="160">
        <v>325982</v>
      </c>
      <c r="T17" s="160">
        <f t="shared" si="4"/>
        <v>0</v>
      </c>
      <c r="U17" s="160">
        <v>325982</v>
      </c>
      <c r="V17" s="161">
        <f t="shared" si="8"/>
        <v>27896520</v>
      </c>
      <c r="W17" s="161">
        <f t="shared" si="5"/>
        <v>29877776</v>
      </c>
      <c r="X17" s="161">
        <f t="shared" si="6"/>
        <v>107857</v>
      </c>
      <c r="Y17" s="201">
        <f t="shared" si="7"/>
        <v>29985633</v>
      </c>
    </row>
    <row r="18" spans="1:25" ht="36.75" customHeight="1">
      <c r="A18" s="155" t="s">
        <v>207</v>
      </c>
      <c r="B18" s="300" t="s">
        <v>209</v>
      </c>
      <c r="C18" s="300"/>
      <c r="D18" s="300"/>
      <c r="E18" s="156">
        <v>200000</v>
      </c>
      <c r="F18" s="156">
        <v>200000</v>
      </c>
      <c r="G18" s="156">
        <f t="shared" si="0"/>
        <v>0</v>
      </c>
      <c r="H18" s="156">
        <v>200000</v>
      </c>
      <c r="I18" s="156">
        <v>25800000</v>
      </c>
      <c r="J18" s="156">
        <v>36114483</v>
      </c>
      <c r="K18" s="156">
        <f t="shared" si="1"/>
        <v>865552</v>
      </c>
      <c r="L18" s="156">
        <v>36980035</v>
      </c>
      <c r="M18" s="156">
        <f>'4. (2)'!Q18-4!I18-4!E18</f>
        <v>15068543</v>
      </c>
      <c r="N18" s="156">
        <f>'4. (2)'!R18-4!F18-4!J18-S18</f>
        <v>12512481</v>
      </c>
      <c r="O18" s="156">
        <f t="shared" si="2"/>
        <v>0</v>
      </c>
      <c r="P18" s="156">
        <f>'4. (2)'!T18-H18-L18-U18</f>
        <v>12512481</v>
      </c>
      <c r="Q18" s="157">
        <f t="shared" si="3"/>
        <v>25.070802458046394</v>
      </c>
      <c r="R18" s="156">
        <v>0</v>
      </c>
      <c r="S18" s="156">
        <v>216062</v>
      </c>
      <c r="T18" s="156">
        <f t="shared" si="4"/>
        <v>0</v>
      </c>
      <c r="U18" s="156">
        <v>216062</v>
      </c>
      <c r="V18" s="158">
        <f t="shared" si="8"/>
        <v>41068543</v>
      </c>
      <c r="W18" s="158">
        <f t="shared" si="5"/>
        <v>49043026</v>
      </c>
      <c r="X18" s="158">
        <f t="shared" si="6"/>
        <v>865552</v>
      </c>
      <c r="Y18" s="200">
        <f>H18+L18+P18+U18</f>
        <v>49908578</v>
      </c>
    </row>
    <row r="19" spans="1:25" ht="36.75" customHeight="1">
      <c r="A19" s="159"/>
      <c r="B19" s="301" t="s">
        <v>63</v>
      </c>
      <c r="C19" s="301"/>
      <c r="D19" s="301"/>
      <c r="E19" s="160">
        <v>200000</v>
      </c>
      <c r="F19" s="160">
        <v>200000</v>
      </c>
      <c r="G19" s="160">
        <f t="shared" si="0"/>
        <v>0</v>
      </c>
      <c r="H19" s="160">
        <v>200000</v>
      </c>
      <c r="I19" s="160">
        <v>25800000</v>
      </c>
      <c r="J19" s="160">
        <v>36114483</v>
      </c>
      <c r="K19" s="160">
        <f t="shared" si="1"/>
        <v>865552</v>
      </c>
      <c r="L19" s="160">
        <v>36980035</v>
      </c>
      <c r="M19" s="160">
        <f>'4. (2)'!Q19-4!I19-4!E19</f>
        <v>15068543</v>
      </c>
      <c r="N19" s="160">
        <f>'4. (2)'!R19-4!F19-4!J19-S19</f>
        <v>12512481</v>
      </c>
      <c r="O19" s="160">
        <f t="shared" si="2"/>
        <v>0</v>
      </c>
      <c r="P19" s="160">
        <f>'4. (2)'!T19-H19-L19-U19</f>
        <v>12512481</v>
      </c>
      <c r="Q19" s="162">
        <f t="shared" si="3"/>
        <v>25.070802458046394</v>
      </c>
      <c r="R19" s="160">
        <v>0</v>
      </c>
      <c r="S19" s="160">
        <v>216062</v>
      </c>
      <c r="T19" s="160">
        <f t="shared" si="4"/>
        <v>0</v>
      </c>
      <c r="U19" s="160">
        <v>216062</v>
      </c>
      <c r="V19" s="161">
        <f t="shared" si="8"/>
        <v>41068543</v>
      </c>
      <c r="W19" s="161">
        <f t="shared" si="5"/>
        <v>49043026</v>
      </c>
      <c r="X19" s="161">
        <f t="shared" si="6"/>
        <v>865552</v>
      </c>
      <c r="Y19" s="201">
        <f t="shared" si="7"/>
        <v>49908578</v>
      </c>
    </row>
    <row r="20" spans="1:25" ht="36.75" customHeight="1" thickBot="1">
      <c r="A20" s="163" t="s">
        <v>210</v>
      </c>
      <c r="B20" s="299" t="s">
        <v>211</v>
      </c>
      <c r="C20" s="299"/>
      <c r="D20" s="299"/>
      <c r="E20" s="164">
        <f>E10+E12+E14+E16+E18</f>
        <v>8948000</v>
      </c>
      <c r="F20" s="164">
        <f>F10+F12+F14+F16+F18</f>
        <v>9188000</v>
      </c>
      <c r="G20" s="164">
        <f t="shared" si="0"/>
        <v>0</v>
      </c>
      <c r="H20" s="164">
        <f>H10+H12+H14+H16+H18</f>
        <v>9188000</v>
      </c>
      <c r="I20" s="164">
        <f>I10+I12+I14+I16+I18</f>
        <v>279406573</v>
      </c>
      <c r="J20" s="164">
        <f>J10+J12+J14+J16+J18</f>
        <v>313731003</v>
      </c>
      <c r="K20" s="164">
        <f t="shared" si="1"/>
        <v>1525584</v>
      </c>
      <c r="L20" s="164">
        <f>L10+L12+L14+L16+L18</f>
        <v>315256587</v>
      </c>
      <c r="M20" s="164">
        <f>M10+M12+M14+M16+M18</f>
        <v>194304710</v>
      </c>
      <c r="N20" s="164">
        <f>N10+N12+N14+N16+N18</f>
        <v>186026471</v>
      </c>
      <c r="O20" s="164">
        <f>P20-N20</f>
        <v>0</v>
      </c>
      <c r="P20" s="164">
        <f>'4. (2)'!T20-4!H20-4!L20-U20</f>
        <v>186026471</v>
      </c>
      <c r="Q20" s="164">
        <v>0</v>
      </c>
      <c r="R20" s="164">
        <f>R10+R12+R14+R16+R18</f>
        <v>0</v>
      </c>
      <c r="S20" s="164">
        <f>S10+S12+S14+S16+S18</f>
        <v>757648</v>
      </c>
      <c r="T20" s="164">
        <f>S20-U20</f>
        <v>0</v>
      </c>
      <c r="U20" s="164">
        <f>U10+U12+U14+U16+U18</f>
        <v>757648</v>
      </c>
      <c r="V20" s="164">
        <f t="shared" si="8"/>
        <v>482659283</v>
      </c>
      <c r="W20" s="164">
        <f t="shared" si="5"/>
        <v>509703122</v>
      </c>
      <c r="X20" s="164">
        <f t="shared" si="6"/>
        <v>1525584</v>
      </c>
      <c r="Y20" s="202">
        <f t="shared" si="7"/>
        <v>511228706</v>
      </c>
    </row>
    <row r="21" ht="13.5" thickTop="1"/>
  </sheetData>
  <sheetProtection/>
  <mergeCells count="24">
    <mergeCell ref="X4:Y4"/>
    <mergeCell ref="A5:A7"/>
    <mergeCell ref="B5:D7"/>
    <mergeCell ref="E5:Y5"/>
    <mergeCell ref="E6:H7"/>
    <mergeCell ref="I6:L7"/>
    <mergeCell ref="V6:Y7"/>
    <mergeCell ref="B9:D9"/>
    <mergeCell ref="B10:D10"/>
    <mergeCell ref="B11:D11"/>
    <mergeCell ref="B12:D12"/>
    <mergeCell ref="B13:D13"/>
    <mergeCell ref="D2:V2"/>
    <mergeCell ref="D3:V3"/>
    <mergeCell ref="R6:U7"/>
    <mergeCell ref="M6:Q7"/>
    <mergeCell ref="B8:D8"/>
    <mergeCell ref="B20:D20"/>
    <mergeCell ref="B14:D14"/>
    <mergeCell ref="B15:D15"/>
    <mergeCell ref="B16:D16"/>
    <mergeCell ref="B17:D17"/>
    <mergeCell ref="B18:D18"/>
    <mergeCell ref="B19:D19"/>
  </mergeCells>
  <printOptions/>
  <pageMargins left="0.25" right="0.25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zoomScalePageLayoutView="0" workbookViewId="0" topLeftCell="A1">
      <selection activeCell="C2" sqref="C2:U2"/>
    </sheetView>
  </sheetViews>
  <sheetFormatPr defaultColWidth="9.140625" defaultRowHeight="12.75"/>
  <cols>
    <col min="1" max="1" width="5.421875" style="142" customWidth="1"/>
    <col min="2" max="4" width="9.140625" style="142" customWidth="1"/>
    <col min="5" max="18" width="15.140625" style="142" customWidth="1"/>
    <col min="19" max="19" width="15.8515625" style="142" customWidth="1"/>
    <col min="20" max="20" width="15.140625" style="142" customWidth="1"/>
    <col min="21" max="23" width="12.00390625" style="142" customWidth="1"/>
    <col min="24" max="16384" width="9.140625" style="142" customWidth="1"/>
  </cols>
  <sheetData>
    <row r="2" spans="3:27" ht="16.5" customHeight="1">
      <c r="C2" s="303" t="s">
        <v>304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165"/>
      <c r="W2" s="165"/>
      <c r="X2" s="165"/>
      <c r="Y2" s="165"/>
      <c r="Z2" s="165"/>
      <c r="AA2" s="165"/>
    </row>
    <row r="3" spans="3:27" ht="16.5" customHeight="1">
      <c r="C3" s="166"/>
      <c r="D3" s="304" t="s">
        <v>238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23" ht="17.25" thickBot="1">
      <c r="A4" s="145"/>
      <c r="B4" s="145"/>
      <c r="C4" s="145"/>
      <c r="D4" s="145"/>
      <c r="U4" s="312" t="s">
        <v>186</v>
      </c>
      <c r="V4" s="312"/>
      <c r="W4" s="312"/>
    </row>
    <row r="5" spans="1:23" ht="16.5" customHeight="1" thickTop="1">
      <c r="A5" s="313" t="s">
        <v>200</v>
      </c>
      <c r="B5" s="315" t="s">
        <v>201</v>
      </c>
      <c r="C5" s="315"/>
      <c r="D5" s="315"/>
      <c r="E5" s="316" t="s">
        <v>23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31"/>
      <c r="U5" s="332" t="s">
        <v>212</v>
      </c>
      <c r="V5" s="333"/>
      <c r="W5" s="334"/>
    </row>
    <row r="6" spans="1:23" ht="15.75" customHeight="1">
      <c r="A6" s="314"/>
      <c r="B6" s="311"/>
      <c r="C6" s="311"/>
      <c r="D6" s="311"/>
      <c r="E6" s="319" t="s">
        <v>213</v>
      </c>
      <c r="F6" s="320"/>
      <c r="G6" s="320"/>
      <c r="H6" s="321"/>
      <c r="I6" s="319" t="s">
        <v>214</v>
      </c>
      <c r="J6" s="320"/>
      <c r="K6" s="320"/>
      <c r="L6" s="321"/>
      <c r="M6" s="319" t="s">
        <v>215</v>
      </c>
      <c r="N6" s="320"/>
      <c r="O6" s="320"/>
      <c r="P6" s="321"/>
      <c r="Q6" s="341" t="s">
        <v>60</v>
      </c>
      <c r="R6" s="342"/>
      <c r="S6" s="342"/>
      <c r="T6" s="343"/>
      <c r="U6" s="335"/>
      <c r="V6" s="336"/>
      <c r="W6" s="337"/>
    </row>
    <row r="7" spans="1:23" ht="35.25" customHeight="1">
      <c r="A7" s="314"/>
      <c r="B7" s="311"/>
      <c r="C7" s="311"/>
      <c r="D7" s="311"/>
      <c r="E7" s="322"/>
      <c r="F7" s="323"/>
      <c r="G7" s="323"/>
      <c r="H7" s="324"/>
      <c r="I7" s="322"/>
      <c r="J7" s="323"/>
      <c r="K7" s="323"/>
      <c r="L7" s="324"/>
      <c r="M7" s="322"/>
      <c r="N7" s="323"/>
      <c r="O7" s="323"/>
      <c r="P7" s="324"/>
      <c r="Q7" s="344"/>
      <c r="R7" s="345"/>
      <c r="S7" s="345"/>
      <c r="T7" s="346"/>
      <c r="U7" s="338"/>
      <c r="V7" s="339"/>
      <c r="W7" s="340"/>
    </row>
    <row r="8" spans="1:23" ht="47.25">
      <c r="A8" s="148"/>
      <c r="B8" s="311"/>
      <c r="C8" s="311"/>
      <c r="D8" s="311"/>
      <c r="E8" s="150" t="s">
        <v>229</v>
      </c>
      <c r="F8" s="150" t="s">
        <v>281</v>
      </c>
      <c r="G8" s="150" t="s">
        <v>254</v>
      </c>
      <c r="H8" s="150" t="s">
        <v>290</v>
      </c>
      <c r="I8" s="149" t="s">
        <v>229</v>
      </c>
      <c r="J8" s="150" t="s">
        <v>281</v>
      </c>
      <c r="K8" s="149" t="s">
        <v>254</v>
      </c>
      <c r="L8" s="150" t="s">
        <v>290</v>
      </c>
      <c r="M8" s="149" t="s">
        <v>229</v>
      </c>
      <c r="N8" s="150" t="s">
        <v>281</v>
      </c>
      <c r="O8" s="149" t="s">
        <v>254</v>
      </c>
      <c r="P8" s="150" t="s">
        <v>290</v>
      </c>
      <c r="Q8" s="239" t="s">
        <v>229</v>
      </c>
      <c r="R8" s="239" t="s">
        <v>281</v>
      </c>
      <c r="S8" s="239" t="s">
        <v>254</v>
      </c>
      <c r="T8" s="239" t="s">
        <v>290</v>
      </c>
      <c r="U8" s="149" t="s">
        <v>229</v>
      </c>
      <c r="V8" s="254" t="s">
        <v>281</v>
      </c>
      <c r="W8" s="167" t="s">
        <v>290</v>
      </c>
    </row>
    <row r="9" spans="1:23" ht="15.75">
      <c r="A9" s="151" t="s">
        <v>2</v>
      </c>
      <c r="B9" s="302" t="s">
        <v>3</v>
      </c>
      <c r="C9" s="302"/>
      <c r="D9" s="302"/>
      <c r="E9" s="152" t="s">
        <v>4</v>
      </c>
      <c r="F9" s="152" t="s">
        <v>1</v>
      </c>
      <c r="G9" s="152" t="s">
        <v>7</v>
      </c>
      <c r="H9" s="152" t="s">
        <v>26</v>
      </c>
      <c r="I9" s="152" t="s">
        <v>27</v>
      </c>
      <c r="J9" s="152" t="s">
        <v>28</v>
      </c>
      <c r="K9" s="152" t="s">
        <v>29</v>
      </c>
      <c r="L9" s="152" t="s">
        <v>30</v>
      </c>
      <c r="M9" s="152" t="s">
        <v>31</v>
      </c>
      <c r="N9" s="152" t="s">
        <v>32</v>
      </c>
      <c r="O9" s="152" t="s">
        <v>33</v>
      </c>
      <c r="P9" s="152" t="s">
        <v>34</v>
      </c>
      <c r="Q9" s="153" t="s">
        <v>35</v>
      </c>
      <c r="R9" s="153" t="s">
        <v>36</v>
      </c>
      <c r="S9" s="153" t="s">
        <v>37</v>
      </c>
      <c r="T9" s="153" t="s">
        <v>38</v>
      </c>
      <c r="U9" s="152" t="s">
        <v>39</v>
      </c>
      <c r="V9" s="255" t="s">
        <v>40</v>
      </c>
      <c r="W9" s="168" t="s">
        <v>41</v>
      </c>
    </row>
    <row r="10" spans="1:23" ht="36.75" customHeight="1">
      <c r="A10" s="155" t="s">
        <v>61</v>
      </c>
      <c r="B10" s="300" t="s">
        <v>204</v>
      </c>
      <c r="C10" s="300"/>
      <c r="D10" s="300"/>
      <c r="E10" s="169">
        <v>130807574</v>
      </c>
      <c r="F10" s="169">
        <v>136780382</v>
      </c>
      <c r="G10" s="169">
        <f>H10-F10</f>
        <v>2000</v>
      </c>
      <c r="H10" s="169">
        <v>136782382</v>
      </c>
      <c r="I10" s="169">
        <v>23262715</v>
      </c>
      <c r="J10" s="169">
        <v>24257262</v>
      </c>
      <c r="K10" s="169">
        <f>L10-J10</f>
        <v>310</v>
      </c>
      <c r="L10" s="169">
        <v>24257572</v>
      </c>
      <c r="M10" s="169">
        <v>15514000</v>
      </c>
      <c r="N10" s="169">
        <v>15514000</v>
      </c>
      <c r="O10" s="169">
        <f>P10-N10</f>
        <v>0</v>
      </c>
      <c r="P10" s="169">
        <v>15514000</v>
      </c>
      <c r="Q10" s="170">
        <f aca="true" t="shared" si="0" ref="Q10:R19">M10+I10+E10</f>
        <v>169584289</v>
      </c>
      <c r="R10" s="170">
        <f t="shared" si="0"/>
        <v>176551644</v>
      </c>
      <c r="S10" s="170">
        <f aca="true" t="shared" si="1" ref="S10:S19">O10+K10+G10</f>
        <v>2310</v>
      </c>
      <c r="T10" s="170">
        <f>P10+L10+H10</f>
        <v>176553954</v>
      </c>
      <c r="U10" s="171">
        <v>26</v>
      </c>
      <c r="V10" s="256">
        <v>26</v>
      </c>
      <c r="W10" s="172">
        <v>26</v>
      </c>
    </row>
    <row r="11" spans="1:23" ht="36.75" customHeight="1">
      <c r="A11" s="159"/>
      <c r="B11" s="301" t="s">
        <v>56</v>
      </c>
      <c r="C11" s="301"/>
      <c r="D11" s="301"/>
      <c r="E11" s="173">
        <v>130807574</v>
      </c>
      <c r="F11" s="173">
        <v>136780382</v>
      </c>
      <c r="G11" s="173">
        <f aca="true" t="shared" si="2" ref="G11:G20">H11-F11</f>
        <v>2000</v>
      </c>
      <c r="H11" s="173">
        <v>136782382</v>
      </c>
      <c r="I11" s="173">
        <v>23262715</v>
      </c>
      <c r="J11" s="173">
        <v>24257262</v>
      </c>
      <c r="K11" s="173">
        <f aca="true" t="shared" si="3" ref="K11:K20">L11-J11</f>
        <v>310</v>
      </c>
      <c r="L11" s="173">
        <v>24257572</v>
      </c>
      <c r="M11" s="173">
        <v>15514000</v>
      </c>
      <c r="N11" s="173">
        <v>15514000</v>
      </c>
      <c r="O11" s="173">
        <f aca="true" t="shared" si="4" ref="O11:O20">P11-N11</f>
        <v>0</v>
      </c>
      <c r="P11" s="173">
        <v>15514000</v>
      </c>
      <c r="Q11" s="174">
        <f t="shared" si="0"/>
        <v>169584289</v>
      </c>
      <c r="R11" s="174">
        <f t="shared" si="0"/>
        <v>176551644</v>
      </c>
      <c r="S11" s="174">
        <f t="shared" si="1"/>
        <v>2310</v>
      </c>
      <c r="T11" s="174">
        <f aca="true" t="shared" si="5" ref="T11:T19">P11+L11+H11</f>
        <v>176553954</v>
      </c>
      <c r="U11" s="175">
        <v>26</v>
      </c>
      <c r="V11" s="257">
        <v>26</v>
      </c>
      <c r="W11" s="176">
        <v>26</v>
      </c>
    </row>
    <row r="12" spans="1:23" ht="36.75" customHeight="1">
      <c r="A12" s="155" t="s">
        <v>82</v>
      </c>
      <c r="B12" s="300" t="s">
        <v>205</v>
      </c>
      <c r="C12" s="300"/>
      <c r="D12" s="300"/>
      <c r="E12" s="169">
        <v>134096720</v>
      </c>
      <c r="F12" s="169">
        <v>137399307</v>
      </c>
      <c r="G12" s="169">
        <f t="shared" si="2"/>
        <v>900</v>
      </c>
      <c r="H12" s="169">
        <v>137400207</v>
      </c>
      <c r="I12" s="169">
        <v>25852915</v>
      </c>
      <c r="J12" s="169">
        <v>26365422</v>
      </c>
      <c r="K12" s="169">
        <f t="shared" si="3"/>
        <v>139</v>
      </c>
      <c r="L12" s="169">
        <v>26365561</v>
      </c>
      <c r="M12" s="169">
        <v>35500000</v>
      </c>
      <c r="N12" s="169">
        <v>36902570</v>
      </c>
      <c r="O12" s="169">
        <f t="shared" si="4"/>
        <v>0</v>
      </c>
      <c r="P12" s="169">
        <v>36902570</v>
      </c>
      <c r="Q12" s="170">
        <f t="shared" si="0"/>
        <v>195449635</v>
      </c>
      <c r="R12" s="170">
        <f t="shared" si="0"/>
        <v>200667299</v>
      </c>
      <c r="S12" s="170">
        <f t="shared" si="1"/>
        <v>1039</v>
      </c>
      <c r="T12" s="170">
        <f t="shared" si="5"/>
        <v>200668338</v>
      </c>
      <c r="U12" s="171">
        <v>37</v>
      </c>
      <c r="V12" s="256">
        <v>37</v>
      </c>
      <c r="W12" s="172">
        <v>37</v>
      </c>
    </row>
    <row r="13" spans="1:23" ht="36.75" customHeight="1">
      <c r="A13" s="159"/>
      <c r="B13" s="301" t="s">
        <v>63</v>
      </c>
      <c r="C13" s="301"/>
      <c r="D13" s="301"/>
      <c r="E13" s="173">
        <v>134096720</v>
      </c>
      <c r="F13" s="173">
        <v>137399307</v>
      </c>
      <c r="G13" s="173">
        <f t="shared" si="2"/>
        <v>900</v>
      </c>
      <c r="H13" s="173">
        <v>137400207</v>
      </c>
      <c r="I13" s="173">
        <v>25852915</v>
      </c>
      <c r="J13" s="173">
        <v>26365422</v>
      </c>
      <c r="K13" s="173">
        <f t="shared" si="3"/>
        <v>139</v>
      </c>
      <c r="L13" s="173">
        <v>26365561</v>
      </c>
      <c r="M13" s="173">
        <v>35500000</v>
      </c>
      <c r="N13" s="173">
        <v>36902570</v>
      </c>
      <c r="O13" s="173">
        <f t="shared" si="4"/>
        <v>0</v>
      </c>
      <c r="P13" s="173">
        <v>36902570</v>
      </c>
      <c r="Q13" s="174">
        <f t="shared" si="0"/>
        <v>195449635</v>
      </c>
      <c r="R13" s="174">
        <f t="shared" si="0"/>
        <v>200667299</v>
      </c>
      <c r="S13" s="174">
        <f t="shared" si="1"/>
        <v>1039</v>
      </c>
      <c r="T13" s="174">
        <f t="shared" si="5"/>
        <v>200668338</v>
      </c>
      <c r="U13" s="175">
        <v>37</v>
      </c>
      <c r="V13" s="257">
        <v>37</v>
      </c>
      <c r="W13" s="176">
        <v>37</v>
      </c>
    </row>
    <row r="14" spans="1:23" ht="36.75" customHeight="1">
      <c r="A14" s="155" t="s">
        <v>62</v>
      </c>
      <c r="B14" s="300" t="s">
        <v>206</v>
      </c>
      <c r="C14" s="300"/>
      <c r="D14" s="300"/>
      <c r="E14" s="169">
        <v>29011653</v>
      </c>
      <c r="F14" s="169">
        <v>33208634</v>
      </c>
      <c r="G14" s="169">
        <f>H14-F14</f>
        <v>475174</v>
      </c>
      <c r="H14" s="169">
        <v>33683808</v>
      </c>
      <c r="I14" s="169">
        <v>5288643</v>
      </c>
      <c r="J14" s="169">
        <v>5994743</v>
      </c>
      <c r="K14" s="169">
        <f t="shared" si="3"/>
        <v>73652</v>
      </c>
      <c r="L14" s="169">
        <v>6068395</v>
      </c>
      <c r="M14" s="169">
        <v>14360000</v>
      </c>
      <c r="N14" s="169">
        <v>14360000</v>
      </c>
      <c r="O14" s="169">
        <f t="shared" si="4"/>
        <v>0</v>
      </c>
      <c r="P14" s="169">
        <v>14360000</v>
      </c>
      <c r="Q14" s="170">
        <f t="shared" si="0"/>
        <v>48660296</v>
      </c>
      <c r="R14" s="170">
        <f>N14+J14+F14</f>
        <v>53563377</v>
      </c>
      <c r="S14" s="170">
        <f>O14+K14+G14</f>
        <v>548826</v>
      </c>
      <c r="T14" s="170">
        <f>P14+L14+H14</f>
        <v>54112203</v>
      </c>
      <c r="U14" s="171">
        <v>9.5</v>
      </c>
      <c r="V14" s="256">
        <v>9.5</v>
      </c>
      <c r="W14" s="172">
        <v>9.5</v>
      </c>
    </row>
    <row r="15" spans="1:23" ht="36.75" customHeight="1">
      <c r="A15" s="159"/>
      <c r="B15" s="301" t="s">
        <v>63</v>
      </c>
      <c r="C15" s="301"/>
      <c r="D15" s="301"/>
      <c r="E15" s="173">
        <v>29011653</v>
      </c>
      <c r="F15" s="173">
        <v>33208634</v>
      </c>
      <c r="G15" s="173">
        <f t="shared" si="2"/>
        <v>475174</v>
      </c>
      <c r="H15" s="173">
        <v>33683808</v>
      </c>
      <c r="I15" s="173">
        <v>5288643</v>
      </c>
      <c r="J15" s="173">
        <v>5994743</v>
      </c>
      <c r="K15" s="173">
        <f t="shared" si="3"/>
        <v>73652</v>
      </c>
      <c r="L15" s="173">
        <v>6068395</v>
      </c>
      <c r="M15" s="173">
        <v>14360000</v>
      </c>
      <c r="N15" s="173">
        <v>14360000</v>
      </c>
      <c r="O15" s="173">
        <f t="shared" si="4"/>
        <v>0</v>
      </c>
      <c r="P15" s="173">
        <v>14360000</v>
      </c>
      <c r="Q15" s="174">
        <f t="shared" si="0"/>
        <v>48660296</v>
      </c>
      <c r="R15" s="174">
        <f t="shared" si="0"/>
        <v>53563377</v>
      </c>
      <c r="S15" s="174">
        <f t="shared" si="1"/>
        <v>548826</v>
      </c>
      <c r="T15" s="174">
        <f t="shared" si="5"/>
        <v>54112203</v>
      </c>
      <c r="U15" s="175">
        <v>9.5</v>
      </c>
      <c r="V15" s="257">
        <v>9.5</v>
      </c>
      <c r="W15" s="176">
        <v>9.5</v>
      </c>
    </row>
    <row r="16" spans="1:23" ht="36.75" customHeight="1">
      <c r="A16" s="155" t="s">
        <v>207</v>
      </c>
      <c r="B16" s="300" t="s">
        <v>208</v>
      </c>
      <c r="C16" s="300"/>
      <c r="D16" s="300"/>
      <c r="E16" s="169">
        <v>13479172</v>
      </c>
      <c r="F16" s="169">
        <v>14358057</v>
      </c>
      <c r="G16" s="169">
        <f t="shared" si="2"/>
        <v>93383</v>
      </c>
      <c r="H16" s="169">
        <v>14451440</v>
      </c>
      <c r="I16" s="169">
        <v>2417348</v>
      </c>
      <c r="J16" s="169">
        <v>2565284</v>
      </c>
      <c r="K16" s="169">
        <f t="shared" si="3"/>
        <v>14474</v>
      </c>
      <c r="L16" s="169">
        <v>2579758</v>
      </c>
      <c r="M16" s="169">
        <v>12000000</v>
      </c>
      <c r="N16" s="169">
        <v>12714435</v>
      </c>
      <c r="O16" s="169">
        <f t="shared" si="4"/>
        <v>0</v>
      </c>
      <c r="P16" s="169">
        <v>12954435</v>
      </c>
      <c r="Q16" s="170">
        <f t="shared" si="0"/>
        <v>27896520</v>
      </c>
      <c r="R16" s="170">
        <f t="shared" si="0"/>
        <v>29637776</v>
      </c>
      <c r="S16" s="170">
        <f t="shared" si="1"/>
        <v>107857</v>
      </c>
      <c r="T16" s="170">
        <f t="shared" si="5"/>
        <v>29985633</v>
      </c>
      <c r="U16" s="171">
        <v>4</v>
      </c>
      <c r="V16" s="256">
        <v>4</v>
      </c>
      <c r="W16" s="172">
        <v>4</v>
      </c>
    </row>
    <row r="17" spans="1:23" ht="36.75" customHeight="1">
      <c r="A17" s="159"/>
      <c r="B17" s="301" t="s">
        <v>63</v>
      </c>
      <c r="C17" s="301"/>
      <c r="D17" s="301"/>
      <c r="E17" s="173">
        <v>13479172</v>
      </c>
      <c r="F17" s="173">
        <v>14358057</v>
      </c>
      <c r="G17" s="173">
        <f t="shared" si="2"/>
        <v>93383</v>
      </c>
      <c r="H17" s="173">
        <v>14451440</v>
      </c>
      <c r="I17" s="173">
        <v>2417348</v>
      </c>
      <c r="J17" s="173">
        <v>2565284</v>
      </c>
      <c r="K17" s="173">
        <f t="shared" si="3"/>
        <v>14474</v>
      </c>
      <c r="L17" s="173">
        <v>2579758</v>
      </c>
      <c r="M17" s="173">
        <v>12000000</v>
      </c>
      <c r="N17" s="173">
        <v>12714435</v>
      </c>
      <c r="O17" s="173">
        <f t="shared" si="4"/>
        <v>0</v>
      </c>
      <c r="P17" s="173">
        <v>12954435</v>
      </c>
      <c r="Q17" s="174">
        <f t="shared" si="0"/>
        <v>27896520</v>
      </c>
      <c r="R17" s="174">
        <f t="shared" si="0"/>
        <v>29637776</v>
      </c>
      <c r="S17" s="174">
        <f t="shared" si="1"/>
        <v>107857</v>
      </c>
      <c r="T17" s="174">
        <f t="shared" si="5"/>
        <v>29985633</v>
      </c>
      <c r="U17" s="175">
        <v>4</v>
      </c>
      <c r="V17" s="257">
        <v>4</v>
      </c>
      <c r="W17" s="176">
        <v>4</v>
      </c>
    </row>
    <row r="18" spans="1:23" ht="36.75" customHeight="1">
      <c r="A18" s="155" t="s">
        <v>207</v>
      </c>
      <c r="B18" s="300" t="s">
        <v>209</v>
      </c>
      <c r="C18" s="300"/>
      <c r="D18" s="300"/>
      <c r="E18" s="169">
        <v>29954570</v>
      </c>
      <c r="F18" s="169">
        <v>36780788</v>
      </c>
      <c r="G18" s="169">
        <f t="shared" si="2"/>
        <v>749396</v>
      </c>
      <c r="H18" s="169">
        <v>37530184</v>
      </c>
      <c r="I18" s="169">
        <v>5315973</v>
      </c>
      <c r="J18" s="169">
        <v>6464238</v>
      </c>
      <c r="K18" s="169">
        <f t="shared" si="3"/>
        <v>116156</v>
      </c>
      <c r="L18" s="169">
        <v>6580394</v>
      </c>
      <c r="M18" s="212">
        <v>5798000</v>
      </c>
      <c r="N18" s="212">
        <v>5798000</v>
      </c>
      <c r="O18" s="169">
        <f t="shared" si="4"/>
        <v>0</v>
      </c>
      <c r="P18" s="212">
        <v>5798000</v>
      </c>
      <c r="Q18" s="170">
        <f t="shared" si="0"/>
        <v>41068543</v>
      </c>
      <c r="R18" s="170">
        <f t="shared" si="0"/>
        <v>49043026</v>
      </c>
      <c r="S18" s="170">
        <f t="shared" si="1"/>
        <v>865552</v>
      </c>
      <c r="T18" s="226">
        <f t="shared" si="5"/>
        <v>49908578</v>
      </c>
      <c r="U18" s="171">
        <v>10</v>
      </c>
      <c r="V18" s="256">
        <v>10</v>
      </c>
      <c r="W18" s="172">
        <v>10</v>
      </c>
    </row>
    <row r="19" spans="1:23" ht="36.75" customHeight="1">
      <c r="A19" s="159"/>
      <c r="B19" s="301" t="s">
        <v>63</v>
      </c>
      <c r="C19" s="301"/>
      <c r="D19" s="301"/>
      <c r="E19" s="173">
        <v>29954570</v>
      </c>
      <c r="F19" s="173">
        <v>36780788</v>
      </c>
      <c r="G19" s="173">
        <f t="shared" si="2"/>
        <v>749396</v>
      </c>
      <c r="H19" s="173">
        <v>37530184</v>
      </c>
      <c r="I19" s="173">
        <v>5315973</v>
      </c>
      <c r="J19" s="173">
        <v>6464238</v>
      </c>
      <c r="K19" s="173">
        <f t="shared" si="3"/>
        <v>116156</v>
      </c>
      <c r="L19" s="173">
        <v>6580394</v>
      </c>
      <c r="M19" s="173">
        <v>5798000</v>
      </c>
      <c r="N19" s="173">
        <v>5798000</v>
      </c>
      <c r="O19" s="173">
        <f t="shared" si="4"/>
        <v>0</v>
      </c>
      <c r="P19" s="173">
        <v>5798000</v>
      </c>
      <c r="Q19" s="174">
        <f t="shared" si="0"/>
        <v>41068543</v>
      </c>
      <c r="R19" s="174">
        <f t="shared" si="0"/>
        <v>49043026</v>
      </c>
      <c r="S19" s="174">
        <f t="shared" si="1"/>
        <v>865552</v>
      </c>
      <c r="T19" s="174">
        <f t="shared" si="5"/>
        <v>49908578</v>
      </c>
      <c r="U19" s="175">
        <v>10</v>
      </c>
      <c r="V19" s="257">
        <v>10</v>
      </c>
      <c r="W19" s="176">
        <v>10</v>
      </c>
    </row>
    <row r="20" spans="1:23" ht="36.75" customHeight="1" thickBot="1">
      <c r="A20" s="177" t="s">
        <v>210</v>
      </c>
      <c r="B20" s="299" t="s">
        <v>211</v>
      </c>
      <c r="C20" s="299"/>
      <c r="D20" s="299"/>
      <c r="E20" s="178">
        <f>E10+E12+E14+E16+E18</f>
        <v>337349689</v>
      </c>
      <c r="F20" s="178">
        <f>F10+F12+F14+F16+F18</f>
        <v>358527168</v>
      </c>
      <c r="G20" s="178">
        <f t="shared" si="2"/>
        <v>1320853</v>
      </c>
      <c r="H20" s="178">
        <f>H10+H12+H14+H16+H18</f>
        <v>359848021</v>
      </c>
      <c r="I20" s="178">
        <f>I10+I12+I14+I16+I18</f>
        <v>62137594</v>
      </c>
      <c r="J20" s="178">
        <f>J10+J12+J14+J16+J18</f>
        <v>65646949</v>
      </c>
      <c r="K20" s="178">
        <f t="shared" si="3"/>
        <v>204731</v>
      </c>
      <c r="L20" s="178">
        <f>L10+L12+L14+L16+L18</f>
        <v>65851680</v>
      </c>
      <c r="M20" s="178">
        <f>M10+M12+M14+M16+M18</f>
        <v>83172000</v>
      </c>
      <c r="N20" s="178">
        <f>N10+N12+N14+N16+N18</f>
        <v>85289005</v>
      </c>
      <c r="O20" s="178">
        <f t="shared" si="4"/>
        <v>0</v>
      </c>
      <c r="P20" s="178">
        <f>P10+P12+P14+P16+P18</f>
        <v>85529005</v>
      </c>
      <c r="Q20" s="178">
        <f>Q10+Q12+Q14+Q16+Q18</f>
        <v>482659283</v>
      </c>
      <c r="R20" s="178">
        <f>N20+J20+F20</f>
        <v>509463122</v>
      </c>
      <c r="S20" s="178">
        <f>S10+S12+S14+S16+S18</f>
        <v>1525584</v>
      </c>
      <c r="T20" s="178">
        <f>P20+L20+H20</f>
        <v>511228706</v>
      </c>
      <c r="U20" s="179">
        <f>U10+U12+U14+U16+U18</f>
        <v>86.5</v>
      </c>
      <c r="V20" s="258">
        <v>86.5</v>
      </c>
      <c r="W20" s="180">
        <f>W10+W12+W14+W16+W18</f>
        <v>86.5</v>
      </c>
    </row>
    <row r="21" ht="13.5" thickTop="1"/>
  </sheetData>
  <sheetProtection/>
  <mergeCells count="25">
    <mergeCell ref="A5:A7"/>
    <mergeCell ref="B5:D7"/>
    <mergeCell ref="E5:T5"/>
    <mergeCell ref="U5:W7"/>
    <mergeCell ref="E6:H7"/>
    <mergeCell ref="I6:L7"/>
    <mergeCell ref="M6:P7"/>
    <mergeCell ref="Q6:T7"/>
    <mergeCell ref="B8:D8"/>
    <mergeCell ref="B9:D9"/>
    <mergeCell ref="B10:D10"/>
    <mergeCell ref="B11:D11"/>
    <mergeCell ref="B12:D12"/>
    <mergeCell ref="C2:U2"/>
    <mergeCell ref="P3:AA3"/>
    <mergeCell ref="D3:O3"/>
    <mergeCell ref="U4:W4"/>
    <mergeCell ref="B19:D19"/>
    <mergeCell ref="B20:D20"/>
    <mergeCell ref="B13:D13"/>
    <mergeCell ref="B14:D14"/>
    <mergeCell ref="B15:D15"/>
    <mergeCell ref="B16:D16"/>
    <mergeCell ref="B17:D17"/>
    <mergeCell ref="B18:D1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T35"/>
  <sheetViews>
    <sheetView zoomScalePageLayoutView="0" workbookViewId="0" topLeftCell="B1">
      <selection activeCell="C3" sqref="C3:Q3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9" width="16.28125" style="0" customWidth="1"/>
    <col min="10" max="10" width="16.421875" style="0" customWidth="1"/>
    <col min="11" max="11" width="16.140625" style="0" customWidth="1"/>
    <col min="12" max="12" width="5.140625" style="0" customWidth="1"/>
    <col min="16" max="16" width="22.57421875" style="0" customWidth="1"/>
    <col min="17" max="19" width="15.8515625" style="0" customWidth="1"/>
    <col min="20" max="20" width="17.57421875" style="0" customWidth="1"/>
  </cols>
  <sheetData>
    <row r="3" spans="3:20" ht="16.5">
      <c r="C3" s="284" t="s">
        <v>305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75"/>
      <c r="S3" s="75"/>
      <c r="T3" s="75"/>
    </row>
    <row r="4" spans="3:20" ht="16.5">
      <c r="C4" s="373" t="s">
        <v>247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76"/>
      <c r="S4" s="76"/>
      <c r="T4" s="76"/>
    </row>
    <row r="5" spans="3:20" ht="12.75">
      <c r="C5" s="30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2"/>
      <c r="Q5" s="32"/>
      <c r="R5" s="32"/>
      <c r="S5" s="32"/>
      <c r="T5" s="32"/>
    </row>
    <row r="6" spans="4:20" ht="12.75">
      <c r="D6" s="30"/>
      <c r="E6" s="30"/>
      <c r="F6" s="30"/>
      <c r="G6" s="30"/>
      <c r="H6" s="30"/>
      <c r="I6" s="30"/>
      <c r="J6" s="30"/>
      <c r="K6" s="30"/>
      <c r="L6" s="32"/>
      <c r="M6" s="32"/>
      <c r="N6" s="32"/>
      <c r="O6" s="32"/>
      <c r="P6" s="32"/>
      <c r="Q6" s="32"/>
      <c r="R6" s="32"/>
      <c r="S6" s="32"/>
      <c r="T6" s="32"/>
    </row>
    <row r="7" spans="5:20" ht="12.75">
      <c r="E7" s="30"/>
      <c r="F7" s="30"/>
      <c r="G7" s="30"/>
      <c r="H7" s="30"/>
      <c r="I7" s="30"/>
      <c r="J7" s="30"/>
      <c r="K7" s="30"/>
      <c r="L7" s="32"/>
      <c r="M7" s="32"/>
      <c r="N7" s="32"/>
      <c r="O7" s="32"/>
      <c r="P7" s="32"/>
      <c r="Q7" s="32"/>
      <c r="R7" s="32"/>
      <c r="S7" s="32"/>
      <c r="T7" s="32"/>
    </row>
    <row r="8" spans="3:20" ht="16.5" thickBot="1">
      <c r="C8" s="33"/>
      <c r="D8" s="33"/>
      <c r="E8" s="33"/>
      <c r="F8" s="33"/>
      <c r="G8" s="33"/>
      <c r="H8" s="33"/>
      <c r="I8" s="33"/>
      <c r="J8" s="33"/>
      <c r="K8" s="33"/>
      <c r="L8" s="32"/>
      <c r="M8" s="32"/>
      <c r="N8" s="32"/>
      <c r="O8" s="32"/>
      <c r="P8" s="381" t="s">
        <v>185</v>
      </c>
      <c r="Q8" s="381"/>
      <c r="R8" s="381"/>
      <c r="S8" s="381"/>
      <c r="T8" s="381"/>
    </row>
    <row r="9" spans="3:20" ht="13.5" customHeight="1" thickTop="1">
      <c r="C9" s="376" t="s">
        <v>66</v>
      </c>
      <c r="D9" s="371" t="s">
        <v>6</v>
      </c>
      <c r="E9" s="371"/>
      <c r="F9" s="371"/>
      <c r="G9" s="371"/>
      <c r="H9" s="374" t="s">
        <v>229</v>
      </c>
      <c r="I9" s="374" t="s">
        <v>281</v>
      </c>
      <c r="J9" s="374" t="s">
        <v>254</v>
      </c>
      <c r="K9" s="374" t="s">
        <v>290</v>
      </c>
      <c r="L9" s="374" t="s">
        <v>66</v>
      </c>
      <c r="M9" s="371" t="s">
        <v>6</v>
      </c>
      <c r="N9" s="371"/>
      <c r="O9" s="371"/>
      <c r="P9" s="371"/>
      <c r="Q9" s="374" t="s">
        <v>229</v>
      </c>
      <c r="R9" s="384" t="s">
        <v>281</v>
      </c>
      <c r="S9" s="374" t="s">
        <v>254</v>
      </c>
      <c r="T9" s="382" t="s">
        <v>290</v>
      </c>
    </row>
    <row r="10" spans="3:20" ht="31.5" customHeight="1">
      <c r="C10" s="377"/>
      <c r="D10" s="372"/>
      <c r="E10" s="372"/>
      <c r="F10" s="372"/>
      <c r="G10" s="372"/>
      <c r="H10" s="375"/>
      <c r="I10" s="375"/>
      <c r="J10" s="375"/>
      <c r="K10" s="375"/>
      <c r="L10" s="375"/>
      <c r="M10" s="372"/>
      <c r="N10" s="372"/>
      <c r="O10" s="372"/>
      <c r="P10" s="372"/>
      <c r="Q10" s="375"/>
      <c r="R10" s="385"/>
      <c r="S10" s="375"/>
      <c r="T10" s="383"/>
    </row>
    <row r="11" spans="3:20" ht="15.75">
      <c r="C11" s="34"/>
      <c r="D11" s="370" t="s">
        <v>67</v>
      </c>
      <c r="E11" s="370"/>
      <c r="F11" s="370"/>
      <c r="G11" s="370"/>
      <c r="H11" s="35"/>
      <c r="I11" s="35"/>
      <c r="J11" s="35"/>
      <c r="K11" s="35"/>
      <c r="L11" s="36"/>
      <c r="M11" s="370" t="s">
        <v>68</v>
      </c>
      <c r="N11" s="370"/>
      <c r="O11" s="370"/>
      <c r="P11" s="370"/>
      <c r="Q11" s="36"/>
      <c r="R11" s="36"/>
      <c r="S11" s="36"/>
      <c r="T11" s="37"/>
    </row>
    <row r="12" spans="3:20" ht="21.75" customHeight="1">
      <c r="C12" s="67" t="s">
        <v>88</v>
      </c>
      <c r="D12" s="369" t="s">
        <v>72</v>
      </c>
      <c r="E12" s="369"/>
      <c r="F12" s="369"/>
      <c r="G12" s="369"/>
      <c r="H12" s="39">
        <v>101381038</v>
      </c>
      <c r="I12" s="39">
        <v>133997251</v>
      </c>
      <c r="J12" s="39">
        <f>K12-I12</f>
        <v>1015490</v>
      </c>
      <c r="K12" s="39">
        <v>135012741</v>
      </c>
      <c r="L12" s="39" t="s">
        <v>102</v>
      </c>
      <c r="M12" s="369" t="s">
        <v>74</v>
      </c>
      <c r="N12" s="369"/>
      <c r="O12" s="369"/>
      <c r="P12" s="369"/>
      <c r="Q12" s="39">
        <v>41615221</v>
      </c>
      <c r="R12" s="39">
        <v>54177084</v>
      </c>
      <c r="S12" s="259">
        <f>T12-R12</f>
        <v>1673560</v>
      </c>
      <c r="T12" s="40">
        <v>55850644</v>
      </c>
    </row>
    <row r="13" spans="3:20" ht="29.25" customHeight="1">
      <c r="C13" s="67" t="s">
        <v>89</v>
      </c>
      <c r="D13" s="386" t="s">
        <v>124</v>
      </c>
      <c r="E13" s="387"/>
      <c r="F13" s="387"/>
      <c r="G13" s="388"/>
      <c r="H13" s="39">
        <v>9004324</v>
      </c>
      <c r="I13" s="39">
        <v>27594824</v>
      </c>
      <c r="J13" s="39">
        <f aca="true" t="shared" si="0" ref="J13:J31">K13-I13</f>
        <v>234204</v>
      </c>
      <c r="K13" s="39">
        <v>27829028</v>
      </c>
      <c r="L13" s="39" t="s">
        <v>103</v>
      </c>
      <c r="M13" s="353" t="s">
        <v>114</v>
      </c>
      <c r="N13" s="353"/>
      <c r="O13" s="353"/>
      <c r="P13" s="353"/>
      <c r="Q13" s="39">
        <v>7503923</v>
      </c>
      <c r="R13" s="39">
        <v>9264806</v>
      </c>
      <c r="S13" s="259">
        <f aca="true" t="shared" si="1" ref="S13:S30">T13-R13</f>
        <v>171659</v>
      </c>
      <c r="T13" s="40">
        <v>9436465</v>
      </c>
    </row>
    <row r="14" spans="3:20" ht="21.75" customHeight="1">
      <c r="C14" s="67" t="s">
        <v>90</v>
      </c>
      <c r="D14" s="378" t="s">
        <v>69</v>
      </c>
      <c r="E14" s="379"/>
      <c r="F14" s="379"/>
      <c r="G14" s="380"/>
      <c r="H14" s="39">
        <v>294455000</v>
      </c>
      <c r="I14" s="39">
        <v>272455000</v>
      </c>
      <c r="J14" s="39">
        <f t="shared" si="0"/>
        <v>0</v>
      </c>
      <c r="K14" s="39">
        <v>272455000</v>
      </c>
      <c r="L14" s="39" t="s">
        <v>103</v>
      </c>
      <c r="M14" s="353" t="s">
        <v>75</v>
      </c>
      <c r="N14" s="353"/>
      <c r="O14" s="353"/>
      <c r="P14" s="353"/>
      <c r="Q14" s="39">
        <v>278866601</v>
      </c>
      <c r="R14" s="39">
        <v>264437909</v>
      </c>
      <c r="S14" s="259">
        <f t="shared" si="1"/>
        <v>19606257</v>
      </c>
      <c r="T14" s="40">
        <v>284044166</v>
      </c>
    </row>
    <row r="15" spans="3:20" ht="21.75" customHeight="1">
      <c r="C15" s="67" t="s">
        <v>91</v>
      </c>
      <c r="D15" s="378" t="s">
        <v>70</v>
      </c>
      <c r="E15" s="379"/>
      <c r="F15" s="379"/>
      <c r="G15" s="380"/>
      <c r="H15" s="39">
        <v>25652000</v>
      </c>
      <c r="I15" s="39">
        <v>25652000</v>
      </c>
      <c r="J15" s="39">
        <f t="shared" si="0"/>
        <v>20706072</v>
      </c>
      <c r="K15" s="39">
        <v>46358072</v>
      </c>
      <c r="L15" s="39"/>
      <c r="M15" s="353" t="s">
        <v>166</v>
      </c>
      <c r="N15" s="353"/>
      <c r="O15" s="353"/>
      <c r="P15" s="353"/>
      <c r="Q15" s="39">
        <v>12532000</v>
      </c>
      <c r="R15" s="39">
        <v>35432798</v>
      </c>
      <c r="S15" s="259">
        <f t="shared" si="1"/>
        <v>0</v>
      </c>
      <c r="T15" s="40">
        <v>35432798</v>
      </c>
    </row>
    <row r="16" spans="3:20" ht="21.75" customHeight="1">
      <c r="C16" s="67" t="s">
        <v>92</v>
      </c>
      <c r="D16" s="139" t="s">
        <v>81</v>
      </c>
      <c r="E16" s="140"/>
      <c r="F16" s="140"/>
      <c r="G16" s="141"/>
      <c r="H16" s="39">
        <v>0</v>
      </c>
      <c r="I16" s="39">
        <v>25004280</v>
      </c>
      <c r="J16" s="39">
        <f t="shared" si="0"/>
        <v>280000</v>
      </c>
      <c r="K16" s="39">
        <v>25284280</v>
      </c>
      <c r="L16" s="39" t="s">
        <v>105</v>
      </c>
      <c r="M16" s="353" t="s">
        <v>8</v>
      </c>
      <c r="N16" s="353"/>
      <c r="O16" s="353"/>
      <c r="P16" s="353"/>
      <c r="Q16" s="39">
        <v>7006000</v>
      </c>
      <c r="R16" s="39">
        <v>6681000</v>
      </c>
      <c r="S16" s="259">
        <f t="shared" si="1"/>
        <v>1075000</v>
      </c>
      <c r="T16" s="40">
        <v>7756000</v>
      </c>
    </row>
    <row r="17" spans="3:20" ht="21.75" customHeight="1">
      <c r="C17" s="67" t="s">
        <v>93</v>
      </c>
      <c r="D17" s="139" t="s">
        <v>71</v>
      </c>
      <c r="E17" s="140"/>
      <c r="F17" s="140"/>
      <c r="G17" s="141"/>
      <c r="H17" s="39">
        <v>100000</v>
      </c>
      <c r="I17" s="39">
        <v>362120</v>
      </c>
      <c r="J17" s="39">
        <f t="shared" si="0"/>
        <v>77595</v>
      </c>
      <c r="K17" s="39">
        <v>439715</v>
      </c>
      <c r="L17" s="39" t="s">
        <v>106</v>
      </c>
      <c r="M17" s="353" t="s">
        <v>76</v>
      </c>
      <c r="N17" s="353"/>
      <c r="O17" s="353"/>
      <c r="P17" s="353"/>
      <c r="Q17" s="39">
        <f>Q18+Q19+Q21</f>
        <v>74996304</v>
      </c>
      <c r="R17" s="39">
        <f>R18+R19+R21</f>
        <v>34588740</v>
      </c>
      <c r="S17" s="259">
        <f t="shared" si="1"/>
        <v>-7530573</v>
      </c>
      <c r="T17" s="39">
        <f>T18+T19+T21</f>
        <v>27058167</v>
      </c>
    </row>
    <row r="18" spans="3:20" ht="30.75" customHeight="1">
      <c r="C18" s="67" t="s">
        <v>94</v>
      </c>
      <c r="D18" s="139" t="s">
        <v>121</v>
      </c>
      <c r="E18" s="140"/>
      <c r="F18" s="140"/>
      <c r="G18" s="141"/>
      <c r="H18" s="39">
        <v>100000</v>
      </c>
      <c r="I18" s="39">
        <v>100000</v>
      </c>
      <c r="J18" s="39">
        <f t="shared" si="0"/>
        <v>0</v>
      </c>
      <c r="K18" s="39">
        <v>100000</v>
      </c>
      <c r="L18" s="39"/>
      <c r="M18" s="353" t="s">
        <v>261</v>
      </c>
      <c r="N18" s="353"/>
      <c r="O18" s="353"/>
      <c r="P18" s="353"/>
      <c r="Q18" s="39">
        <v>0</v>
      </c>
      <c r="R18" s="39">
        <v>589126</v>
      </c>
      <c r="S18" s="259">
        <f t="shared" si="1"/>
        <v>0</v>
      </c>
      <c r="T18" s="40">
        <v>589126</v>
      </c>
    </row>
    <row r="19" spans="3:20" ht="21.75" customHeight="1">
      <c r="C19" s="68" t="s">
        <v>61</v>
      </c>
      <c r="D19" s="74" t="s">
        <v>115</v>
      </c>
      <c r="E19" s="74"/>
      <c r="F19" s="74"/>
      <c r="G19" s="74"/>
      <c r="H19" s="66">
        <f>SUM(H12:H18)</f>
        <v>430692362</v>
      </c>
      <c r="I19" s="66">
        <f>SUM(I12:I18)</f>
        <v>485165475</v>
      </c>
      <c r="J19" s="66">
        <f t="shared" si="0"/>
        <v>22313361</v>
      </c>
      <c r="K19" s="66">
        <f>SUM(K12:K18)</f>
        <v>507478836</v>
      </c>
      <c r="L19" s="39"/>
      <c r="M19" s="353" t="s">
        <v>80</v>
      </c>
      <c r="N19" s="353"/>
      <c r="O19" s="353"/>
      <c r="P19" s="353"/>
      <c r="Q19" s="39">
        <v>15440544</v>
      </c>
      <c r="R19" s="39">
        <v>16865704</v>
      </c>
      <c r="S19" s="259">
        <f t="shared" si="1"/>
        <v>657120</v>
      </c>
      <c r="T19" s="40">
        <v>17522824</v>
      </c>
    </row>
    <row r="20" spans="3:20" ht="21.75" customHeight="1">
      <c r="C20" s="67" t="s">
        <v>96</v>
      </c>
      <c r="D20" s="378" t="s">
        <v>73</v>
      </c>
      <c r="E20" s="379"/>
      <c r="F20" s="379"/>
      <c r="G20" s="380"/>
      <c r="H20" s="39">
        <v>327010230</v>
      </c>
      <c r="I20" s="39">
        <v>330240025</v>
      </c>
      <c r="J20" s="39">
        <f t="shared" si="0"/>
        <v>0</v>
      </c>
      <c r="K20" s="39">
        <v>330240025</v>
      </c>
      <c r="L20" s="39"/>
      <c r="M20" s="355" t="s">
        <v>116</v>
      </c>
      <c r="N20" s="356"/>
      <c r="O20" s="356"/>
      <c r="P20" s="357"/>
      <c r="Q20" s="100">
        <v>15440544</v>
      </c>
      <c r="R20" s="39">
        <v>16865704</v>
      </c>
      <c r="S20" s="260">
        <f t="shared" si="1"/>
        <v>657120</v>
      </c>
      <c r="T20" s="40">
        <v>17522824</v>
      </c>
    </row>
    <row r="21" spans="3:20" ht="21.75" customHeight="1">
      <c r="C21" s="38"/>
      <c r="D21" s="366" t="s">
        <v>148</v>
      </c>
      <c r="E21" s="367"/>
      <c r="F21" s="367"/>
      <c r="G21" s="368"/>
      <c r="H21" s="100">
        <v>327010230</v>
      </c>
      <c r="I21" s="100">
        <v>330240025</v>
      </c>
      <c r="J21" s="100">
        <f t="shared" si="0"/>
        <v>0</v>
      </c>
      <c r="K21" s="100">
        <v>330240025</v>
      </c>
      <c r="L21" s="39"/>
      <c r="M21" s="355" t="s">
        <v>0</v>
      </c>
      <c r="N21" s="356"/>
      <c r="O21" s="356"/>
      <c r="P21" s="357"/>
      <c r="Q21" s="100">
        <v>59555760</v>
      </c>
      <c r="R21" s="39">
        <v>17133910</v>
      </c>
      <c r="S21" s="260">
        <f t="shared" si="1"/>
        <v>-8187693</v>
      </c>
      <c r="T21" s="40">
        <v>8946217</v>
      </c>
    </row>
    <row r="22" spans="3:20" ht="21.75" customHeight="1">
      <c r="C22" s="68"/>
      <c r="D22" s="389"/>
      <c r="E22" s="390"/>
      <c r="F22" s="390"/>
      <c r="G22" s="391"/>
      <c r="H22" s="66"/>
      <c r="I22" s="66"/>
      <c r="J22" s="66">
        <f t="shared" si="0"/>
        <v>0</v>
      </c>
      <c r="K22" s="66"/>
      <c r="L22" s="39" t="s">
        <v>107</v>
      </c>
      <c r="M22" s="131" t="s">
        <v>77</v>
      </c>
      <c r="N22" s="131"/>
      <c r="O22" s="131"/>
      <c r="P22" s="131"/>
      <c r="Q22" s="39">
        <v>135957582</v>
      </c>
      <c r="R22" s="39">
        <v>163052236</v>
      </c>
      <c r="S22" s="259">
        <f t="shared" si="1"/>
        <v>7310258</v>
      </c>
      <c r="T22" s="40">
        <v>170362494</v>
      </c>
    </row>
    <row r="23" spans="3:20" ht="21.75" customHeight="1">
      <c r="C23" s="67"/>
      <c r="D23" s="361"/>
      <c r="E23" s="362"/>
      <c r="F23" s="362"/>
      <c r="G23" s="363"/>
      <c r="H23" s="39"/>
      <c r="I23" s="39"/>
      <c r="J23" s="39">
        <f t="shared" si="0"/>
        <v>0</v>
      </c>
      <c r="K23" s="39"/>
      <c r="L23" s="39" t="s">
        <v>108</v>
      </c>
      <c r="M23" s="131" t="s">
        <v>78</v>
      </c>
      <c r="N23" s="131"/>
      <c r="O23" s="131"/>
      <c r="P23" s="131"/>
      <c r="Q23" s="39">
        <v>4534574</v>
      </c>
      <c r="R23" s="39">
        <v>77953347</v>
      </c>
      <c r="S23" s="259">
        <f t="shared" si="1"/>
        <v>7200</v>
      </c>
      <c r="T23" s="40">
        <v>77960547</v>
      </c>
    </row>
    <row r="24" spans="3:20" ht="21.75" customHeight="1">
      <c r="C24" s="38"/>
      <c r="D24" s="366"/>
      <c r="E24" s="367"/>
      <c r="F24" s="367"/>
      <c r="G24" s="368"/>
      <c r="H24" s="100"/>
      <c r="I24" s="130"/>
      <c r="J24" s="100">
        <f t="shared" si="0"/>
        <v>0</v>
      </c>
      <c r="K24" s="130"/>
      <c r="L24" s="39" t="s">
        <v>109</v>
      </c>
      <c r="M24" s="131" t="s">
        <v>122</v>
      </c>
      <c r="N24" s="131"/>
      <c r="O24" s="131"/>
      <c r="P24" s="131"/>
      <c r="Q24" s="39">
        <v>0</v>
      </c>
      <c r="R24" s="39">
        <v>6306230</v>
      </c>
      <c r="S24" s="259">
        <f t="shared" si="1"/>
        <v>0</v>
      </c>
      <c r="T24" s="40">
        <v>6306230</v>
      </c>
    </row>
    <row r="25" spans="3:20" ht="21.75" customHeight="1">
      <c r="C25" s="38"/>
      <c r="D25" s="365"/>
      <c r="E25" s="365"/>
      <c r="F25" s="365"/>
      <c r="G25" s="365"/>
      <c r="H25" s="39"/>
      <c r="I25" s="39"/>
      <c r="J25" s="39">
        <f t="shared" si="0"/>
        <v>0</v>
      </c>
      <c r="K25" s="39"/>
      <c r="L25" s="69" t="s">
        <v>61</v>
      </c>
      <c r="M25" s="74" t="s">
        <v>118</v>
      </c>
      <c r="N25" s="74"/>
      <c r="O25" s="74"/>
      <c r="P25" s="74"/>
      <c r="Q25" s="101">
        <f>Q12+Q13+Q14+Q16+Q17+Q22+Q23</f>
        <v>550480205</v>
      </c>
      <c r="R25" s="66">
        <f>R12+R13+R14+R16+R17+R22+R23+R24</f>
        <v>616461352</v>
      </c>
      <c r="S25" s="261">
        <f>T25-R25</f>
        <v>22313361</v>
      </c>
      <c r="T25" s="213">
        <f>T12+T13+T14+T16+T17+T22+T23+T24</f>
        <v>638774713</v>
      </c>
    </row>
    <row r="26" spans="3:20" ht="21.75" customHeight="1">
      <c r="C26" s="38"/>
      <c r="D26" s="369"/>
      <c r="E26" s="369"/>
      <c r="F26" s="369"/>
      <c r="G26" s="369"/>
      <c r="H26" s="39"/>
      <c r="I26" s="39"/>
      <c r="J26" s="39">
        <f t="shared" si="0"/>
        <v>0</v>
      </c>
      <c r="K26" s="39"/>
      <c r="L26" s="39" t="s">
        <v>110</v>
      </c>
      <c r="M26" s="358" t="s">
        <v>161</v>
      </c>
      <c r="N26" s="359"/>
      <c r="O26" s="359"/>
      <c r="P26" s="360"/>
      <c r="Q26" s="66">
        <f>Q27+Q28+Q29</f>
        <v>207222387</v>
      </c>
      <c r="R26" s="66">
        <f>R27+R28+R29</f>
        <v>198944148</v>
      </c>
      <c r="S26" s="262">
        <f>T26-R26</f>
        <v>0</v>
      </c>
      <c r="T26" s="213">
        <f>T27+T28+T29</f>
        <v>198944148</v>
      </c>
    </row>
    <row r="27" spans="3:20" ht="21.75" customHeight="1">
      <c r="C27" s="38"/>
      <c r="D27" s="364"/>
      <c r="E27" s="364"/>
      <c r="F27" s="364"/>
      <c r="G27" s="364"/>
      <c r="H27" s="39"/>
      <c r="I27" s="39"/>
      <c r="J27" s="39">
        <f t="shared" si="0"/>
        <v>0</v>
      </c>
      <c r="K27" s="39"/>
      <c r="L27" s="39"/>
      <c r="M27" s="354" t="s">
        <v>162</v>
      </c>
      <c r="N27" s="354"/>
      <c r="O27" s="354"/>
      <c r="P27" s="354"/>
      <c r="Q27" s="39">
        <f>4!M20</f>
        <v>194304710</v>
      </c>
      <c r="R27" s="39">
        <f>4!N20</f>
        <v>186026471</v>
      </c>
      <c r="S27" s="259">
        <f t="shared" si="1"/>
        <v>0</v>
      </c>
      <c r="T27" s="40">
        <f>4!P20</f>
        <v>186026471</v>
      </c>
    </row>
    <row r="28" spans="3:20" ht="21.75" customHeight="1">
      <c r="C28" s="38"/>
      <c r="D28" s="364"/>
      <c r="E28" s="364"/>
      <c r="F28" s="364"/>
      <c r="G28" s="364"/>
      <c r="H28" s="39"/>
      <c r="I28" s="39"/>
      <c r="J28" s="39">
        <f t="shared" si="0"/>
        <v>0</v>
      </c>
      <c r="K28" s="39"/>
      <c r="L28" s="39"/>
      <c r="M28" s="354" t="s">
        <v>198</v>
      </c>
      <c r="N28" s="354"/>
      <c r="O28" s="354"/>
      <c r="P28" s="354"/>
      <c r="Q28" s="39">
        <v>12125632</v>
      </c>
      <c r="R28" s="39">
        <v>12125632</v>
      </c>
      <c r="S28" s="259">
        <f t="shared" si="1"/>
        <v>0</v>
      </c>
      <c r="T28" s="40">
        <v>12125632</v>
      </c>
    </row>
    <row r="29" spans="3:20" ht="21.75" customHeight="1">
      <c r="C29" s="38"/>
      <c r="D29" s="364"/>
      <c r="E29" s="364"/>
      <c r="F29" s="364"/>
      <c r="G29" s="364"/>
      <c r="H29" s="39"/>
      <c r="I29" s="39"/>
      <c r="J29" s="39">
        <f t="shared" si="0"/>
        <v>0</v>
      </c>
      <c r="K29" s="39"/>
      <c r="L29" s="39"/>
      <c r="M29" s="354" t="s">
        <v>218</v>
      </c>
      <c r="N29" s="354"/>
      <c r="O29" s="354"/>
      <c r="P29" s="354"/>
      <c r="Q29" s="39">
        <v>792045</v>
      </c>
      <c r="R29" s="39">
        <v>792045</v>
      </c>
      <c r="S29" s="259">
        <f t="shared" si="1"/>
        <v>0</v>
      </c>
      <c r="T29" s="40">
        <v>792045</v>
      </c>
    </row>
    <row r="30" spans="3:20" ht="21.75" customHeight="1">
      <c r="C30" s="38"/>
      <c r="D30" s="361"/>
      <c r="E30" s="362"/>
      <c r="F30" s="362"/>
      <c r="G30" s="363"/>
      <c r="H30" s="39"/>
      <c r="I30" s="39"/>
      <c r="J30" s="39">
        <f t="shared" si="0"/>
        <v>0</v>
      </c>
      <c r="K30" s="39"/>
      <c r="L30" s="39"/>
      <c r="M30" s="355"/>
      <c r="N30" s="356"/>
      <c r="O30" s="356"/>
      <c r="P30" s="357"/>
      <c r="Q30" s="39"/>
      <c r="R30" s="39"/>
      <c r="S30" s="259">
        <f t="shared" si="1"/>
        <v>0</v>
      </c>
      <c r="T30" s="40"/>
    </row>
    <row r="31" spans="3:20" ht="16.5">
      <c r="C31" s="70"/>
      <c r="D31" s="102" t="s">
        <v>117</v>
      </c>
      <c r="E31" s="102"/>
      <c r="F31" s="102"/>
      <c r="G31" s="102"/>
      <c r="H31" s="71">
        <f>H19+H20</f>
        <v>757702592</v>
      </c>
      <c r="I31" s="71">
        <f>I19+I20</f>
        <v>815405500</v>
      </c>
      <c r="J31" s="71">
        <f t="shared" si="0"/>
        <v>22313361</v>
      </c>
      <c r="K31" s="71">
        <f>K19+K20</f>
        <v>837718861</v>
      </c>
      <c r="L31" s="72"/>
      <c r="M31" s="102" t="s">
        <v>119</v>
      </c>
      <c r="N31" s="102"/>
      <c r="O31" s="102"/>
      <c r="P31" s="102"/>
      <c r="Q31" s="102">
        <f>Q25+Q26</f>
        <v>757702592</v>
      </c>
      <c r="R31" s="102">
        <f>R25+R26</f>
        <v>815405500</v>
      </c>
      <c r="S31" s="283">
        <f>S25+S26</f>
        <v>22313361</v>
      </c>
      <c r="T31" s="102">
        <f>T25+T26</f>
        <v>837718861</v>
      </c>
    </row>
    <row r="32" spans="3:20" ht="16.5">
      <c r="C32" s="347" t="s">
        <v>183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9"/>
      <c r="T32" s="73">
        <v>9</v>
      </c>
    </row>
    <row r="33" spans="3:20" ht="16.5">
      <c r="C33" s="347" t="s">
        <v>165</v>
      </c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9"/>
      <c r="T33" s="73">
        <v>3</v>
      </c>
    </row>
    <row r="34" spans="3:20" ht="16.5">
      <c r="C34" s="347" t="s">
        <v>236</v>
      </c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9"/>
      <c r="T34" s="73">
        <v>3</v>
      </c>
    </row>
    <row r="35" spans="3:20" ht="17.25" thickBot="1">
      <c r="C35" s="350" t="s">
        <v>123</v>
      </c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2"/>
      <c r="T35" s="122">
        <v>25</v>
      </c>
    </row>
    <row r="36" ht="13.5" thickTop="1"/>
  </sheetData>
  <sheetProtection/>
  <mergeCells count="51">
    <mergeCell ref="D23:G23"/>
    <mergeCell ref="D12:G12"/>
    <mergeCell ref="D13:G13"/>
    <mergeCell ref="D9:G10"/>
    <mergeCell ref="L9:L10"/>
    <mergeCell ref="K9:K10"/>
    <mergeCell ref="D15:G15"/>
    <mergeCell ref="D22:G22"/>
    <mergeCell ref="I9:I10"/>
    <mergeCell ref="P8:T8"/>
    <mergeCell ref="T9:T10"/>
    <mergeCell ref="S9:S10"/>
    <mergeCell ref="M12:P12"/>
    <mergeCell ref="H9:H10"/>
    <mergeCell ref="D14:G14"/>
    <mergeCell ref="J9:J10"/>
    <mergeCell ref="R9:R10"/>
    <mergeCell ref="M15:P15"/>
    <mergeCell ref="D20:G20"/>
    <mergeCell ref="D21:G21"/>
    <mergeCell ref="M20:P20"/>
    <mergeCell ref="M21:P21"/>
    <mergeCell ref="M19:P19"/>
    <mergeCell ref="M18:P18"/>
    <mergeCell ref="C3:Q3"/>
    <mergeCell ref="M13:P13"/>
    <mergeCell ref="M14:P14"/>
    <mergeCell ref="M16:P16"/>
    <mergeCell ref="M11:P11"/>
    <mergeCell ref="M9:P10"/>
    <mergeCell ref="C4:Q4"/>
    <mergeCell ref="Q9:Q10"/>
    <mergeCell ref="D11:G11"/>
    <mergeCell ref="C9:C10"/>
    <mergeCell ref="D29:G29"/>
    <mergeCell ref="D28:G28"/>
    <mergeCell ref="M29:P29"/>
    <mergeCell ref="D25:G25"/>
    <mergeCell ref="D27:G27"/>
    <mergeCell ref="D24:G24"/>
    <mergeCell ref="D26:G26"/>
    <mergeCell ref="C34:S34"/>
    <mergeCell ref="C35:S35"/>
    <mergeCell ref="M17:P17"/>
    <mergeCell ref="M27:P27"/>
    <mergeCell ref="M28:P28"/>
    <mergeCell ref="C33:S33"/>
    <mergeCell ref="M30:P30"/>
    <mergeCell ref="M26:P26"/>
    <mergeCell ref="C32:S32"/>
    <mergeCell ref="D30:G30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N22" sqref="N22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9" width="16.140625" style="0" customWidth="1"/>
  </cols>
  <sheetData>
    <row r="1" spans="3:18" ht="16.5">
      <c r="C1" s="284" t="s">
        <v>306</v>
      </c>
      <c r="D1" s="284"/>
      <c r="E1" s="284"/>
      <c r="F1" s="284"/>
      <c r="G1" s="284"/>
      <c r="H1" s="284"/>
      <c r="I1" s="284"/>
      <c r="J1" s="5"/>
      <c r="K1" s="5"/>
      <c r="L1" s="5"/>
      <c r="M1" s="5"/>
      <c r="N1" s="5"/>
      <c r="O1" s="5"/>
      <c r="P1" s="5"/>
      <c r="Q1" s="5"/>
      <c r="R1" s="5"/>
    </row>
    <row r="2" spans="2:9" ht="16.5" customHeight="1">
      <c r="B2" s="433" t="s">
        <v>129</v>
      </c>
      <c r="C2" s="433"/>
      <c r="D2" s="433"/>
      <c r="E2" s="433"/>
      <c r="F2" s="433"/>
      <c r="G2" s="433"/>
      <c r="H2" s="433"/>
      <c r="I2" s="433"/>
    </row>
    <row r="3" spans="2:9" ht="34.5" customHeight="1">
      <c r="B3" s="434" t="s">
        <v>250</v>
      </c>
      <c r="C3" s="434"/>
      <c r="D3" s="434"/>
      <c r="E3" s="434"/>
      <c r="F3" s="434"/>
      <c r="G3" s="434"/>
      <c r="H3" s="434"/>
      <c r="I3" s="434"/>
    </row>
    <row r="4" spans="2:9" ht="15" customHeight="1" thickBot="1">
      <c r="B4" s="41"/>
      <c r="C4" s="41"/>
      <c r="D4" s="41"/>
      <c r="E4" s="41"/>
      <c r="F4" s="417" t="s">
        <v>184</v>
      </c>
      <c r="G4" s="417"/>
      <c r="H4" s="417"/>
      <c r="I4" s="417"/>
    </row>
    <row r="5" spans="2:9" ht="12" customHeight="1" thickTop="1">
      <c r="B5" s="418" t="s">
        <v>130</v>
      </c>
      <c r="C5" s="420" t="s">
        <v>131</v>
      </c>
      <c r="D5" s="420"/>
      <c r="E5" s="420"/>
      <c r="F5" s="422" t="s">
        <v>229</v>
      </c>
      <c r="G5" s="430" t="s">
        <v>281</v>
      </c>
      <c r="H5" s="424" t="s">
        <v>254</v>
      </c>
      <c r="I5" s="427" t="s">
        <v>290</v>
      </c>
    </row>
    <row r="6" spans="2:9" ht="12" customHeight="1">
      <c r="B6" s="419"/>
      <c r="C6" s="421"/>
      <c r="D6" s="421"/>
      <c r="E6" s="421"/>
      <c r="F6" s="423"/>
      <c r="G6" s="431"/>
      <c r="H6" s="425"/>
      <c r="I6" s="428"/>
    </row>
    <row r="7" spans="2:9" ht="12" customHeight="1">
      <c r="B7" s="419"/>
      <c r="C7" s="421"/>
      <c r="D7" s="421"/>
      <c r="E7" s="421"/>
      <c r="F7" s="423"/>
      <c r="G7" s="431"/>
      <c r="H7" s="425"/>
      <c r="I7" s="428"/>
    </row>
    <row r="8" spans="2:9" ht="18" customHeight="1">
      <c r="B8" s="419"/>
      <c r="C8" s="421"/>
      <c r="D8" s="421"/>
      <c r="E8" s="421"/>
      <c r="F8" s="423"/>
      <c r="G8" s="432"/>
      <c r="H8" s="426"/>
      <c r="I8" s="429"/>
    </row>
    <row r="9" spans="2:9" ht="5.25" customHeight="1">
      <c r="B9" s="414"/>
      <c r="C9" s="415"/>
      <c r="D9" s="415"/>
      <c r="E9" s="415"/>
      <c r="F9" s="415"/>
      <c r="G9" s="103"/>
      <c r="H9" s="263"/>
      <c r="I9" s="110"/>
    </row>
    <row r="10" spans="2:9" ht="24.75" customHeight="1">
      <c r="B10" s="104" t="s">
        <v>61</v>
      </c>
      <c r="C10" s="396" t="s">
        <v>132</v>
      </c>
      <c r="D10" s="396"/>
      <c r="E10" s="396"/>
      <c r="F10" s="111">
        <f>F11+F17+F26+F30</f>
        <v>135957582</v>
      </c>
      <c r="G10" s="111">
        <f>G11+G17+G26+G30</f>
        <v>163052236</v>
      </c>
      <c r="H10" s="264">
        <f>I10-G10</f>
        <v>7310258</v>
      </c>
      <c r="I10" s="203">
        <f>I11+I17+I26+I30</f>
        <v>170362494</v>
      </c>
    </row>
    <row r="11" spans="2:9" ht="19.5" customHeight="1">
      <c r="B11" s="105" t="s">
        <v>2</v>
      </c>
      <c r="C11" s="398" t="s">
        <v>133</v>
      </c>
      <c r="D11" s="398"/>
      <c r="E11" s="398"/>
      <c r="F11" s="123">
        <f>SUM(F12:F14)</f>
        <v>16965000</v>
      </c>
      <c r="G11" s="123">
        <f>SUM(G12:G16)</f>
        <v>17066600</v>
      </c>
      <c r="H11" s="265">
        <f aca="true" t="shared" si="0" ref="H11:H55">I11-G11</f>
        <v>364490</v>
      </c>
      <c r="I11" s="204">
        <f>SUM(I12:I16)</f>
        <v>17431090</v>
      </c>
    </row>
    <row r="12" spans="2:9" ht="15" customHeight="1">
      <c r="B12" s="105"/>
      <c r="C12" s="395" t="s">
        <v>224</v>
      </c>
      <c r="D12" s="395"/>
      <c r="E12" s="395"/>
      <c r="F12" s="114">
        <v>10330000</v>
      </c>
      <c r="G12" s="114">
        <v>10330000</v>
      </c>
      <c r="H12" s="266">
        <f t="shared" si="0"/>
        <v>0</v>
      </c>
      <c r="I12" s="205">
        <v>10330000</v>
      </c>
    </row>
    <row r="13" spans="2:9" ht="15" customHeight="1">
      <c r="B13" s="105"/>
      <c r="C13" s="395" t="s">
        <v>225</v>
      </c>
      <c r="D13" s="395"/>
      <c r="E13" s="395"/>
      <c r="F13" s="114">
        <v>635000</v>
      </c>
      <c r="G13" s="114">
        <v>635000</v>
      </c>
      <c r="H13" s="266">
        <f t="shared" si="0"/>
        <v>0</v>
      </c>
      <c r="I13" s="205">
        <v>635000</v>
      </c>
    </row>
    <row r="14" spans="2:9" ht="15" customHeight="1">
      <c r="B14" s="105"/>
      <c r="C14" s="395" t="s">
        <v>240</v>
      </c>
      <c r="D14" s="395"/>
      <c r="E14" s="395"/>
      <c r="F14" s="114">
        <v>6000000</v>
      </c>
      <c r="G14" s="114">
        <v>6000000</v>
      </c>
      <c r="H14" s="266">
        <f t="shared" si="0"/>
        <v>0</v>
      </c>
      <c r="I14" s="205">
        <v>6000000</v>
      </c>
    </row>
    <row r="15" spans="2:9" ht="15" customHeight="1">
      <c r="B15" s="105"/>
      <c r="C15" s="395" t="s">
        <v>263</v>
      </c>
      <c r="D15" s="395"/>
      <c r="E15" s="395"/>
      <c r="F15" s="114">
        <v>0</v>
      </c>
      <c r="G15" s="114">
        <v>101600</v>
      </c>
      <c r="H15" s="266">
        <f t="shared" si="0"/>
        <v>0</v>
      </c>
      <c r="I15" s="205">
        <v>101600</v>
      </c>
    </row>
    <row r="16" spans="2:9" ht="15" customHeight="1">
      <c r="B16" s="105"/>
      <c r="C16" s="395" t="s">
        <v>292</v>
      </c>
      <c r="D16" s="395"/>
      <c r="E16" s="395"/>
      <c r="F16" s="114">
        <v>0</v>
      </c>
      <c r="G16" s="114">
        <v>0</v>
      </c>
      <c r="H16" s="266">
        <f t="shared" si="0"/>
        <v>364490</v>
      </c>
      <c r="I16" s="205">
        <v>364490</v>
      </c>
    </row>
    <row r="17" spans="2:9" ht="19.5" customHeight="1">
      <c r="B17" s="105" t="s">
        <v>3</v>
      </c>
      <c r="C17" s="398" t="s">
        <v>134</v>
      </c>
      <c r="D17" s="398"/>
      <c r="E17" s="398"/>
      <c r="F17" s="123">
        <f>SUM(F18:F21)</f>
        <v>103496582</v>
      </c>
      <c r="G17" s="123">
        <f>SUM(G18:G25)</f>
        <v>111506836</v>
      </c>
      <c r="H17" s="123">
        <f>SUM(H18:H25)</f>
        <v>-40873185</v>
      </c>
      <c r="I17" s="204">
        <f>SUM(I18:I25)</f>
        <v>70633651</v>
      </c>
    </row>
    <row r="18" spans="2:9" ht="15" customHeight="1">
      <c r="B18" s="105"/>
      <c r="C18" s="392" t="s">
        <v>244</v>
      </c>
      <c r="D18" s="393"/>
      <c r="E18" s="394"/>
      <c r="F18" s="112">
        <v>0</v>
      </c>
      <c r="G18" s="112">
        <v>0</v>
      </c>
      <c r="H18" s="267">
        <f t="shared" si="0"/>
        <v>0</v>
      </c>
      <c r="I18" s="206">
        <v>0</v>
      </c>
    </row>
    <row r="19" spans="2:9" ht="15" customHeight="1">
      <c r="B19" s="105"/>
      <c r="C19" s="395" t="s">
        <v>219</v>
      </c>
      <c r="D19" s="395"/>
      <c r="E19" s="395"/>
      <c r="F19" s="114">
        <v>53496582</v>
      </c>
      <c r="G19" s="114">
        <v>53496582</v>
      </c>
      <c r="H19" s="266">
        <f t="shared" si="0"/>
        <v>-45955348</v>
      </c>
      <c r="I19" s="205">
        <v>7541234</v>
      </c>
    </row>
    <row r="20" spans="2:9" ht="15" customHeight="1">
      <c r="B20" s="105"/>
      <c r="C20" s="395" t="s">
        <v>293</v>
      </c>
      <c r="D20" s="395"/>
      <c r="E20" s="395"/>
      <c r="F20" s="114">
        <v>0</v>
      </c>
      <c r="G20" s="114">
        <v>0</v>
      </c>
      <c r="H20" s="266">
        <f t="shared" si="0"/>
        <v>1231900</v>
      </c>
      <c r="I20" s="205">
        <v>1231900</v>
      </c>
    </row>
    <row r="21" spans="2:9" ht="15" customHeight="1">
      <c r="B21" s="105"/>
      <c r="C21" s="395" t="s">
        <v>243</v>
      </c>
      <c r="D21" s="395"/>
      <c r="E21" s="395"/>
      <c r="F21" s="114">
        <v>50000000</v>
      </c>
      <c r="G21" s="114">
        <v>50000000</v>
      </c>
      <c r="H21" s="266">
        <f t="shared" si="0"/>
        <v>0</v>
      </c>
      <c r="I21" s="205">
        <v>50000000</v>
      </c>
    </row>
    <row r="22" spans="2:9" ht="37.5" customHeight="1">
      <c r="B22" s="105"/>
      <c r="C22" s="395" t="s">
        <v>264</v>
      </c>
      <c r="D22" s="395"/>
      <c r="E22" s="395"/>
      <c r="F22" s="114">
        <v>0</v>
      </c>
      <c r="G22" s="114">
        <v>6010254</v>
      </c>
      <c r="H22" s="266">
        <f t="shared" si="0"/>
        <v>0</v>
      </c>
      <c r="I22" s="205">
        <v>6010254</v>
      </c>
    </row>
    <row r="23" spans="2:9" ht="19.5" customHeight="1">
      <c r="B23" s="105"/>
      <c r="C23" s="395" t="s">
        <v>272</v>
      </c>
      <c r="D23" s="395"/>
      <c r="E23" s="395"/>
      <c r="F23" s="114">
        <v>0</v>
      </c>
      <c r="G23" s="114">
        <v>1500000</v>
      </c>
      <c r="H23" s="266">
        <f t="shared" si="0"/>
        <v>0</v>
      </c>
      <c r="I23" s="205">
        <v>1500000</v>
      </c>
    </row>
    <row r="24" spans="2:9" ht="31.5" customHeight="1">
      <c r="B24" s="105"/>
      <c r="C24" s="395" t="s">
        <v>294</v>
      </c>
      <c r="D24" s="395"/>
      <c r="E24" s="395"/>
      <c r="F24" s="114">
        <v>0</v>
      </c>
      <c r="G24" s="114">
        <v>0</v>
      </c>
      <c r="H24" s="266">
        <f t="shared" si="0"/>
        <v>1442343</v>
      </c>
      <c r="I24" s="205">
        <v>1442343</v>
      </c>
    </row>
    <row r="25" spans="2:9" ht="19.5" customHeight="1">
      <c r="B25" s="105"/>
      <c r="C25" s="395" t="s">
        <v>283</v>
      </c>
      <c r="D25" s="395"/>
      <c r="E25" s="395"/>
      <c r="F25" s="114">
        <v>0</v>
      </c>
      <c r="G25" s="114">
        <v>500000</v>
      </c>
      <c r="H25" s="266">
        <f t="shared" si="0"/>
        <v>2407920</v>
      </c>
      <c r="I25" s="205">
        <v>2907920</v>
      </c>
    </row>
    <row r="26" spans="2:9" ht="15" customHeight="1">
      <c r="B26" s="105" t="s">
        <v>4</v>
      </c>
      <c r="C26" s="398" t="s">
        <v>135</v>
      </c>
      <c r="D26" s="398"/>
      <c r="E26" s="398"/>
      <c r="F26" s="124">
        <v>0</v>
      </c>
      <c r="G26" s="124">
        <f>SUM(G27:G28)</f>
        <v>601539</v>
      </c>
      <c r="H26" s="268">
        <f>SUM(H27:H29)</f>
        <v>1150847</v>
      </c>
      <c r="I26" s="207">
        <f>SUM(I27:I29)</f>
        <v>1752386</v>
      </c>
    </row>
    <row r="27" spans="2:9" ht="15" customHeight="1">
      <c r="B27" s="105"/>
      <c r="C27" s="408" t="s">
        <v>153</v>
      </c>
      <c r="D27" s="409"/>
      <c r="E27" s="410"/>
      <c r="F27" s="277">
        <v>0</v>
      </c>
      <c r="G27" s="277">
        <v>289699</v>
      </c>
      <c r="H27" s="278">
        <f t="shared" si="0"/>
        <v>168529</v>
      </c>
      <c r="I27" s="279">
        <v>458228</v>
      </c>
    </row>
    <row r="28" spans="2:9" ht="15" customHeight="1">
      <c r="B28" s="105"/>
      <c r="C28" s="408" t="s">
        <v>289</v>
      </c>
      <c r="D28" s="409"/>
      <c r="E28" s="410"/>
      <c r="F28" s="277">
        <v>0</v>
      </c>
      <c r="G28" s="277">
        <v>311840</v>
      </c>
      <c r="H28" s="278">
        <f t="shared" si="0"/>
        <v>0</v>
      </c>
      <c r="I28" s="279">
        <v>311840</v>
      </c>
    </row>
    <row r="29" spans="2:9" ht="15" customHeight="1">
      <c r="B29" s="105"/>
      <c r="C29" s="408" t="s">
        <v>295</v>
      </c>
      <c r="D29" s="409"/>
      <c r="E29" s="410"/>
      <c r="F29" s="277">
        <v>0</v>
      </c>
      <c r="G29" s="277">
        <v>0</v>
      </c>
      <c r="H29" s="278">
        <f t="shared" si="0"/>
        <v>982318</v>
      </c>
      <c r="I29" s="279">
        <v>982318</v>
      </c>
    </row>
    <row r="30" spans="2:9" s="60" customFormat="1" ht="15" customHeight="1">
      <c r="B30" s="105" t="s">
        <v>1</v>
      </c>
      <c r="C30" s="398" t="s">
        <v>136</v>
      </c>
      <c r="D30" s="398"/>
      <c r="E30" s="398"/>
      <c r="F30" s="123">
        <f>SUM(F31:F43)</f>
        <v>15496000</v>
      </c>
      <c r="G30" s="123">
        <f>SUM(G31:G43)</f>
        <v>33877261</v>
      </c>
      <c r="H30" s="265">
        <f t="shared" si="0"/>
        <v>46668106</v>
      </c>
      <c r="I30" s="204">
        <f>SUM(I31:I43)</f>
        <v>80545367</v>
      </c>
    </row>
    <row r="31" spans="2:9" s="60" customFormat="1" ht="36" customHeight="1">
      <c r="B31" s="118"/>
      <c r="C31" s="395" t="s">
        <v>253</v>
      </c>
      <c r="D31" s="395"/>
      <c r="E31" s="395"/>
      <c r="F31" s="119">
        <v>3065000</v>
      </c>
      <c r="G31" s="119">
        <v>2959563</v>
      </c>
      <c r="H31" s="269">
        <f t="shared" si="0"/>
        <v>0</v>
      </c>
      <c r="I31" s="208">
        <v>2959563</v>
      </c>
    </row>
    <row r="32" spans="2:9" s="60" customFormat="1" ht="19.5" customHeight="1">
      <c r="B32" s="118"/>
      <c r="C32" s="395" t="s">
        <v>273</v>
      </c>
      <c r="D32" s="395"/>
      <c r="E32" s="395"/>
      <c r="F32" s="119">
        <v>0</v>
      </c>
      <c r="G32" s="119">
        <v>8999000</v>
      </c>
      <c r="H32" s="269">
        <f t="shared" si="0"/>
        <v>0</v>
      </c>
      <c r="I32" s="208">
        <v>8999000</v>
      </c>
    </row>
    <row r="33" spans="2:9" s="60" customFormat="1" ht="64.5" customHeight="1">
      <c r="B33" s="118"/>
      <c r="C33" s="395" t="s">
        <v>296</v>
      </c>
      <c r="D33" s="395"/>
      <c r="E33" s="395"/>
      <c r="F33" s="119">
        <v>0</v>
      </c>
      <c r="G33" s="119">
        <v>1819160</v>
      </c>
      <c r="H33" s="269">
        <f t="shared" si="0"/>
        <v>44836635</v>
      </c>
      <c r="I33" s="208">
        <v>46655795</v>
      </c>
    </row>
    <row r="34" spans="2:9" s="60" customFormat="1" ht="33.75" customHeight="1">
      <c r="B34" s="118"/>
      <c r="C34" s="395" t="s">
        <v>242</v>
      </c>
      <c r="D34" s="395"/>
      <c r="E34" s="395"/>
      <c r="F34" s="119">
        <v>8112000</v>
      </c>
      <c r="G34" s="119">
        <v>8112000</v>
      </c>
      <c r="H34" s="269">
        <f t="shared" si="0"/>
        <v>0</v>
      </c>
      <c r="I34" s="208">
        <v>8112000</v>
      </c>
    </row>
    <row r="35" spans="2:9" s="60" customFormat="1" ht="33.75" customHeight="1">
      <c r="B35" s="118"/>
      <c r="C35" s="392" t="s">
        <v>282</v>
      </c>
      <c r="D35" s="393"/>
      <c r="E35" s="394"/>
      <c r="F35" s="119">
        <v>0</v>
      </c>
      <c r="G35" s="119">
        <v>8000000</v>
      </c>
      <c r="H35" s="269">
        <f t="shared" si="0"/>
        <v>0</v>
      </c>
      <c r="I35" s="208">
        <v>8000000</v>
      </c>
    </row>
    <row r="36" spans="2:9" s="60" customFormat="1" ht="19.5" customHeight="1">
      <c r="B36" s="118"/>
      <c r="C36" s="395" t="s">
        <v>278</v>
      </c>
      <c r="D36" s="395"/>
      <c r="E36" s="395"/>
      <c r="F36" s="119">
        <v>0</v>
      </c>
      <c r="G36" s="119">
        <v>57150</v>
      </c>
      <c r="H36" s="269">
        <f t="shared" si="0"/>
        <v>0</v>
      </c>
      <c r="I36" s="208">
        <v>57150</v>
      </c>
    </row>
    <row r="37" spans="2:9" s="60" customFormat="1" ht="19.5" customHeight="1">
      <c r="B37" s="118"/>
      <c r="C37" s="395" t="s">
        <v>279</v>
      </c>
      <c r="D37" s="395"/>
      <c r="E37" s="395"/>
      <c r="F37" s="119">
        <v>0</v>
      </c>
      <c r="G37" s="119">
        <v>48287</v>
      </c>
      <c r="H37" s="269">
        <f t="shared" si="0"/>
        <v>0</v>
      </c>
      <c r="I37" s="208">
        <v>48287</v>
      </c>
    </row>
    <row r="38" spans="2:9" s="60" customFormat="1" ht="19.5" customHeight="1">
      <c r="B38" s="118"/>
      <c r="C38" s="395" t="s">
        <v>297</v>
      </c>
      <c r="D38" s="395"/>
      <c r="E38" s="395"/>
      <c r="F38" s="119">
        <v>0</v>
      </c>
      <c r="G38" s="119">
        <v>0</v>
      </c>
      <c r="H38" s="269">
        <f t="shared" si="0"/>
        <v>2000000</v>
      </c>
      <c r="I38" s="208">
        <v>2000000</v>
      </c>
    </row>
    <row r="39" spans="2:9" s="60" customFormat="1" ht="15" customHeight="1">
      <c r="B39" s="118"/>
      <c r="C39" s="397" t="s">
        <v>153</v>
      </c>
      <c r="D39" s="397"/>
      <c r="E39" s="397"/>
      <c r="F39" s="119">
        <v>800000</v>
      </c>
      <c r="G39" s="119">
        <v>510301</v>
      </c>
      <c r="H39" s="269">
        <f t="shared" si="0"/>
        <v>-168529</v>
      </c>
      <c r="I39" s="208">
        <v>341772</v>
      </c>
    </row>
    <row r="40" spans="2:9" ht="23.25" customHeight="1">
      <c r="B40" s="105"/>
      <c r="C40" s="392" t="s">
        <v>226</v>
      </c>
      <c r="D40" s="393"/>
      <c r="E40" s="394"/>
      <c r="F40" s="119">
        <v>1435000</v>
      </c>
      <c r="G40" s="119">
        <v>1435000</v>
      </c>
      <c r="H40" s="269">
        <f t="shared" si="0"/>
        <v>0</v>
      </c>
      <c r="I40" s="208">
        <v>1435000</v>
      </c>
    </row>
    <row r="41" spans="2:9" ht="23.25" customHeight="1">
      <c r="B41" s="105"/>
      <c r="C41" s="392" t="s">
        <v>217</v>
      </c>
      <c r="D41" s="393"/>
      <c r="E41" s="394"/>
      <c r="F41" s="112">
        <v>410000</v>
      </c>
      <c r="G41" s="112">
        <v>164800</v>
      </c>
      <c r="H41" s="267">
        <f t="shared" si="0"/>
        <v>0</v>
      </c>
      <c r="I41" s="206">
        <v>164800</v>
      </c>
    </row>
    <row r="42" spans="2:9" ht="15" customHeight="1">
      <c r="B42" s="105"/>
      <c r="C42" s="397" t="s">
        <v>164</v>
      </c>
      <c r="D42" s="397"/>
      <c r="E42" s="397"/>
      <c r="F42" s="119">
        <v>240000</v>
      </c>
      <c r="G42" s="119">
        <v>240000</v>
      </c>
      <c r="H42" s="269">
        <f t="shared" si="0"/>
        <v>0</v>
      </c>
      <c r="I42" s="208">
        <v>240000</v>
      </c>
    </row>
    <row r="43" spans="2:9" ht="15" customHeight="1">
      <c r="B43" s="105"/>
      <c r="C43" s="397" t="s">
        <v>241</v>
      </c>
      <c r="D43" s="397"/>
      <c r="E43" s="397"/>
      <c r="F43" s="112">
        <v>1434000</v>
      </c>
      <c r="G43" s="112">
        <v>1532000</v>
      </c>
      <c r="H43" s="267">
        <f t="shared" si="0"/>
        <v>0</v>
      </c>
      <c r="I43" s="206">
        <v>1532000</v>
      </c>
    </row>
    <row r="44" spans="2:9" ht="15" customHeight="1">
      <c r="B44" s="105"/>
      <c r="C44" s="416" t="s">
        <v>252</v>
      </c>
      <c r="D44" s="416"/>
      <c r="E44" s="416"/>
      <c r="F44" s="138">
        <v>634000</v>
      </c>
      <c r="G44" s="138">
        <v>732000</v>
      </c>
      <c r="H44" s="270">
        <f t="shared" si="0"/>
        <v>0</v>
      </c>
      <c r="I44" s="209">
        <v>732000</v>
      </c>
    </row>
    <row r="45" spans="2:9" ht="24.75" customHeight="1">
      <c r="B45" s="106" t="s">
        <v>82</v>
      </c>
      <c r="C45" s="411" t="s">
        <v>137</v>
      </c>
      <c r="D45" s="412"/>
      <c r="E45" s="413"/>
      <c r="F45" s="113">
        <f>F46+F52+F53</f>
        <v>4534574</v>
      </c>
      <c r="G45" s="113">
        <f>G46+G52+G53</f>
        <v>77953347</v>
      </c>
      <c r="H45" s="271">
        <f t="shared" si="0"/>
        <v>7200</v>
      </c>
      <c r="I45" s="107">
        <f>I46+I52+I53</f>
        <v>77960547</v>
      </c>
    </row>
    <row r="46" spans="2:9" ht="19.5" customHeight="1">
      <c r="B46" s="105" t="s">
        <v>2</v>
      </c>
      <c r="C46" s="398" t="s">
        <v>138</v>
      </c>
      <c r="D46" s="398"/>
      <c r="E46" s="398"/>
      <c r="F46" s="182">
        <v>4534574</v>
      </c>
      <c r="G46" s="182">
        <f>SUM(G47:G51)</f>
        <v>45443816</v>
      </c>
      <c r="H46" s="272">
        <f t="shared" si="0"/>
        <v>7200</v>
      </c>
      <c r="I46" s="210">
        <f>SUM(I47:I51)</f>
        <v>45451016</v>
      </c>
    </row>
    <row r="47" spans="2:9" ht="28.5" customHeight="1">
      <c r="B47" s="105"/>
      <c r="C47" s="395" t="s">
        <v>239</v>
      </c>
      <c r="D47" s="395"/>
      <c r="E47" s="395"/>
      <c r="F47" s="114">
        <v>4534574</v>
      </c>
      <c r="G47" s="114">
        <v>4534574</v>
      </c>
      <c r="H47" s="266">
        <f aca="true" t="shared" si="1" ref="H47:H52">I47-G47</f>
        <v>7200</v>
      </c>
      <c r="I47" s="205">
        <v>4541774</v>
      </c>
    </row>
    <row r="48" spans="2:9" ht="28.5" customHeight="1">
      <c r="B48" s="105"/>
      <c r="C48" s="395" t="s">
        <v>274</v>
      </c>
      <c r="D48" s="395"/>
      <c r="E48" s="395"/>
      <c r="F48" s="114">
        <v>0</v>
      </c>
      <c r="G48" s="114">
        <v>1714500</v>
      </c>
      <c r="H48" s="266">
        <f t="shared" si="1"/>
        <v>0</v>
      </c>
      <c r="I48" s="205">
        <v>1714500</v>
      </c>
    </row>
    <row r="49" spans="2:9" ht="28.5" customHeight="1">
      <c r="B49" s="105"/>
      <c r="C49" s="395" t="s">
        <v>275</v>
      </c>
      <c r="D49" s="395"/>
      <c r="E49" s="395"/>
      <c r="F49" s="114">
        <v>0</v>
      </c>
      <c r="G49" s="114">
        <v>4454652</v>
      </c>
      <c r="H49" s="266">
        <f t="shared" si="1"/>
        <v>0</v>
      </c>
      <c r="I49" s="205">
        <v>4454652</v>
      </c>
    </row>
    <row r="50" spans="2:9" ht="28.5" customHeight="1">
      <c r="B50" s="105"/>
      <c r="C50" s="395" t="s">
        <v>277</v>
      </c>
      <c r="D50" s="395"/>
      <c r="E50" s="395"/>
      <c r="F50" s="114">
        <v>0</v>
      </c>
      <c r="G50" s="114">
        <v>33740090</v>
      </c>
      <c r="H50" s="266">
        <f t="shared" si="1"/>
        <v>0</v>
      </c>
      <c r="I50" s="205">
        <v>33740090</v>
      </c>
    </row>
    <row r="51" spans="2:9" ht="28.5" customHeight="1">
      <c r="B51" s="105"/>
      <c r="C51" s="392" t="s">
        <v>284</v>
      </c>
      <c r="D51" s="393"/>
      <c r="E51" s="394"/>
      <c r="F51" s="114">
        <v>0</v>
      </c>
      <c r="G51" s="114">
        <v>1000000</v>
      </c>
      <c r="H51" s="266">
        <f t="shared" si="1"/>
        <v>0</v>
      </c>
      <c r="I51" s="205">
        <v>1000000</v>
      </c>
    </row>
    <row r="52" spans="2:9" ht="28.5" customHeight="1">
      <c r="B52" s="181" t="s">
        <v>3</v>
      </c>
      <c r="C52" s="405" t="s">
        <v>139</v>
      </c>
      <c r="D52" s="406"/>
      <c r="E52" s="407"/>
      <c r="F52" s="182">
        <v>0</v>
      </c>
      <c r="G52" s="182">
        <v>0</v>
      </c>
      <c r="H52" s="266">
        <f t="shared" si="1"/>
        <v>0</v>
      </c>
      <c r="I52" s="210">
        <v>0</v>
      </c>
    </row>
    <row r="53" spans="2:9" ht="28.5" customHeight="1">
      <c r="B53" s="181" t="s">
        <v>4</v>
      </c>
      <c r="C53" s="402" t="s">
        <v>140</v>
      </c>
      <c r="D53" s="403"/>
      <c r="E53" s="404"/>
      <c r="F53" s="182">
        <v>0</v>
      </c>
      <c r="G53" s="182">
        <f>SUM(G54)</f>
        <v>32509531</v>
      </c>
      <c r="H53" s="272">
        <f t="shared" si="0"/>
        <v>0</v>
      </c>
      <c r="I53" s="210">
        <f>SUM(I54)</f>
        <v>32509531</v>
      </c>
    </row>
    <row r="54" spans="2:9" ht="28.5" customHeight="1">
      <c r="B54" s="274"/>
      <c r="C54" s="395" t="s">
        <v>276</v>
      </c>
      <c r="D54" s="395"/>
      <c r="E54" s="395"/>
      <c r="F54" s="275">
        <v>0</v>
      </c>
      <c r="G54" s="275">
        <v>32509531</v>
      </c>
      <c r="H54" s="266">
        <f t="shared" si="0"/>
        <v>0</v>
      </c>
      <c r="I54" s="276">
        <v>32509531</v>
      </c>
    </row>
    <row r="55" spans="2:9" ht="28.5" customHeight="1" thickBot="1">
      <c r="B55" s="108" t="s">
        <v>62</v>
      </c>
      <c r="C55" s="399" t="s">
        <v>141</v>
      </c>
      <c r="D55" s="400"/>
      <c r="E55" s="401"/>
      <c r="F55" s="115">
        <f>F10+F45</f>
        <v>140492156</v>
      </c>
      <c r="G55" s="115">
        <f>G10+G45</f>
        <v>241005583</v>
      </c>
      <c r="H55" s="273">
        <f t="shared" si="0"/>
        <v>7317458</v>
      </c>
      <c r="I55" s="211">
        <f>I10+I45</f>
        <v>248323041</v>
      </c>
    </row>
    <row r="56" s="109" customFormat="1" ht="12.75" customHeight="1" thickTop="1"/>
    <row r="57" spans="2:9" s="109" customFormat="1" ht="12.75" customHeight="1">
      <c r="B57"/>
      <c r="C57"/>
      <c r="D57"/>
      <c r="E57"/>
      <c r="F57"/>
      <c r="G57"/>
      <c r="H57"/>
      <c r="I57"/>
    </row>
    <row r="58" spans="2:9" s="109" customFormat="1" ht="12.75" customHeight="1">
      <c r="B58"/>
      <c r="C58"/>
      <c r="D58"/>
      <c r="E58"/>
      <c r="F58"/>
      <c r="G58"/>
      <c r="H58"/>
      <c r="I58"/>
    </row>
    <row r="59" spans="2:9" s="109" customFormat="1" ht="12.75" customHeight="1">
      <c r="B59"/>
      <c r="C59"/>
      <c r="D59"/>
      <c r="E59"/>
      <c r="F59"/>
      <c r="G59"/>
      <c r="H59"/>
      <c r="I59"/>
    </row>
    <row r="60" spans="2:9" s="109" customFormat="1" ht="12.75" customHeight="1">
      <c r="B60"/>
      <c r="C60"/>
      <c r="D60"/>
      <c r="E60"/>
      <c r="F60"/>
      <c r="G60"/>
      <c r="H60"/>
      <c r="I60"/>
    </row>
    <row r="61" spans="2:9" s="109" customFormat="1" ht="12.75" customHeight="1">
      <c r="B61"/>
      <c r="C61"/>
      <c r="D61"/>
      <c r="E61"/>
      <c r="F61"/>
      <c r="G61"/>
      <c r="H61"/>
      <c r="I61"/>
    </row>
    <row r="62" spans="2:9" s="109" customFormat="1" ht="12.75" customHeight="1">
      <c r="B62"/>
      <c r="C62"/>
      <c r="D62"/>
      <c r="E62"/>
      <c r="F62"/>
      <c r="G62"/>
      <c r="H62"/>
      <c r="I62"/>
    </row>
    <row r="63" spans="2:9" s="109" customFormat="1" ht="12.75" customHeight="1">
      <c r="B63"/>
      <c r="C63"/>
      <c r="D63"/>
      <c r="E63"/>
      <c r="F63"/>
      <c r="G63"/>
      <c r="H63"/>
      <c r="I63"/>
    </row>
  </sheetData>
  <sheetProtection/>
  <mergeCells count="57">
    <mergeCell ref="C29:E29"/>
    <mergeCell ref="C17:E17"/>
    <mergeCell ref="C42:E42"/>
    <mergeCell ref="C14:E14"/>
    <mergeCell ref="C21:E21"/>
    <mergeCell ref="C28:E28"/>
    <mergeCell ref="C35:E35"/>
    <mergeCell ref="C25:E25"/>
    <mergeCell ref="C16:E16"/>
    <mergeCell ref="C20:E20"/>
    <mergeCell ref="C24:E24"/>
    <mergeCell ref="C31:E31"/>
    <mergeCell ref="C54:E54"/>
    <mergeCell ref="C1:I1"/>
    <mergeCell ref="C15:E15"/>
    <mergeCell ref="C40:E40"/>
    <mergeCell ref="C41:E41"/>
    <mergeCell ref="C30:E30"/>
    <mergeCell ref="B2:I2"/>
    <mergeCell ref="B3:I3"/>
    <mergeCell ref="F4:I4"/>
    <mergeCell ref="B5:B8"/>
    <mergeCell ref="C5:E8"/>
    <mergeCell ref="F5:F8"/>
    <mergeCell ref="H5:H8"/>
    <mergeCell ref="I5:I8"/>
    <mergeCell ref="G5:G8"/>
    <mergeCell ref="B9:F9"/>
    <mergeCell ref="C44:E44"/>
    <mergeCell ref="C18:E18"/>
    <mergeCell ref="C26:E26"/>
    <mergeCell ref="C39:E39"/>
    <mergeCell ref="C34:E34"/>
    <mergeCell ref="C12:E12"/>
    <mergeCell ref="C23:E23"/>
    <mergeCell ref="C32:E32"/>
    <mergeCell ref="C37:E37"/>
    <mergeCell ref="C55:E55"/>
    <mergeCell ref="C53:E53"/>
    <mergeCell ref="C52:E52"/>
    <mergeCell ref="C49:E49"/>
    <mergeCell ref="C27:E27"/>
    <mergeCell ref="C36:E36"/>
    <mergeCell ref="C50:E50"/>
    <mergeCell ref="C33:E33"/>
    <mergeCell ref="C45:E45"/>
    <mergeCell ref="C38:E38"/>
    <mergeCell ref="C51:E51"/>
    <mergeCell ref="C47:E47"/>
    <mergeCell ref="C10:E10"/>
    <mergeCell ref="C43:E43"/>
    <mergeCell ref="C11:E11"/>
    <mergeCell ref="C22:E22"/>
    <mergeCell ref="C13:E13"/>
    <mergeCell ref="C48:E48"/>
    <mergeCell ref="C19:E19"/>
    <mergeCell ref="C46:E4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2020-11-04T08:46:23Z</cp:lastPrinted>
  <dcterms:created xsi:type="dcterms:W3CDTF">2014-01-08T10:27:41Z</dcterms:created>
  <dcterms:modified xsi:type="dcterms:W3CDTF">2020-12-02T09:05:28Z</dcterms:modified>
  <cp:category/>
  <cp:version/>
  <cp:contentType/>
  <cp:contentStatus/>
</cp:coreProperties>
</file>