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06" windowWidth="12660" windowHeight="11160" tabRatio="727" firstSheet="1" activeTab="1"/>
  </bookViews>
  <sheets>
    <sheet name="1-címrend" sheetId="1" state="hidden" r:id="rId1"/>
    <sheet name="1-önkormÖSSZESEN" sheetId="2" r:id="rId2"/>
    <sheet name="2-önkorm " sheetId="3" r:id="rId3"/>
    <sheet name="3-Óvoda" sheetId="4" r:id="rId4"/>
    <sheet name="4- Beruházás" sheetId="5" r:id="rId5"/>
    <sheet name="5- Felújítás" sheetId="6" r:id="rId6"/>
  </sheets>
  <externalReferences>
    <externalReference r:id="rId9"/>
  </externalReferences>
  <definedNames>
    <definedName name="_xlfn.IFERROR" hidden="1">#NAME?</definedName>
    <definedName name="_xlnm.Print_Titles" localSheetId="2">'2-önkorm '!$1:$5</definedName>
    <definedName name="_xlnm.Print_Area" localSheetId="1">'1-önkormÖSSZESEN'!$A$1:$H$150</definedName>
    <definedName name="_xlnm.Print_Area" localSheetId="2">'2-önkorm '!$A$1:$H$145</definedName>
  </definedNames>
  <calcPr fullCalcOnLoad="1"/>
</workbook>
</file>

<file path=xl/sharedStrings.xml><?xml version="1.0" encoding="utf-8"?>
<sst xmlns="http://schemas.openxmlformats.org/spreadsheetml/2006/main" count="787" uniqueCount="352">
  <si>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</si>
  <si>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</si>
  <si>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</si>
  <si>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</si>
  <si>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</si>
  <si>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</si>
  <si>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</si>
  <si>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</si>
  <si>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</si>
  <si>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</si>
  <si>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</si>
  <si>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</si>
  <si>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</si>
  <si>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Kiadási jogcímek</t>
  </si>
  <si>
    <t>Személyi  juttatások</t>
  </si>
  <si>
    <t>01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</si>
  <si>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</si>
  <si>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</si>
  <si>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</si>
  <si>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</si>
  <si>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</si>
  <si>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</si>
  <si>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</si>
  <si>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</si>
  <si>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</si>
  <si>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</si>
  <si>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</si>
  <si>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</si>
  <si>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</si>
  <si>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</si>
  <si>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</si>
  <si>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</si>
  <si>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</si>
  <si>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</si>
  <si>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</si>
  <si>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</si>
  <si>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</si>
  <si>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</si>
  <si>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</si>
  <si>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</si>
  <si>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</si>
  <si>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</si>
  <si>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</si>
  <si>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</si>
  <si>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</si>
  <si>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</si>
  <si>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</si>
  <si>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</si>
  <si>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</si>
  <si>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</si>
  <si>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</si>
  <si>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</si>
  <si>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</si>
  <si>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</si>
  <si>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</si>
  <si>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</si>
  <si>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</si>
  <si>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</si>
  <si>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</si>
  <si>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</si>
  <si>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</si>
  <si>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</si>
  <si>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</si>
  <si>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</si>
  <si>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</si>
  <si>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</si>
  <si>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</si>
  <si>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</si>
  <si>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</si>
  <si>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</si>
  <si>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</si>
  <si>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</si>
  <si>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</si>
  <si>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</si>
  <si>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</si>
  <si>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</si>
  <si>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</si>
  <si>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</si>
  <si>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</si>
  <si>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</si>
  <si>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Önkormányzat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</si>
  <si>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</si>
  <si>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</si>
  <si>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</si>
  <si>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</si>
  <si>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</si>
  <si>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</si>
  <si>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</si>
  <si>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</si>
  <si>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</si>
  <si>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</si>
  <si>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</si>
  <si>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</si>
  <si>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</si>
  <si>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</si>
  <si>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</si>
  <si>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</si>
  <si>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</si>
  <si>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</si>
  <si>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</si>
  <si>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</si>
  <si>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</si>
  <si>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</si>
  <si>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</si>
  <si>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</si>
  <si>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</si>
  <si>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</si>
  <si>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</si>
  <si>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</si>
  <si>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</si>
  <si>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</si>
  <si>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</si>
  <si>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</si>
  <si>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</si>
  <si>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</si>
  <si>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</si>
  <si>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</si>
  <si>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</si>
  <si>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</si>
  <si>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</si>
  <si>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</si>
  <si>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</si>
  <si>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</si>
  <si>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</si>
  <si>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</si>
  <si>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</si>
  <si>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</si>
  <si>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</si>
  <si>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</si>
  <si>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</si>
  <si>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</si>
  <si>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</si>
  <si>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</si>
  <si>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</si>
  <si>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</si>
  <si>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</si>
  <si>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</si>
  <si>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</si>
  <si>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</si>
  <si>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</si>
  <si>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</si>
  <si>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</si>
  <si>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</si>
  <si>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</si>
  <si>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</si>
  <si>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</si>
  <si>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</si>
  <si>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</si>
  <si>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</si>
  <si>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</si>
  <si>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</si>
  <si>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</si>
  <si>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</si>
  <si>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</si>
  <si>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</si>
  <si>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</si>
  <si>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</si>
  <si>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</si>
  <si>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</si>
  <si>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</si>
  <si>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</si>
  <si>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</si>
  <si>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</si>
  <si>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</si>
  <si>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</si>
  <si>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</si>
  <si>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</si>
  <si>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</si>
  <si>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</si>
  <si>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</si>
  <si>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</si>
  <si>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</si>
  <si>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</si>
  <si>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</si>
  <si>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</si>
  <si>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</si>
  <si>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</si>
  <si>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</si>
  <si>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</si>
  <si>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</si>
  <si>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</si>
  <si>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</si>
  <si>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</si>
  <si>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</si>
  <si>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</si>
  <si>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</si>
  <si>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</si>
  <si>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</si>
  <si>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</si>
  <si>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</si>
  <si>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</si>
  <si>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</si>
  <si>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</si>
  <si>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</si>
  <si>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</si>
  <si>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</si>
  <si>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</si>
  <si>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</si>
  <si>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</si>
  <si>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</si>
  <si>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</si>
  <si>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</si>
  <si>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</si>
  <si>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</si>
  <si>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</si>
  <si>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</si>
  <si>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</si>
  <si>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</si>
  <si>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</si>
  <si>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</si>
  <si>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</si>
  <si>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</si>
  <si>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</si>
  <si>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</si>
  <si>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</si>
  <si>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</si>
  <si>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</si>
  <si>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</si>
  <si>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</si>
  <si>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</si>
  <si>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</si>
  <si>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</si>
  <si>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</si>
  <si>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</si>
  <si>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</si>
  <si>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</si>
  <si>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</si>
  <si>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</si>
  <si>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</si>
  <si>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</si>
  <si>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</si>
  <si>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</si>
  <si>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</si>
  <si>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</si>
  <si>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</si>
  <si>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</si>
  <si>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</si>
  <si>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</si>
  <si>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Belföldi értékpapírok kiadásai (6.1. + … + 6.4.)</t>
  </si>
  <si>
    <t xml:space="preserve"> 10.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</si>
  <si>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</si>
  <si>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</si>
  <si>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</si>
  <si>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</si>
  <si>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</si>
  <si>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</si>
  <si>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</si>
  <si>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</si>
  <si>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</si>
  <si>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</si>
  <si>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</si>
  <si>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</si>
  <si>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</si>
  <si>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</si>
  <si>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</si>
  <si>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</si>
  <si>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</si>
  <si>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</si>
  <si>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</si>
  <si>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</si>
  <si>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</si>
  <si>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</si>
  <si>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</si>
  <si>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</si>
  <si>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</si>
  <si>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</si>
  <si>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</si>
  <si>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</si>
  <si>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</si>
  <si>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</si>
  <si>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Városi Óvodai Intézmény</t>
  </si>
  <si>
    <t>Jászfényszaru Város Gondozási Központja</t>
  </si>
  <si>
    <t>Petőfi Sándor Művelődési Ház és Könyvtár Jászfényszaru</t>
  </si>
  <si>
    <t>GAMESZ</t>
  </si>
  <si>
    <t>Jászfényszaru Város Önkormányzat címrendje</t>
  </si>
  <si>
    <t>Cím</t>
  </si>
  <si>
    <t>Cím megnevezése</t>
  </si>
  <si>
    <t>Eredeti előirányzat</t>
  </si>
  <si>
    <t>Módosított előirányzat</t>
  </si>
  <si>
    <t>B E V É T E L E K</t>
  </si>
  <si>
    <t>1. sz. táblázat</t>
  </si>
  <si>
    <t>Bevételi jogcím</t>
  </si>
  <si>
    <t xml:space="preserve">   10.</t>
  </si>
  <si>
    <t>KÖLTSÉGVETÉSI ÉS FINANSZÍROZÁSI BEVÉTELEK ÖSSZESEN: (9+16)</t>
  </si>
  <si>
    <t>K I A D Á S O K</t>
  </si>
  <si>
    <t>2. sz. táblázat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</si>
  <si>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</si>
  <si>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</si>
  <si>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</si>
  <si>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</si>
  <si>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1. Melléklet </t>
  </si>
  <si>
    <t>Központi, irányítószervi támogatások folyósítása</t>
  </si>
  <si>
    <t>Tündérkert Művészeti óvoda</t>
  </si>
  <si>
    <t>Pusztamonostor Községi Önkormányzat</t>
  </si>
  <si>
    <t>Irányítószervi (önk.) támogatás, intézményfinanszírozás</t>
  </si>
  <si>
    <t>Irányító szervi támogatások folyósítása</t>
  </si>
  <si>
    <t xml:space="preserve">   Értékesítési és forgalmi adók</t>
  </si>
  <si>
    <t xml:space="preserve">   Értékesítési és forgalmi adó</t>
  </si>
  <si>
    <t>Változás</t>
  </si>
  <si>
    <t>1. sz.  mód. előirányzat</t>
  </si>
  <si>
    <t>02</t>
  </si>
  <si>
    <t>Ft-ban</t>
  </si>
  <si>
    <t>1. melléklet az 1/2019. (III.1.) önkormányzati rendelethez</t>
  </si>
  <si>
    <t>2019. évi előirányzat</t>
  </si>
  <si>
    <t>Előirányzat 2019.</t>
  </si>
  <si>
    <t>Beruházási (felhalmozási) kiadások előirányzatának módosítása beruházásonként</t>
  </si>
  <si>
    <t>Beruházás  megnevezése</t>
  </si>
  <si>
    <t>Teljes költség</t>
  </si>
  <si>
    <t>Kivitelezés kezdési és befejezési éve</t>
  </si>
  <si>
    <t>Eddigi módosítások összege 2019-ben</t>
  </si>
  <si>
    <t>A</t>
  </si>
  <si>
    <t>B</t>
  </si>
  <si>
    <t>C</t>
  </si>
  <si>
    <t>D</t>
  </si>
  <si>
    <t>E</t>
  </si>
  <si>
    <t>F</t>
  </si>
  <si>
    <t>G</t>
  </si>
  <si>
    <t>H=(F+G)</t>
  </si>
  <si>
    <t>I=(E+H)</t>
  </si>
  <si>
    <t xml:space="preserve">Kerékpár beszerzés 3 db </t>
  </si>
  <si>
    <t>2019/2019</t>
  </si>
  <si>
    <t>Fűnyírók beszerzése</t>
  </si>
  <si>
    <t>ÖSSZESEN:</t>
  </si>
  <si>
    <t>1. sz. módosítás</t>
  </si>
  <si>
    <t>Módosítások összesen 2019. 03.31.-ig</t>
  </si>
  <si>
    <t>1. számú módosítás utáni előirányzat</t>
  </si>
  <si>
    <t>KEHOP szennyvíz</t>
  </si>
  <si>
    <t>2018/2020</t>
  </si>
  <si>
    <t>Felújítás  megnevezése</t>
  </si>
  <si>
    <t>Művelődési ház mosdó felújítása</t>
  </si>
  <si>
    <t>Járdák felújítása</t>
  </si>
  <si>
    <t>Víz utcai szenyvíz végátemelő felújítása a TRV bérleti díj terhére</t>
  </si>
  <si>
    <t>2018/2019</t>
  </si>
  <si>
    <t>TOP Óvoda fejl.</t>
  </si>
  <si>
    <t>2017/2018</t>
  </si>
  <si>
    <t>TOP Energetika</t>
  </si>
  <si>
    <t>2018. évig felhasznált költségek nem felújítási költségek, de kapcsolódnak a pályázatokhoz.</t>
  </si>
  <si>
    <t>Felújítási kiadások előirányzatának módosítása felújításonként</t>
  </si>
  <si>
    <t>Informatikai eszköz beszerzés</t>
  </si>
  <si>
    <t>5. melléklet az 1./2019. (III.1.) önkormányzati rendelethez</t>
  </si>
  <si>
    <t>3. melléklet az 1/2019. (III.1.) önkormányzati rendelethez</t>
  </si>
  <si>
    <t>2. melléklet az 1/2019. (III.1.) önkormányzati rendelethez</t>
  </si>
  <si>
    <t>2. sz.  mód. előirányzat</t>
  </si>
  <si>
    <t>2. sz. módosítás</t>
  </si>
  <si>
    <t>J</t>
  </si>
  <si>
    <t>K</t>
  </si>
  <si>
    <t>L=(J+K)</t>
  </si>
  <si>
    <t>M=(E+L)</t>
  </si>
  <si>
    <t>Módosítások összesen 2019. 09.30.-ig</t>
  </si>
  <si>
    <t>2. számú módosítás utáni előirányzat</t>
  </si>
  <si>
    <t>Forintban!</t>
  </si>
  <si>
    <t>4. melléklet az 1/2019. (III.1.)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</si>
</sst>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.0%"/>
    <numFmt numFmtId="181" formatCode="#,##0.00_ ;\-#,##0.00\ "/>
    <numFmt numFmtId="182" formatCode="0_ ;\-0\ 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10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0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vertical="center" wrapText="1"/>
      <protection/>
    </xf>
    <xf numFmtId="0" fontId="11" fillId="0" borderId="16" xfId="64" applyFont="1" applyFill="1" applyBorder="1" applyAlignment="1" applyProtection="1">
      <alignment vertical="center" wrapText="1"/>
      <protection/>
    </xf>
    <xf numFmtId="0" fontId="11" fillId="0" borderId="17" xfId="6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6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172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172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172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1" xfId="0" applyNumberFormat="1" applyFont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64" applyFont="1" applyFill="1" applyBorder="1" applyAlignment="1" applyProtection="1">
      <alignment horizontal="center" vertical="center" wrapText="1"/>
      <protection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6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28" xfId="0" applyFont="1" applyBorder="1" applyAlignment="1" applyProtection="1">
      <alignment wrapText="1"/>
      <protection/>
    </xf>
    <xf numFmtId="172" fontId="13" fillId="0" borderId="21" xfId="0" applyNumberFormat="1" applyFont="1" applyBorder="1" applyAlignment="1" applyProtection="1" quotePrefix="1">
      <alignment horizontal="right" vertical="center" wrapText="1" indent="1"/>
      <protection/>
    </xf>
    <xf numFmtId="49" fontId="12" fillId="0" borderId="31" xfId="64" applyNumberFormat="1" applyFont="1" applyFill="1" applyBorder="1" applyAlignment="1" applyProtection="1">
      <alignment horizontal="center" vertical="center" wrapText="1"/>
      <protection/>
    </xf>
    <xf numFmtId="49" fontId="12" fillId="0" borderId="32" xfId="64" applyNumberFormat="1" applyFont="1" applyFill="1" applyBorder="1" applyAlignment="1" applyProtection="1">
      <alignment horizontal="center" vertical="center" wrapText="1"/>
      <protection/>
    </xf>
    <xf numFmtId="49" fontId="12" fillId="0" borderId="33" xfId="64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15" fillId="0" borderId="34" xfId="0" applyFont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2" fillId="0" borderId="35" xfId="64" applyNumberFormat="1" applyFont="1" applyFill="1" applyBorder="1" applyAlignment="1" applyProtection="1">
      <alignment horizontal="center" vertical="center" wrapText="1"/>
      <protection/>
    </xf>
    <xf numFmtId="49" fontId="12" fillId="0" borderId="36" xfId="64" applyNumberFormat="1" applyFont="1" applyFill="1" applyBorder="1" applyAlignment="1" applyProtection="1">
      <alignment horizontal="center" vertical="center" wrapText="1"/>
      <protection/>
    </xf>
    <xf numFmtId="49" fontId="12" fillId="0" borderId="37" xfId="64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9" fillId="0" borderId="0" xfId="59">
      <alignment/>
      <protection/>
    </xf>
    <xf numFmtId="0" fontId="19" fillId="0" borderId="0" xfId="59" applyBorder="1">
      <alignment/>
      <protection/>
    </xf>
    <xf numFmtId="0" fontId="20" fillId="0" borderId="0" xfId="59" applyFont="1" applyBorder="1" applyAlignment="1">
      <alignment horizontal="center"/>
      <protection/>
    </xf>
    <xf numFmtId="0" fontId="19" fillId="0" borderId="0" xfId="59" applyFill="1">
      <alignment/>
      <protection/>
    </xf>
    <xf numFmtId="0" fontId="21" fillId="0" borderId="0" xfId="59" applyFont="1" applyFill="1" applyBorder="1">
      <alignment/>
      <protection/>
    </xf>
    <xf numFmtId="49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>
      <alignment/>
      <protection/>
    </xf>
    <xf numFmtId="49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Border="1" applyAlignment="1">
      <alignment wrapText="1"/>
      <protection/>
    </xf>
    <xf numFmtId="0" fontId="20" fillId="0" borderId="0" xfId="59" applyFont="1" applyBorder="1" applyAlignment="1">
      <alignment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28" xfId="64" applyFont="1" applyFill="1" applyBorder="1" applyAlignment="1" applyProtection="1">
      <alignment horizontal="left" vertical="center" wrapText="1" indent="1"/>
      <protection/>
    </xf>
    <xf numFmtId="0" fontId="12" fillId="0" borderId="27" xfId="64" applyFont="1" applyFill="1" applyBorder="1" applyAlignment="1" applyProtection="1">
      <alignment horizontal="left" vertical="center" wrapText="1" indent="1"/>
      <protection/>
    </xf>
    <xf numFmtId="0" fontId="11" fillId="0" borderId="16" xfId="64" applyFont="1" applyFill="1" applyBorder="1" applyAlignment="1" applyProtection="1">
      <alignment horizontal="left" vertical="center" wrapText="1" indent="1"/>
      <protection/>
    </xf>
    <xf numFmtId="0" fontId="21" fillId="0" borderId="11" xfId="59" applyFont="1" applyFill="1" applyBorder="1" applyAlignment="1">
      <alignment horizontal="center"/>
      <protection/>
    </xf>
    <xf numFmtId="49" fontId="21" fillId="0" borderId="11" xfId="59" applyNumberFormat="1" applyFont="1" applyBorder="1" applyAlignment="1">
      <alignment horizontal="center"/>
      <protection/>
    </xf>
    <xf numFmtId="0" fontId="21" fillId="0" borderId="11" xfId="59" applyFont="1" applyBorder="1">
      <alignment/>
      <protection/>
    </xf>
    <xf numFmtId="0" fontId="12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23" xfId="64" applyFont="1" applyFill="1" applyBorder="1" applyAlignment="1" applyProtection="1">
      <alignment horizontal="left" vertical="center" wrapText="1" indent="1"/>
      <protection/>
    </xf>
    <xf numFmtId="0" fontId="12" fillId="0" borderId="26" xfId="64" applyFont="1" applyFill="1" applyBorder="1" applyAlignment="1" applyProtection="1">
      <alignment horizontal="left" vertical="center" wrapText="1" indent="1"/>
      <protection/>
    </xf>
    <xf numFmtId="0" fontId="12" fillId="0" borderId="39" xfId="64" applyFont="1" applyFill="1" applyBorder="1" applyAlignment="1" applyProtection="1">
      <alignment horizontal="left" vertical="center" wrapText="1" indent="1"/>
      <protection/>
    </xf>
    <xf numFmtId="0" fontId="12" fillId="0" borderId="40" xfId="64" applyFont="1" applyFill="1" applyBorder="1" applyAlignment="1" applyProtection="1">
      <alignment horizontal="left" vertical="center" wrapText="1" indent="1"/>
      <protection/>
    </xf>
    <xf numFmtId="172" fontId="11" fillId="0" borderId="4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4" applyFont="1" applyFill="1" applyBorder="1" applyAlignment="1" applyProtection="1">
      <alignment horizontal="left" vertical="center" wrapText="1" indent="1"/>
      <protection/>
    </xf>
    <xf numFmtId="0" fontId="12" fillId="0" borderId="40" xfId="64" applyFont="1" applyFill="1" applyBorder="1" applyAlignment="1" applyProtection="1">
      <alignment horizontal="left" indent="6"/>
      <protection/>
    </xf>
    <xf numFmtId="0" fontId="12" fillId="0" borderId="40" xfId="64" applyFont="1" applyFill="1" applyBorder="1" applyAlignment="1" applyProtection="1">
      <alignment horizontal="left" vertical="center" wrapText="1" indent="6"/>
      <protection/>
    </xf>
    <xf numFmtId="0" fontId="12" fillId="0" borderId="43" xfId="64" applyFont="1" applyFill="1" applyBorder="1" applyAlignment="1" applyProtection="1">
      <alignment horizontal="left" vertical="center" wrapText="1" indent="6"/>
      <protection/>
    </xf>
    <xf numFmtId="0" fontId="12" fillId="0" borderId="44" xfId="64" applyFont="1" applyFill="1" applyBorder="1" applyAlignment="1" applyProtection="1">
      <alignment horizontal="left" vertical="center" wrapText="1" indent="6"/>
      <protection/>
    </xf>
    <xf numFmtId="172" fontId="12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Protection="1">
      <alignment/>
      <protection/>
    </xf>
    <xf numFmtId="0" fontId="4" fillId="0" borderId="49" xfId="0" applyFont="1" applyFill="1" applyBorder="1" applyAlignment="1" applyProtection="1">
      <alignment horizontal="right" vertical="center"/>
      <protection/>
    </xf>
    <xf numFmtId="0" fontId="12" fillId="0" borderId="0" xfId="64" applyFont="1" applyFill="1" applyProtection="1">
      <alignment/>
      <protection/>
    </xf>
    <xf numFmtId="0" fontId="11" fillId="0" borderId="17" xfId="64" applyFont="1" applyFill="1" applyBorder="1" applyAlignment="1" applyProtection="1">
      <alignment horizontal="left" vertical="center" wrapText="1" indent="1"/>
      <protection/>
    </xf>
    <xf numFmtId="0" fontId="0" fillId="0" borderId="0" xfId="64" applyFont="1" applyFill="1" applyProtection="1">
      <alignment/>
      <protection/>
    </xf>
    <xf numFmtId="49" fontId="12" fillId="0" borderId="31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2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3" xfId="64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wrapText="1"/>
      <protection/>
    </xf>
    <xf numFmtId="0" fontId="14" fillId="0" borderId="31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15" fillId="0" borderId="34" xfId="0" applyFont="1" applyBorder="1" applyAlignment="1" applyProtection="1">
      <alignment wrapText="1"/>
      <protection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wrapText="1"/>
      <protection/>
    </xf>
    <xf numFmtId="172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4" applyFill="1" applyAlignment="1" applyProtection="1">
      <alignment/>
      <protection/>
    </xf>
    <xf numFmtId="0" fontId="11" fillId="0" borderId="30" xfId="64" applyFont="1" applyFill="1" applyBorder="1" applyAlignment="1" applyProtection="1">
      <alignment horizontal="left" vertical="center" wrapText="1" indent="1"/>
      <protection/>
    </xf>
    <xf numFmtId="49" fontId="12" fillId="0" borderId="35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indent="6"/>
      <protection/>
    </xf>
    <xf numFmtId="49" fontId="12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6"/>
      <protection/>
    </xf>
    <xf numFmtId="49" fontId="12" fillId="0" borderId="37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64" applyFont="1" applyFill="1" applyBorder="1" applyAlignment="1" applyProtection="1">
      <alignment horizontal="left" vertical="center" wrapText="1" indent="6"/>
      <protection/>
    </xf>
    <xf numFmtId="0" fontId="5" fillId="0" borderId="0" xfId="64" applyFont="1" applyFill="1" applyProtection="1">
      <alignment/>
      <protection/>
    </xf>
    <xf numFmtId="0" fontId="15" fillId="0" borderId="34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72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8" xfId="0" applyFont="1" applyBorder="1" applyAlignment="1" applyProtection="1">
      <alignment horizontal="left" vertical="center" wrapText="1" indent="1"/>
      <protection/>
    </xf>
    <xf numFmtId="49" fontId="12" fillId="0" borderId="11" xfId="64" applyNumberFormat="1" applyFont="1" applyFill="1" applyBorder="1" applyAlignment="1" applyProtection="1">
      <alignment horizontal="center" vertical="center" wrapText="1"/>
      <protection/>
    </xf>
    <xf numFmtId="172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64" applyFont="1" applyFill="1" applyBorder="1" applyAlignment="1" applyProtection="1">
      <alignment horizontal="center" vertical="center" wrapText="1"/>
      <protection/>
    </xf>
    <xf numFmtId="0" fontId="6" fillId="0" borderId="50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51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/>
      <protection/>
    </xf>
    <xf numFmtId="0" fontId="6" fillId="0" borderId="26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 wrapText="1"/>
      <protection/>
    </xf>
    <xf numFmtId="0" fontId="6" fillId="0" borderId="29" xfId="63" applyFont="1" applyFill="1" applyBorder="1" applyAlignment="1" applyProtection="1">
      <alignment horizontal="center" vertical="center" wrapText="1"/>
      <protection/>
    </xf>
    <xf numFmtId="0" fontId="6" fillId="0" borderId="16" xfId="63" applyFont="1" applyFill="1" applyBorder="1" applyAlignment="1" applyProtection="1">
      <alignment horizontal="center" vertical="center" wrapText="1"/>
      <protection/>
    </xf>
    <xf numFmtId="0" fontId="11" fillId="0" borderId="30" xfId="63" applyFont="1" applyFill="1" applyBorder="1" applyAlignment="1" applyProtection="1">
      <alignment horizontal="center" vertical="center" wrapText="1"/>
      <protection/>
    </xf>
    <xf numFmtId="0" fontId="11" fillId="0" borderId="16" xfId="63" applyFont="1" applyFill="1" applyBorder="1" applyAlignment="1" applyProtection="1">
      <alignment horizontal="left" vertical="center" wrapText="1" indent="1"/>
      <protection/>
    </xf>
    <xf numFmtId="49" fontId="12" fillId="0" borderId="35" xfId="63" applyNumberFormat="1" applyFont="1" applyFill="1" applyBorder="1" applyAlignment="1" applyProtection="1">
      <alignment horizontal="center" vertical="center" wrapText="1"/>
      <protection/>
    </xf>
    <xf numFmtId="49" fontId="12" fillId="0" borderId="32" xfId="63" applyNumberFormat="1" applyFont="1" applyFill="1" applyBorder="1" applyAlignment="1" applyProtection="1">
      <alignment horizontal="center" vertical="center" wrapText="1"/>
      <protection/>
    </xf>
    <xf numFmtId="49" fontId="12" fillId="0" borderId="37" xfId="63" applyNumberFormat="1" applyFont="1" applyFill="1" applyBorder="1" applyAlignment="1" applyProtection="1">
      <alignment horizontal="center" vertical="center" wrapText="1"/>
      <protection/>
    </xf>
    <xf numFmtId="0" fontId="11" fillId="0" borderId="34" xfId="63" applyFont="1" applyFill="1" applyBorder="1" applyAlignment="1" applyProtection="1">
      <alignment horizontal="center" vertical="center" wrapText="1"/>
      <protection/>
    </xf>
    <xf numFmtId="0" fontId="11" fillId="0" borderId="28" xfId="63" applyFont="1" applyFill="1" applyBorder="1" applyAlignment="1" applyProtection="1">
      <alignment horizontal="left" vertical="center" wrapText="1" inden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5" fillId="0" borderId="17" xfId="63" applyFont="1" applyFill="1" applyBorder="1" applyAlignment="1" applyProtection="1">
      <alignment horizontal="center" vertical="center" wrapText="1"/>
      <protection/>
    </xf>
    <xf numFmtId="0" fontId="17" fillId="0" borderId="52" xfId="63" applyFont="1" applyFill="1" applyBorder="1" applyAlignment="1" applyProtection="1">
      <alignment horizontal="left" wrapText="1" indent="1"/>
      <protection/>
    </xf>
    <xf numFmtId="0" fontId="12" fillId="0" borderId="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left" vertical="center" wrapText="1" indent="1"/>
      <protection/>
    </xf>
    <xf numFmtId="1" fontId="11" fillId="0" borderId="0" xfId="63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63" applyNumberFormat="1" applyFont="1" applyFill="1" applyAlignment="1" applyProtection="1">
      <alignment vertical="center" wrapText="1"/>
      <protection/>
    </xf>
    <xf numFmtId="0" fontId="12" fillId="0" borderId="0" xfId="63" applyFont="1" applyFill="1" applyAlignment="1" applyProtection="1">
      <alignment horizontal="left" vertical="center" wrapText="1"/>
      <protection/>
    </xf>
    <xf numFmtId="0" fontId="12" fillId="0" borderId="0" xfId="63" applyFont="1" applyFill="1" applyAlignment="1" applyProtection="1">
      <alignment vertical="center" wrapText="1"/>
      <protection/>
    </xf>
    <xf numFmtId="1" fontId="12" fillId="0" borderId="0" xfId="63" applyNumberFormat="1" applyFont="1" applyFill="1" applyAlignment="1" applyProtection="1">
      <alignment horizontal="right" vertical="center" wrapText="1" indent="1"/>
      <protection/>
    </xf>
    <xf numFmtId="0" fontId="0" fillId="0" borderId="0" xfId="63">
      <alignment/>
      <protection/>
    </xf>
    <xf numFmtId="0" fontId="11" fillId="0" borderId="30" xfId="63" applyFont="1" applyFill="1" applyBorder="1" applyAlignment="1" applyProtection="1">
      <alignment horizontal="center" vertical="center" wrapText="1"/>
      <protection/>
    </xf>
    <xf numFmtId="0" fontId="11" fillId="0" borderId="34" xfId="63" applyFont="1" applyFill="1" applyBorder="1" applyAlignment="1" applyProtection="1">
      <alignment horizontal="center" vertical="center" wrapText="1"/>
      <protection/>
    </xf>
    <xf numFmtId="0" fontId="6" fillId="0" borderId="53" xfId="63" applyFont="1" applyFill="1" applyBorder="1" applyAlignment="1" applyProtection="1">
      <alignment horizontal="left" vertical="center" wrapText="1" indent="1"/>
      <protection/>
    </xf>
    <xf numFmtId="1" fontId="0" fillId="0" borderId="0" xfId="63" applyNumberFormat="1" applyFill="1" applyAlignment="1" applyProtection="1">
      <alignment horizontal="right" vertical="center" wrapText="1" indent="1"/>
      <protection/>
    </xf>
    <xf numFmtId="172" fontId="5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72" fontId="12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5" xfId="64" applyNumberFormat="1" applyFont="1" applyFill="1" applyBorder="1" applyAlignment="1" applyProtection="1">
      <alignment horizontal="right" vertical="center" wrapText="1" indent="1"/>
      <protection locked="0"/>
    </xf>
    <xf numFmtId="2" fontId="6" fillId="0" borderId="27" xfId="0" applyNumberFormat="1" applyFont="1" applyFill="1" applyBorder="1" applyAlignment="1" applyProtection="1">
      <alignment horizontal="center" vertical="center" wrapText="1"/>
      <protection/>
    </xf>
    <xf numFmtId="2" fontId="1" fillId="0" borderId="0" xfId="63" applyNumberFormat="1" applyFont="1" applyFill="1" applyAlignment="1" applyProtection="1">
      <alignment vertical="center" wrapText="1"/>
      <protection/>
    </xf>
    <xf numFmtId="2" fontId="0" fillId="0" borderId="0" xfId="63" applyNumberFormat="1">
      <alignment/>
      <protection/>
    </xf>
    <xf numFmtId="2" fontId="0" fillId="0" borderId="0" xfId="63" applyNumberFormat="1" applyFill="1" applyAlignment="1" applyProtection="1">
      <alignment horizontal="right" vertical="center" wrapText="1" indent="1"/>
      <protection/>
    </xf>
    <xf numFmtId="2" fontId="0" fillId="0" borderId="0" xfId="0" applyNumberFormat="1" applyAlignment="1">
      <alignment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54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6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7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7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8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58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59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/>
    </xf>
    <xf numFmtId="3" fontId="4" fillId="0" borderId="49" xfId="0" applyNumberFormat="1" applyFont="1" applyFill="1" applyBorder="1" applyAlignment="1" applyProtection="1">
      <alignment horizontal="right" vertical="center"/>
      <protection/>
    </xf>
    <xf numFmtId="3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1" xfId="0" applyNumberFormat="1" applyFont="1" applyBorder="1" applyAlignment="1" applyProtection="1">
      <alignment horizontal="right" vertical="center" wrapText="1" indent="1"/>
      <protection/>
    </xf>
    <xf numFmtId="3" fontId="2" fillId="0" borderId="0" xfId="64" applyNumberFormat="1" applyFont="1" applyFill="1" applyAlignment="1" applyProtection="1">
      <alignment horizontal="right" vertical="center" indent="1"/>
      <protection/>
    </xf>
    <xf numFmtId="3" fontId="2" fillId="0" borderId="0" xfId="64" applyNumberFormat="1" applyFill="1" applyProtection="1">
      <alignment/>
      <protection/>
    </xf>
    <xf numFmtId="3" fontId="11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8" xfId="63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64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64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0" applyNumberFormat="1" applyFont="1" applyFill="1" applyAlignment="1">
      <alignment horizontal="center" vertical="center" wrapText="1"/>
    </xf>
    <xf numFmtId="172" fontId="11" fillId="0" borderId="34" xfId="0" applyNumberFormat="1" applyFont="1" applyFill="1" applyBorder="1" applyAlignment="1" applyProtection="1">
      <alignment horizontal="center" vertical="center" wrapText="1"/>
      <protection/>
    </xf>
    <xf numFmtId="172" fontId="11" fillId="0" borderId="28" xfId="0" applyNumberFormat="1" applyFont="1" applyFill="1" applyBorder="1" applyAlignment="1" applyProtection="1">
      <alignment horizontal="center" vertical="center" wrapText="1"/>
      <protection/>
    </xf>
    <xf numFmtId="172" fontId="65" fillId="0" borderId="28" xfId="0" applyNumberFormat="1" applyFont="1" applyFill="1" applyBorder="1" applyAlignment="1" applyProtection="1">
      <alignment horizontal="center" vertical="center" wrapText="1"/>
      <protection/>
    </xf>
    <xf numFmtId="172" fontId="65" fillId="0" borderId="41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left" vertical="center" wrapText="1"/>
      <protection locked="0"/>
    </xf>
    <xf numFmtId="172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36" xfId="0" applyNumberFormat="1" applyFill="1" applyBorder="1" applyAlignment="1" applyProtection="1">
      <alignment horizontal="left" vertical="center" wrapText="1"/>
      <protection locked="0"/>
    </xf>
    <xf numFmtId="172" fontId="12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5" xfId="0" applyNumberFormat="1" applyFont="1" applyFill="1" applyBorder="1" applyAlignment="1" applyProtection="1">
      <alignment vertical="center" wrapText="1"/>
      <protection/>
    </xf>
    <xf numFmtId="172" fontId="6" fillId="0" borderId="17" xfId="0" applyNumberFormat="1" applyFont="1" applyFill="1" applyBorder="1" applyAlignment="1" applyProtection="1">
      <alignment horizontal="left" vertical="center" wrapText="1"/>
      <protection/>
    </xf>
    <xf numFmtId="172" fontId="11" fillId="0" borderId="15" xfId="0" applyNumberFormat="1" applyFont="1" applyFill="1" applyBorder="1" applyAlignment="1" applyProtection="1">
      <alignment vertical="center" wrapText="1"/>
      <protection/>
    </xf>
    <xf numFmtId="172" fontId="11" fillId="33" borderId="15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23" fillId="0" borderId="32" xfId="0" applyNumberFormat="1" applyFont="1" applyFill="1" applyBorder="1" applyAlignment="1" applyProtection="1">
      <alignment vertical="center" wrapText="1"/>
      <protection locked="0"/>
    </xf>
    <xf numFmtId="172" fontId="23" fillId="0" borderId="11" xfId="0" applyNumberFormat="1" applyFont="1" applyFill="1" applyBorder="1" applyAlignment="1" applyProtection="1">
      <alignment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wrapText="1"/>
      <protection locked="0"/>
    </xf>
    <xf numFmtId="172" fontId="64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right" vertical="center" wrapText="1"/>
    </xf>
    <xf numFmtId="3" fontId="1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8" xfId="63" applyNumberFormat="1" applyFont="1" applyFill="1" applyBorder="1" applyAlignment="1" applyProtection="1">
      <alignment horizontal="right" vertical="center" wrapText="1" indent="1"/>
      <protection/>
    </xf>
    <xf numFmtId="172" fontId="64" fillId="0" borderId="53" xfId="0" applyNumberFormat="1" applyFont="1" applyFill="1" applyBorder="1" applyAlignment="1" applyProtection="1">
      <alignment horizontal="center" vertical="center" wrapText="1"/>
      <protection locked="0"/>
    </xf>
    <xf numFmtId="172" fontId="65" fillId="0" borderId="60" xfId="0" applyNumberFormat="1" applyFont="1" applyFill="1" applyBorder="1" applyAlignment="1" applyProtection="1">
      <alignment horizontal="center" vertical="center" wrapText="1"/>
      <protection/>
    </xf>
    <xf numFmtId="172" fontId="12" fillId="0" borderId="40" xfId="0" applyNumberFormat="1" applyFont="1" applyFill="1" applyBorder="1" applyAlignment="1" applyProtection="1">
      <alignment vertical="center" wrapText="1"/>
      <protection/>
    </xf>
    <xf numFmtId="172" fontId="12" fillId="0" borderId="43" xfId="0" applyNumberFormat="1" applyFont="1" applyFill="1" applyBorder="1" applyAlignment="1" applyProtection="1">
      <alignment vertical="center" wrapText="1"/>
      <protection/>
    </xf>
    <xf numFmtId="172" fontId="11" fillId="0" borderId="5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3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72" fontId="4" fillId="0" borderId="0" xfId="0" applyNumberFormat="1" applyFont="1" applyFill="1" applyAlignment="1">
      <alignment vertical="center" wrapText="1"/>
    </xf>
    <xf numFmtId="172" fontId="23" fillId="0" borderId="13" xfId="0" applyNumberFormat="1" applyFont="1" applyFill="1" applyBorder="1" applyAlignment="1">
      <alignment vertical="center" wrapText="1"/>
    </xf>
    <xf numFmtId="172" fontId="0" fillId="0" borderId="22" xfId="0" applyNumberFormat="1" applyFill="1" applyBorder="1" applyAlignment="1">
      <alignment vertical="center" wrapText="1"/>
    </xf>
    <xf numFmtId="172" fontId="0" fillId="0" borderId="32" xfId="0" applyNumberFormat="1" applyFill="1" applyBorder="1" applyAlignment="1">
      <alignment vertical="center" wrapText="1"/>
    </xf>
    <xf numFmtId="172" fontId="0" fillId="0" borderId="11" xfId="0" applyNumberFormat="1" applyFill="1" applyBorder="1" applyAlignment="1">
      <alignment vertical="center" wrapText="1"/>
    </xf>
    <xf numFmtId="172" fontId="0" fillId="0" borderId="23" xfId="0" applyNumberFormat="1" applyFill="1" applyBorder="1" applyAlignment="1">
      <alignment vertical="center" wrapText="1"/>
    </xf>
    <xf numFmtId="172" fontId="0" fillId="0" borderId="33" xfId="0" applyNumberFormat="1" applyFill="1" applyBorder="1" applyAlignment="1">
      <alignment vertical="center" wrapText="1"/>
    </xf>
    <xf numFmtId="172" fontId="0" fillId="0" borderId="14" xfId="0" applyNumberFormat="1" applyFill="1" applyBorder="1" applyAlignment="1">
      <alignment vertical="center" wrapText="1"/>
    </xf>
    <xf numFmtId="172" fontId="0" fillId="0" borderId="25" xfId="0" applyNumberForma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vertical="center" wrapText="1"/>
    </xf>
    <xf numFmtId="172" fontId="0" fillId="0" borderId="61" xfId="0" applyNumberFormat="1" applyFill="1" applyBorder="1" applyAlignment="1">
      <alignment vertical="center" wrapText="1"/>
    </xf>
    <xf numFmtId="172" fontId="0" fillId="0" borderId="62" xfId="0" applyNumberFormat="1" applyFill="1" applyBorder="1" applyAlignment="1">
      <alignment vertical="center" wrapText="1"/>
    </xf>
    <xf numFmtId="172" fontId="12" fillId="0" borderId="35" xfId="0" applyNumberFormat="1" applyFont="1" applyFill="1" applyBorder="1" applyAlignment="1" applyProtection="1">
      <alignment vertical="center" wrapText="1"/>
      <protection/>
    </xf>
    <xf numFmtId="172" fontId="12" fillId="0" borderId="32" xfId="0" applyNumberFormat="1" applyFont="1" applyFill="1" applyBorder="1" applyAlignment="1" applyProtection="1">
      <alignment vertical="center" wrapText="1"/>
      <protection/>
    </xf>
    <xf numFmtId="172" fontId="23" fillId="0" borderId="11" xfId="0" applyNumberFormat="1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22" fillId="0" borderId="0" xfId="59" applyFont="1" applyBorder="1" applyAlignment="1">
      <alignment horizontal="right"/>
      <protection/>
    </xf>
    <xf numFmtId="172" fontId="5" fillId="0" borderId="0" xfId="64" applyNumberFormat="1" applyFont="1" applyFill="1" applyBorder="1" applyAlignment="1" applyProtection="1">
      <alignment horizontal="center" vertical="center"/>
      <protection/>
    </xf>
    <xf numFmtId="172" fontId="16" fillId="0" borderId="49" xfId="64" applyNumberFormat="1" applyFont="1" applyFill="1" applyBorder="1" applyAlignment="1" applyProtection="1">
      <alignment horizontal="left" vertical="center"/>
      <protection/>
    </xf>
    <xf numFmtId="0" fontId="6" fillId="0" borderId="63" xfId="64" applyFont="1" applyFill="1" applyBorder="1" applyAlignment="1" applyProtection="1">
      <alignment horizontal="center" vertical="center" wrapText="1"/>
      <protection/>
    </xf>
    <xf numFmtId="0" fontId="6" fillId="0" borderId="64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0" fontId="6" fillId="0" borderId="66" xfId="64" applyFont="1" applyFill="1" applyBorder="1" applyAlignment="1" applyProtection="1">
      <alignment horizontal="center" vertical="center" wrapText="1"/>
      <protection/>
    </xf>
    <xf numFmtId="0" fontId="6" fillId="0" borderId="29" xfId="64" applyFont="1" applyFill="1" applyBorder="1" applyAlignment="1" applyProtection="1">
      <alignment horizontal="center" vertical="center" wrapText="1"/>
      <protection/>
    </xf>
    <xf numFmtId="0" fontId="6" fillId="0" borderId="52" xfId="64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1" fontId="18" fillId="0" borderId="0" xfId="63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/>
    </xf>
    <xf numFmtId="172" fontId="16" fillId="0" borderId="49" xfId="64" applyNumberFormat="1" applyFont="1" applyFill="1" applyBorder="1" applyAlignment="1" applyProtection="1">
      <alignment horizontal="left"/>
      <protection/>
    </xf>
    <xf numFmtId="0" fontId="6" fillId="0" borderId="30" xfId="64" applyFont="1" applyFill="1" applyBorder="1" applyAlignment="1" applyProtection="1">
      <alignment horizontal="center" vertical="center" wrapText="1"/>
      <protection/>
    </xf>
    <xf numFmtId="0" fontId="6" fillId="0" borderId="34" xfId="64" applyFont="1" applyFill="1" applyBorder="1" applyAlignment="1" applyProtection="1">
      <alignment horizontal="center" vertical="center" wrapText="1"/>
      <protection/>
    </xf>
    <xf numFmtId="0" fontId="6" fillId="0" borderId="16" xfId="64" applyFont="1" applyFill="1" applyBorder="1" applyAlignment="1" applyProtection="1">
      <alignment horizontal="center" vertical="center" wrapText="1"/>
      <protection/>
    </xf>
    <xf numFmtId="0" fontId="6" fillId="0" borderId="28" xfId="64" applyFont="1" applyFill="1" applyBorder="1" applyAlignment="1" applyProtection="1">
      <alignment horizontal="center" vertical="center" wrapText="1"/>
      <protection/>
    </xf>
    <xf numFmtId="0" fontId="11" fillId="0" borderId="53" xfId="64" applyFont="1" applyFill="1" applyBorder="1" applyAlignment="1" applyProtection="1">
      <alignment horizontal="center" vertical="center" wrapText="1"/>
      <protection/>
    </xf>
    <xf numFmtId="0" fontId="11" fillId="0" borderId="67" xfId="64" applyFont="1" applyFill="1" applyBorder="1" applyAlignment="1" applyProtection="1">
      <alignment horizontal="center" vertical="center" wrapText="1"/>
      <protection/>
    </xf>
    <xf numFmtId="0" fontId="6" fillId="0" borderId="40" xfId="64" applyFont="1" applyFill="1" applyBorder="1" applyAlignment="1" applyProtection="1">
      <alignment horizontal="center" vertical="center" wrapText="1"/>
      <protection/>
    </xf>
    <xf numFmtId="0" fontId="6" fillId="0" borderId="42" xfId="64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62" xfId="0" applyBorder="1" applyAlignment="1">
      <alignment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1" fontId="18" fillId="0" borderId="49" xfId="63" applyNumberFormat="1" applyFont="1" applyFill="1" applyBorder="1" applyAlignment="1" applyProtection="1">
      <alignment horizontal="right" vertical="top"/>
      <protection/>
    </xf>
    <xf numFmtId="0" fontId="0" fillId="0" borderId="49" xfId="0" applyBorder="1" applyAlignment="1">
      <alignment horizontal="right" vertical="top"/>
    </xf>
    <xf numFmtId="0" fontId="6" fillId="0" borderId="39" xfId="0" applyFont="1" applyFill="1" applyBorder="1" applyAlignment="1" applyProtection="1" quotePrefix="1">
      <alignment horizontal="center" vertical="center"/>
      <protection/>
    </xf>
    <xf numFmtId="0" fontId="6" fillId="0" borderId="68" xfId="0" applyFont="1" applyFill="1" applyBorder="1" applyAlignment="1" applyProtection="1" quotePrefix="1">
      <alignment horizontal="center" vertical="center"/>
      <protection/>
    </xf>
    <xf numFmtId="0" fontId="0" fillId="0" borderId="68" xfId="0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vertical="center" wrapText="1"/>
    </xf>
    <xf numFmtId="0" fontId="4" fillId="0" borderId="52" xfId="0" applyFont="1" applyFill="1" applyBorder="1" applyAlignment="1" applyProtection="1">
      <alignment horizontal="right"/>
      <protection/>
    </xf>
    <xf numFmtId="0" fontId="0" fillId="0" borderId="52" xfId="0" applyBorder="1" applyAlignment="1">
      <alignment horizontal="center" vertical="center" wrapText="1"/>
    </xf>
    <xf numFmtId="0" fontId="6" fillId="0" borderId="69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49" fontId="6" fillId="0" borderId="40" xfId="63" applyNumberFormat="1" applyFont="1" applyFill="1" applyBorder="1" applyAlignment="1" applyProtection="1">
      <alignment horizontal="center" vertical="center"/>
      <protection/>
    </xf>
    <xf numFmtId="49" fontId="6" fillId="0" borderId="42" xfId="63" applyNumberFormat="1" applyFont="1" applyFill="1" applyBorder="1" applyAlignment="1" applyProtection="1">
      <alignment horizontal="center" vertical="center"/>
      <protection/>
    </xf>
    <xf numFmtId="0" fontId="4" fillId="0" borderId="70" xfId="63" applyFont="1" applyFill="1" applyBorder="1" applyAlignment="1" applyProtection="1">
      <alignment horizontal="right"/>
      <protection/>
    </xf>
    <xf numFmtId="0" fontId="0" fillId="0" borderId="70" xfId="0" applyBorder="1" applyAlignment="1">
      <alignment/>
    </xf>
    <xf numFmtId="1" fontId="6" fillId="0" borderId="71" xfId="63" applyNumberFormat="1" applyFont="1" applyFill="1" applyBorder="1" applyAlignment="1" applyProtection="1">
      <alignment horizontal="center" vertical="center" wrapText="1"/>
      <protection/>
    </xf>
    <xf numFmtId="1" fontId="6" fillId="0" borderId="0" xfId="63" applyNumberFormat="1" applyFont="1" applyFill="1" applyBorder="1" applyAlignment="1" applyProtection="1">
      <alignment horizontal="center" vertical="center" wrapText="1"/>
      <protection/>
    </xf>
    <xf numFmtId="1" fontId="22" fillId="0" borderId="0" xfId="63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172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72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 4" xfId="61"/>
    <cellStyle name="Normál 5" xfId="62"/>
    <cellStyle name="Normál 6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Munka1"/>
    </sheetNames>
    <sheetDataSet>
      <sheetData sheetId="2">
        <row r="6">
          <cell r="A6" t="str">
            <v>2019. évi eredeti előirányzat BEVÉTELEK</v>
          </cell>
        </row>
      </sheetData>
      <sheetData sheetId="10">
        <row r="5">
          <cell r="F5" t="str">
            <v>Eddigi módosítások összege 2019-ben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9.625" style="83" customWidth="1"/>
    <col min="2" max="2" width="75.875" style="83" customWidth="1"/>
    <col min="3" max="16384" width="9.375" style="83" customWidth="1"/>
  </cols>
  <sheetData>
    <row r="2" spans="2:3" ht="15.75">
      <c r="B2" s="307" t="s">
        <v>290</v>
      </c>
      <c r="C2" s="307"/>
    </row>
    <row r="3" spans="1:2" ht="12.75">
      <c r="A3" s="85"/>
      <c r="B3" s="85"/>
    </row>
    <row r="4" spans="1:4" ht="12.75">
      <c r="A4" s="85"/>
      <c r="B4" s="85"/>
      <c r="C4" s="92"/>
      <c r="D4" s="92"/>
    </row>
    <row r="5" spans="1:5" ht="12.75">
      <c r="A5" s="85"/>
      <c r="B5" s="92" t="s">
        <v>274</v>
      </c>
      <c r="C5" s="92"/>
      <c r="D5" s="92"/>
      <c r="E5" s="92"/>
    </row>
    <row r="6" spans="1:5" ht="12.75">
      <c r="A6" s="85"/>
      <c r="B6" s="92"/>
      <c r="C6" s="92"/>
      <c r="D6" s="92"/>
      <c r="E6" s="92"/>
    </row>
    <row r="7" spans="1:5" ht="12.75">
      <c r="A7" s="85"/>
      <c r="B7" s="92"/>
      <c r="C7" s="92"/>
      <c r="D7" s="92"/>
      <c r="E7" s="92"/>
    </row>
    <row r="8" spans="1:5" ht="12.75">
      <c r="A8" s="85"/>
      <c r="B8" s="92"/>
      <c r="C8" s="92"/>
      <c r="D8" s="92"/>
      <c r="E8" s="92"/>
    </row>
    <row r="9" spans="1:5" ht="12.75">
      <c r="A9" s="85"/>
      <c r="B9" s="92"/>
      <c r="C9" s="92"/>
      <c r="D9" s="92"/>
      <c r="E9" s="92"/>
    </row>
    <row r="10" spans="1:2" s="86" customFormat="1" ht="20.25" customHeight="1">
      <c r="A10" s="100" t="s">
        <v>275</v>
      </c>
      <c r="B10" s="100" t="s">
        <v>276</v>
      </c>
    </row>
    <row r="11" spans="1:2" s="86" customFormat="1" ht="19.5" customHeight="1">
      <c r="A11" s="100" t="s">
        <v>3</v>
      </c>
      <c r="B11" s="94" t="s">
        <v>80</v>
      </c>
    </row>
    <row r="12" spans="1:2" ht="19.5" customHeight="1">
      <c r="A12" s="101" t="s">
        <v>4</v>
      </c>
      <c r="B12" s="102" t="s">
        <v>293</v>
      </c>
    </row>
    <row r="13" spans="1:2" ht="19.5" customHeight="1">
      <c r="A13" s="101" t="s">
        <v>5</v>
      </c>
      <c r="B13" s="102" t="s">
        <v>270</v>
      </c>
    </row>
    <row r="14" spans="1:2" ht="19.5" customHeight="1">
      <c r="A14" s="101" t="s">
        <v>6</v>
      </c>
      <c r="B14" s="102" t="s">
        <v>271</v>
      </c>
    </row>
    <row r="15" spans="1:2" ht="19.5" customHeight="1">
      <c r="A15" s="101" t="s">
        <v>7</v>
      </c>
      <c r="B15" s="102" t="s">
        <v>272</v>
      </c>
    </row>
    <row r="16" spans="1:2" s="86" customFormat="1" ht="19.5" customHeight="1">
      <c r="A16" s="101" t="s">
        <v>8</v>
      </c>
      <c r="B16" s="94" t="s">
        <v>273</v>
      </c>
    </row>
    <row r="17" spans="1:2" s="86" customFormat="1" ht="19.5" customHeight="1">
      <c r="A17" s="90"/>
      <c r="B17" s="87"/>
    </row>
    <row r="18" spans="1:2" ht="33.75" customHeight="1">
      <c r="A18" s="88"/>
      <c r="B18" s="91"/>
    </row>
    <row r="19" spans="1:2" ht="19.5" customHeight="1">
      <c r="A19" s="88"/>
      <c r="B19" s="89"/>
    </row>
    <row r="20" spans="1:2" ht="15">
      <c r="A20" s="89"/>
      <c r="B20" s="89"/>
    </row>
    <row r="21" spans="1:2" ht="12.75">
      <c r="A21" s="84"/>
      <c r="B21" s="84"/>
    </row>
  </sheetData>
  <sheetProtection/>
  <mergeCells count="1">
    <mergeCell ref="B2:C2"/>
  </mergeCells>
  <printOptions/>
  <pageMargins left="1.0236220472440944" right="0.7480314960629921" top="0.984251968503937" bottom="0.984251968503937" header="0.5118110236220472" footer="0.5118110236220472"/>
  <pageSetup firstPageNumber="13" useFirstPageNumber="1"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tabSelected="1" zoomScale="154" zoomScaleNormal="154" zoomScaleSheetLayoutView="125" zoomScalePageLayoutView="118" workbookViewId="0" topLeftCell="A136">
      <selection activeCell="G136" sqref="G136"/>
    </sheetView>
  </sheetViews>
  <sheetFormatPr defaultColWidth="9.00390625" defaultRowHeight="12.75"/>
  <cols>
    <col min="1" max="1" width="9.50390625" style="144" customWidth="1"/>
    <col min="2" max="2" width="63.875" style="144" customWidth="1"/>
    <col min="3" max="5" width="12.875" style="145" customWidth="1"/>
    <col min="6" max="6" width="12.125" style="226" customWidth="1"/>
    <col min="7" max="7" width="13.50390625" style="118" bestFit="1" customWidth="1"/>
    <col min="8" max="8" width="12.625" style="118" bestFit="1" customWidth="1"/>
    <col min="9" max="16384" width="9.375" style="118" customWidth="1"/>
  </cols>
  <sheetData>
    <row r="1" spans="1:6" ht="15.75" customHeight="1">
      <c r="A1" s="308" t="s">
        <v>279</v>
      </c>
      <c r="B1" s="308"/>
      <c r="C1" s="308"/>
      <c r="D1" s="308"/>
      <c r="E1" s="308"/>
      <c r="F1" s="308"/>
    </row>
    <row r="2" spans="1:8" ht="15.75" customHeight="1">
      <c r="A2" s="184"/>
      <c r="B2" s="318" t="s">
        <v>302</v>
      </c>
      <c r="C2" s="318"/>
      <c r="D2" s="318"/>
      <c r="E2" s="318"/>
      <c r="F2" s="318"/>
      <c r="G2" s="319"/>
      <c r="H2" s="319"/>
    </row>
    <row r="3" spans="1:8" ht="15.75" customHeight="1" thickBot="1">
      <c r="A3" s="309" t="s">
        <v>280</v>
      </c>
      <c r="B3" s="309"/>
      <c r="C3" s="289"/>
      <c r="D3" s="289"/>
      <c r="E3" s="289"/>
      <c r="F3" s="290"/>
      <c r="H3" s="290" t="s">
        <v>301</v>
      </c>
    </row>
    <row r="4" spans="1:8" ht="37.5" customHeight="1" thickBot="1">
      <c r="A4" s="310" t="s">
        <v>22</v>
      </c>
      <c r="B4" s="312" t="s">
        <v>281</v>
      </c>
      <c r="C4" s="314" t="s">
        <v>303</v>
      </c>
      <c r="D4" s="315"/>
      <c r="E4" s="315"/>
      <c r="F4" s="315"/>
      <c r="G4" s="316"/>
      <c r="H4" s="317"/>
    </row>
    <row r="5" spans="1:8" s="120" customFormat="1" ht="32.25" customHeight="1" thickBot="1">
      <c r="A5" s="311"/>
      <c r="B5" s="313"/>
      <c r="C5" s="285" t="s">
        <v>277</v>
      </c>
      <c r="D5" s="286" t="s">
        <v>278</v>
      </c>
      <c r="E5" s="287" t="s">
        <v>298</v>
      </c>
      <c r="F5" s="288" t="s">
        <v>299</v>
      </c>
      <c r="G5" s="287" t="s">
        <v>298</v>
      </c>
      <c r="H5" s="288" t="s">
        <v>342</v>
      </c>
    </row>
    <row r="6" spans="1:8" s="122" customFormat="1" ht="12" customHeight="1" thickBot="1">
      <c r="A6" s="121" t="s">
        <v>3</v>
      </c>
      <c r="B6" s="9" t="s">
        <v>85</v>
      </c>
      <c r="C6" s="32">
        <f aca="true" t="shared" si="0" ref="C6:H6">+C7+C8+C9+C10+C11+C12</f>
        <v>90459999</v>
      </c>
      <c r="D6" s="32">
        <f t="shared" si="0"/>
        <v>90459999</v>
      </c>
      <c r="E6" s="32">
        <f t="shared" si="0"/>
        <v>0</v>
      </c>
      <c r="F6" s="215">
        <f t="shared" si="0"/>
        <v>90459999</v>
      </c>
      <c r="G6" s="32">
        <f t="shared" si="0"/>
        <v>3288255</v>
      </c>
      <c r="H6" s="215">
        <f t="shared" si="0"/>
        <v>93748254</v>
      </c>
    </row>
    <row r="7" spans="1:8" s="122" customFormat="1" ht="12" customHeight="1">
      <c r="A7" s="123" t="s">
        <v>34</v>
      </c>
      <c r="B7" s="57" t="s">
        <v>86</v>
      </c>
      <c r="C7" s="35">
        <v>23452425</v>
      </c>
      <c r="D7" s="216">
        <v>23452425</v>
      </c>
      <c r="E7" s="35">
        <f>SUM(F7-D7)</f>
        <v>0</v>
      </c>
      <c r="F7" s="216">
        <v>23452425</v>
      </c>
      <c r="G7" s="35">
        <f aca="true" t="shared" si="1" ref="G7:G12">SUM(H7-F7)</f>
        <v>1256000</v>
      </c>
      <c r="H7" s="216">
        <v>24708425</v>
      </c>
    </row>
    <row r="8" spans="1:8" s="122" customFormat="1" ht="12" customHeight="1">
      <c r="A8" s="124" t="s">
        <v>35</v>
      </c>
      <c r="B8" s="58" t="s">
        <v>87</v>
      </c>
      <c r="C8" s="35">
        <v>42765300</v>
      </c>
      <c r="D8" s="217">
        <v>42765300</v>
      </c>
      <c r="E8" s="35">
        <f>SUM(F8-D8)</f>
        <v>0</v>
      </c>
      <c r="F8" s="217">
        <v>42765300</v>
      </c>
      <c r="G8" s="35">
        <f t="shared" si="1"/>
        <v>585000</v>
      </c>
      <c r="H8" s="217">
        <v>43350300</v>
      </c>
    </row>
    <row r="9" spans="1:8" s="122" customFormat="1" ht="12" customHeight="1">
      <c r="A9" s="124" t="s">
        <v>36</v>
      </c>
      <c r="B9" s="58" t="s">
        <v>88</v>
      </c>
      <c r="C9" s="35">
        <v>22311114</v>
      </c>
      <c r="D9" s="217">
        <v>22311114</v>
      </c>
      <c r="E9" s="35">
        <f>SUM(F9-D9)</f>
        <v>0</v>
      </c>
      <c r="F9" s="217">
        <v>22311114</v>
      </c>
      <c r="G9" s="35">
        <f t="shared" si="1"/>
        <v>1302000</v>
      </c>
      <c r="H9" s="217">
        <v>23613114</v>
      </c>
    </row>
    <row r="10" spans="1:8" s="122" customFormat="1" ht="12" customHeight="1">
      <c r="A10" s="124" t="s">
        <v>37</v>
      </c>
      <c r="B10" s="58" t="s">
        <v>89</v>
      </c>
      <c r="C10" s="35">
        <v>1931160</v>
      </c>
      <c r="D10" s="217">
        <v>1931160</v>
      </c>
      <c r="E10" s="35">
        <f>SUM(F10-D10)</f>
        <v>0</v>
      </c>
      <c r="F10" s="217">
        <v>1931160</v>
      </c>
      <c r="G10" s="35">
        <f t="shared" si="1"/>
        <v>65000</v>
      </c>
      <c r="H10" s="217">
        <v>1996160</v>
      </c>
    </row>
    <row r="11" spans="1:8" s="122" customFormat="1" ht="12" customHeight="1">
      <c r="A11" s="124" t="s">
        <v>54</v>
      </c>
      <c r="B11" s="58" t="s">
        <v>90</v>
      </c>
      <c r="C11" s="35">
        <v>0</v>
      </c>
      <c r="D11" s="217"/>
      <c r="E11" s="35"/>
      <c r="F11" s="34"/>
      <c r="G11" s="35">
        <f t="shared" si="1"/>
        <v>0</v>
      </c>
      <c r="H11" s="34"/>
    </row>
    <row r="12" spans="1:8" s="122" customFormat="1" ht="12" customHeight="1" thickBot="1">
      <c r="A12" s="125" t="s">
        <v>38</v>
      </c>
      <c r="B12" s="59" t="s">
        <v>91</v>
      </c>
      <c r="C12" s="35"/>
      <c r="D12" s="217"/>
      <c r="E12" s="35"/>
      <c r="F12" s="34"/>
      <c r="G12" s="35">
        <f t="shared" si="1"/>
        <v>80255</v>
      </c>
      <c r="H12" s="34">
        <v>80255</v>
      </c>
    </row>
    <row r="13" spans="1:8" s="122" customFormat="1" ht="12" customHeight="1" thickBot="1">
      <c r="A13" s="121" t="s">
        <v>4</v>
      </c>
      <c r="B13" s="28" t="s">
        <v>92</v>
      </c>
      <c r="C13" s="32">
        <f>+C14+C15+C16+C17+C18</f>
        <v>4042000</v>
      </c>
      <c r="D13" s="32">
        <f>+D14+D15+D16+D17+D18</f>
        <v>4042000</v>
      </c>
      <c r="E13" s="32">
        <f>+E14+E15+E16+E17+E18</f>
        <v>0</v>
      </c>
      <c r="F13" s="228">
        <f>SUM(F14:F19)</f>
        <v>4042000</v>
      </c>
      <c r="G13" s="32">
        <f>+G14+G15+G16+G17+G18</f>
        <v>0</v>
      </c>
      <c r="H13" s="228">
        <f>SUM(H14:H19)</f>
        <v>4042000</v>
      </c>
    </row>
    <row r="14" spans="1:8" s="122" customFormat="1" ht="12" customHeight="1">
      <c r="A14" s="123" t="s">
        <v>40</v>
      </c>
      <c r="B14" s="57" t="s">
        <v>93</v>
      </c>
      <c r="C14" s="35"/>
      <c r="D14" s="221"/>
      <c r="E14" s="35"/>
      <c r="F14" s="35"/>
      <c r="G14" s="35"/>
      <c r="H14" s="35"/>
    </row>
    <row r="15" spans="1:8" s="122" customFormat="1" ht="12" customHeight="1">
      <c r="A15" s="124" t="s">
        <v>41</v>
      </c>
      <c r="B15" s="58" t="s">
        <v>94</v>
      </c>
      <c r="C15" s="35"/>
      <c r="D15" s="219"/>
      <c r="E15" s="34"/>
      <c r="F15" s="34"/>
      <c r="G15" s="34"/>
      <c r="H15" s="34"/>
    </row>
    <row r="16" spans="1:8" s="122" customFormat="1" ht="12" customHeight="1">
      <c r="A16" s="124" t="s">
        <v>42</v>
      </c>
      <c r="B16" s="58" t="s">
        <v>263</v>
      </c>
      <c r="C16" s="35">
        <v>669000</v>
      </c>
      <c r="D16" s="219">
        <v>669000</v>
      </c>
      <c r="E16" s="34"/>
      <c r="F16" s="34">
        <v>669000</v>
      </c>
      <c r="G16" s="34"/>
      <c r="H16" s="34">
        <v>669000</v>
      </c>
    </row>
    <row r="17" spans="1:8" s="122" customFormat="1" ht="12" customHeight="1">
      <c r="A17" s="124" t="s">
        <v>43</v>
      </c>
      <c r="B17" s="58" t="s">
        <v>264</v>
      </c>
      <c r="C17" s="35"/>
      <c r="D17" s="219"/>
      <c r="E17" s="34"/>
      <c r="F17" s="34"/>
      <c r="G17" s="34"/>
      <c r="H17" s="34"/>
    </row>
    <row r="18" spans="1:8" s="122" customFormat="1" ht="12" customHeight="1">
      <c r="A18" s="124" t="s">
        <v>44</v>
      </c>
      <c r="B18" s="58" t="s">
        <v>95</v>
      </c>
      <c r="C18" s="35">
        <v>3373000</v>
      </c>
      <c r="D18" s="219">
        <v>3373000</v>
      </c>
      <c r="E18" s="34"/>
      <c r="F18" s="34">
        <v>3373000</v>
      </c>
      <c r="G18" s="34"/>
      <c r="H18" s="34">
        <v>3373000</v>
      </c>
    </row>
    <row r="19" spans="1:8" s="122" customFormat="1" ht="12" customHeight="1" thickBot="1">
      <c r="A19" s="125"/>
      <c r="B19" s="30" t="s">
        <v>96</v>
      </c>
      <c r="C19" s="35"/>
      <c r="D19" s="220"/>
      <c r="E19" s="36"/>
      <c r="F19" s="36"/>
      <c r="G19" s="36"/>
      <c r="H19" s="36"/>
    </row>
    <row r="20" spans="1:8" s="122" customFormat="1" ht="12" customHeight="1" thickBot="1">
      <c r="A20" s="121" t="s">
        <v>5</v>
      </c>
      <c r="B20" s="9" t="s">
        <v>97</v>
      </c>
      <c r="C20" s="32">
        <f aca="true" t="shared" si="2" ref="C20:H20">+C21+C22+C23+C24+C25</f>
        <v>0</v>
      </c>
      <c r="D20" s="32">
        <f t="shared" si="2"/>
        <v>0</v>
      </c>
      <c r="E20" s="32">
        <f t="shared" si="2"/>
        <v>0</v>
      </c>
      <c r="F20" s="32">
        <f t="shared" si="2"/>
        <v>0</v>
      </c>
      <c r="G20" s="32">
        <f t="shared" si="2"/>
        <v>107138010</v>
      </c>
      <c r="H20" s="32">
        <f t="shared" si="2"/>
        <v>107138010</v>
      </c>
    </row>
    <row r="21" spans="1:8" s="122" customFormat="1" ht="12" customHeight="1">
      <c r="A21" s="123" t="s">
        <v>23</v>
      </c>
      <c r="B21" s="57" t="s">
        <v>98</v>
      </c>
      <c r="C21" s="35"/>
      <c r="D21" s="221"/>
      <c r="E21" s="35"/>
      <c r="F21" s="35"/>
      <c r="G21" s="35"/>
      <c r="H21" s="35"/>
    </row>
    <row r="22" spans="1:8" s="122" customFormat="1" ht="12" customHeight="1">
      <c r="A22" s="124" t="s">
        <v>24</v>
      </c>
      <c r="B22" s="58" t="s">
        <v>99</v>
      </c>
      <c r="C22" s="34"/>
      <c r="D22" s="219"/>
      <c r="E22" s="34"/>
      <c r="F22" s="34"/>
      <c r="G22" s="34"/>
      <c r="H22" s="34"/>
    </row>
    <row r="23" spans="1:8" s="122" customFormat="1" ht="12" customHeight="1">
      <c r="A23" s="124" t="s">
        <v>25</v>
      </c>
      <c r="B23" s="58" t="s">
        <v>265</v>
      </c>
      <c r="C23" s="34"/>
      <c r="D23" s="219"/>
      <c r="E23" s="34"/>
      <c r="F23" s="34"/>
      <c r="G23" s="34"/>
      <c r="H23" s="34"/>
    </row>
    <row r="24" spans="1:8" s="122" customFormat="1" ht="12" customHeight="1">
      <c r="A24" s="124" t="s">
        <v>26</v>
      </c>
      <c r="B24" s="58" t="s">
        <v>266</v>
      </c>
      <c r="C24" s="34"/>
      <c r="D24" s="219"/>
      <c r="E24" s="34"/>
      <c r="F24" s="34"/>
      <c r="G24" s="34"/>
      <c r="H24" s="34"/>
    </row>
    <row r="25" spans="1:8" s="122" customFormat="1" ht="12" customHeight="1">
      <c r="A25" s="124" t="s">
        <v>57</v>
      </c>
      <c r="B25" s="58" t="s">
        <v>100</v>
      </c>
      <c r="C25" s="34"/>
      <c r="D25" s="219"/>
      <c r="E25" s="34"/>
      <c r="F25" s="34"/>
      <c r="G25" s="34">
        <v>107138010</v>
      </c>
      <c r="H25" s="34">
        <v>107138010</v>
      </c>
    </row>
    <row r="26" spans="1:8" s="122" customFormat="1" ht="12" customHeight="1" thickBot="1">
      <c r="A26" s="125" t="s">
        <v>58</v>
      </c>
      <c r="B26" s="30" t="s">
        <v>101</v>
      </c>
      <c r="C26" s="36"/>
      <c r="D26" s="220"/>
      <c r="E26" s="36"/>
      <c r="F26" s="220"/>
      <c r="G26" s="36">
        <v>107138010</v>
      </c>
      <c r="H26" s="220">
        <v>107138010</v>
      </c>
    </row>
    <row r="27" spans="1:8" s="122" customFormat="1" ht="12" customHeight="1" thickBot="1">
      <c r="A27" s="121" t="s">
        <v>59</v>
      </c>
      <c r="B27" s="9" t="s">
        <v>102</v>
      </c>
      <c r="C27" s="38">
        <f aca="true" t="shared" si="3" ref="C27:H27">+C28+C31+C32+C33</f>
        <v>21200000</v>
      </c>
      <c r="D27" s="38">
        <f t="shared" si="3"/>
        <v>21200000</v>
      </c>
      <c r="E27" s="38">
        <f t="shared" si="3"/>
        <v>0</v>
      </c>
      <c r="F27" s="38">
        <f t="shared" si="3"/>
        <v>21200000</v>
      </c>
      <c r="G27" s="38">
        <f t="shared" si="3"/>
        <v>0</v>
      </c>
      <c r="H27" s="38">
        <f t="shared" si="3"/>
        <v>21200000</v>
      </c>
    </row>
    <row r="28" spans="1:8" s="122" customFormat="1" ht="12" customHeight="1">
      <c r="A28" s="123" t="s">
        <v>103</v>
      </c>
      <c r="B28" s="57" t="s">
        <v>109</v>
      </c>
      <c r="C28" s="55">
        <v>18600000</v>
      </c>
      <c r="D28" s="55">
        <v>18600000</v>
      </c>
      <c r="E28" s="35">
        <f>SUM(F28-D28)</f>
        <v>0</v>
      </c>
      <c r="F28" s="55">
        <v>18600000</v>
      </c>
      <c r="G28" s="35">
        <f>SUM(H28-F28)</f>
        <v>0</v>
      </c>
      <c r="H28" s="55">
        <v>18600000</v>
      </c>
    </row>
    <row r="29" spans="1:8" s="122" customFormat="1" ht="12" customHeight="1">
      <c r="A29" s="124" t="s">
        <v>104</v>
      </c>
      <c r="B29" s="58" t="s">
        <v>110</v>
      </c>
      <c r="C29" s="34">
        <v>1600000</v>
      </c>
      <c r="D29" s="34">
        <v>1600000</v>
      </c>
      <c r="E29" s="35">
        <f>SUM(F29-D29)</f>
        <v>0</v>
      </c>
      <c r="F29" s="34">
        <v>1600000</v>
      </c>
      <c r="G29" s="35">
        <f>SUM(H29-F29)</f>
        <v>0</v>
      </c>
      <c r="H29" s="34">
        <v>1600000</v>
      </c>
    </row>
    <row r="30" spans="1:8" s="122" customFormat="1" ht="12" customHeight="1">
      <c r="A30" s="124" t="s">
        <v>105</v>
      </c>
      <c r="B30" s="58" t="s">
        <v>297</v>
      </c>
      <c r="C30" s="34">
        <v>17000000</v>
      </c>
      <c r="D30" s="34">
        <v>17000000</v>
      </c>
      <c r="E30" s="35">
        <f>SUM(F30-D30)</f>
        <v>0</v>
      </c>
      <c r="F30" s="34">
        <v>17000000</v>
      </c>
      <c r="G30" s="35">
        <f>SUM(H30-F30)</f>
        <v>0</v>
      </c>
      <c r="H30" s="34">
        <v>17000000</v>
      </c>
    </row>
    <row r="31" spans="1:8" s="122" customFormat="1" ht="12" customHeight="1">
      <c r="A31" s="124" t="s">
        <v>106</v>
      </c>
      <c r="B31" s="58" t="s">
        <v>111</v>
      </c>
      <c r="C31" s="34">
        <v>2600000</v>
      </c>
      <c r="D31" s="34">
        <v>2600000</v>
      </c>
      <c r="E31" s="35">
        <f>SUM(F31-D31)</f>
        <v>0</v>
      </c>
      <c r="F31" s="34">
        <v>2600000</v>
      </c>
      <c r="G31" s="35">
        <f>SUM(H31-F31)</f>
        <v>0</v>
      </c>
      <c r="H31" s="34">
        <v>2600000</v>
      </c>
    </row>
    <row r="32" spans="1:8" s="122" customFormat="1" ht="12" customHeight="1">
      <c r="A32" s="124" t="s">
        <v>107</v>
      </c>
      <c r="B32" s="58" t="s">
        <v>112</v>
      </c>
      <c r="C32" s="34"/>
      <c r="D32" s="34"/>
      <c r="E32" s="35">
        <f>SUM(F32-D32)</f>
        <v>0</v>
      </c>
      <c r="F32" s="34"/>
      <c r="G32" s="35">
        <f>SUM(H32-F32)</f>
        <v>0</v>
      </c>
      <c r="H32" s="34"/>
    </row>
    <row r="33" spans="1:8" s="122" customFormat="1" ht="12" customHeight="1" thickBot="1">
      <c r="A33" s="125" t="s">
        <v>108</v>
      </c>
      <c r="B33" s="59" t="s">
        <v>113</v>
      </c>
      <c r="C33" s="36"/>
      <c r="D33" s="36"/>
      <c r="E33" s="35"/>
      <c r="F33" s="36"/>
      <c r="G33" s="35"/>
      <c r="H33" s="36"/>
    </row>
    <row r="34" spans="1:8" s="122" customFormat="1" ht="12" customHeight="1" thickBot="1">
      <c r="A34" s="121" t="s">
        <v>7</v>
      </c>
      <c r="B34" s="9" t="s">
        <v>114</v>
      </c>
      <c r="C34" s="32">
        <f aca="true" t="shared" si="4" ref="C34:H34">SUM(C35:C44)</f>
        <v>17541000</v>
      </c>
      <c r="D34" s="32">
        <f t="shared" si="4"/>
        <v>17541000</v>
      </c>
      <c r="E34" s="32">
        <f t="shared" si="4"/>
        <v>0</v>
      </c>
      <c r="F34" s="32">
        <f t="shared" si="4"/>
        <v>17541000</v>
      </c>
      <c r="G34" s="32">
        <f t="shared" si="4"/>
        <v>0</v>
      </c>
      <c r="H34" s="32">
        <f t="shared" si="4"/>
        <v>17541000</v>
      </c>
    </row>
    <row r="35" spans="1:8" s="122" customFormat="1" ht="12" customHeight="1">
      <c r="A35" s="123" t="s">
        <v>27</v>
      </c>
      <c r="B35" s="57" t="s">
        <v>117</v>
      </c>
      <c r="C35" s="35"/>
      <c r="D35" s="35"/>
      <c r="E35" s="35"/>
      <c r="F35" s="35"/>
      <c r="G35" s="35"/>
      <c r="H35" s="35"/>
    </row>
    <row r="36" spans="1:8" s="122" customFormat="1" ht="12" customHeight="1">
      <c r="A36" s="124" t="s">
        <v>28</v>
      </c>
      <c r="B36" s="58" t="s">
        <v>118</v>
      </c>
      <c r="C36" s="35">
        <v>5919000</v>
      </c>
      <c r="D36" s="34">
        <v>5919000</v>
      </c>
      <c r="E36" s="35"/>
      <c r="F36" s="34">
        <v>5919000</v>
      </c>
      <c r="G36" s="35"/>
      <c r="H36" s="34">
        <v>5919000</v>
      </c>
    </row>
    <row r="37" spans="1:8" s="122" customFormat="1" ht="12" customHeight="1">
      <c r="A37" s="124" t="s">
        <v>29</v>
      </c>
      <c r="B37" s="58" t="s">
        <v>119</v>
      </c>
      <c r="C37" s="35">
        <v>562000</v>
      </c>
      <c r="D37" s="34">
        <v>562000</v>
      </c>
      <c r="E37" s="35"/>
      <c r="F37" s="34">
        <v>562000</v>
      </c>
      <c r="G37" s="35"/>
      <c r="H37" s="34">
        <v>562000</v>
      </c>
    </row>
    <row r="38" spans="1:8" s="122" customFormat="1" ht="12" customHeight="1">
      <c r="A38" s="124" t="s">
        <v>61</v>
      </c>
      <c r="B38" s="58" t="s">
        <v>120</v>
      </c>
      <c r="C38" s="35"/>
      <c r="D38" s="34"/>
      <c r="E38" s="35"/>
      <c r="F38" s="34"/>
      <c r="G38" s="35"/>
      <c r="H38" s="34"/>
    </row>
    <row r="39" spans="1:8" s="122" customFormat="1" ht="12" customHeight="1">
      <c r="A39" s="124" t="s">
        <v>62</v>
      </c>
      <c r="B39" s="58" t="s">
        <v>121</v>
      </c>
      <c r="C39" s="35">
        <v>10235000</v>
      </c>
      <c r="D39" s="34">
        <v>10235000</v>
      </c>
      <c r="E39" s="35"/>
      <c r="F39" s="34">
        <v>10235000</v>
      </c>
      <c r="G39" s="35"/>
      <c r="H39" s="34">
        <v>10235000</v>
      </c>
    </row>
    <row r="40" spans="1:8" s="122" customFormat="1" ht="12" customHeight="1">
      <c r="A40" s="124" t="s">
        <v>63</v>
      </c>
      <c r="B40" s="58" t="s">
        <v>122</v>
      </c>
      <c r="C40" s="35">
        <v>760000</v>
      </c>
      <c r="D40" s="34">
        <v>760000</v>
      </c>
      <c r="E40" s="35"/>
      <c r="F40" s="34">
        <v>760000</v>
      </c>
      <c r="G40" s="35"/>
      <c r="H40" s="34">
        <v>760000</v>
      </c>
    </row>
    <row r="41" spans="1:8" s="122" customFormat="1" ht="12" customHeight="1">
      <c r="A41" s="124" t="s">
        <v>64</v>
      </c>
      <c r="B41" s="58" t="s">
        <v>123</v>
      </c>
      <c r="C41" s="35"/>
      <c r="D41" s="34"/>
      <c r="E41" s="35"/>
      <c r="F41" s="34"/>
      <c r="G41" s="35"/>
      <c r="H41" s="34"/>
    </row>
    <row r="42" spans="1:8" s="122" customFormat="1" ht="12" customHeight="1">
      <c r="A42" s="124" t="s">
        <v>65</v>
      </c>
      <c r="B42" s="58" t="s">
        <v>124</v>
      </c>
      <c r="C42" s="35">
        <v>65000</v>
      </c>
      <c r="D42" s="34">
        <v>65000</v>
      </c>
      <c r="E42" s="35"/>
      <c r="F42" s="34">
        <v>65000</v>
      </c>
      <c r="G42" s="35"/>
      <c r="H42" s="34">
        <v>65000</v>
      </c>
    </row>
    <row r="43" spans="1:8" s="122" customFormat="1" ht="12" customHeight="1">
      <c r="A43" s="124" t="s">
        <v>115</v>
      </c>
      <c r="B43" s="58" t="s">
        <v>125</v>
      </c>
      <c r="C43" s="35"/>
      <c r="D43" s="34"/>
      <c r="E43" s="35"/>
      <c r="F43" s="34"/>
      <c r="G43" s="35"/>
      <c r="H43" s="34"/>
    </row>
    <row r="44" spans="1:8" s="122" customFormat="1" ht="12" customHeight="1" thickBot="1">
      <c r="A44" s="125" t="s">
        <v>116</v>
      </c>
      <c r="B44" s="30" t="s">
        <v>126</v>
      </c>
      <c r="C44" s="35"/>
      <c r="D44" s="36"/>
      <c r="E44" s="35"/>
      <c r="F44" s="36"/>
      <c r="G44" s="35"/>
      <c r="H44" s="36"/>
    </row>
    <row r="45" spans="1:8" s="122" customFormat="1" ht="12" customHeight="1" thickBot="1">
      <c r="A45" s="121" t="s">
        <v>8</v>
      </c>
      <c r="B45" s="9" t="s">
        <v>127</v>
      </c>
      <c r="C45" s="32">
        <f>SUM(C46:C50)</f>
        <v>0</v>
      </c>
      <c r="D45" s="32">
        <f>SUM(D46:D50)</f>
        <v>0</v>
      </c>
      <c r="E45" s="32">
        <f>SUM(E46:E50)</f>
        <v>0</v>
      </c>
      <c r="F45" s="218"/>
      <c r="G45" s="32">
        <f>SUM(G46:G50)</f>
        <v>0</v>
      </c>
      <c r="H45" s="218"/>
    </row>
    <row r="46" spans="1:8" s="122" customFormat="1" ht="12" customHeight="1">
      <c r="A46" s="123" t="s">
        <v>30</v>
      </c>
      <c r="B46" s="57" t="s">
        <v>131</v>
      </c>
      <c r="C46" s="77"/>
      <c r="D46" s="77"/>
      <c r="E46" s="77"/>
      <c r="F46" s="221"/>
      <c r="G46" s="77"/>
      <c r="H46" s="221"/>
    </row>
    <row r="47" spans="1:8" s="122" customFormat="1" ht="12" customHeight="1">
      <c r="A47" s="124" t="s">
        <v>31</v>
      </c>
      <c r="B47" s="58" t="s">
        <v>132</v>
      </c>
      <c r="C47" s="77"/>
      <c r="D47" s="37"/>
      <c r="E47" s="37"/>
      <c r="F47" s="219"/>
      <c r="G47" s="37"/>
      <c r="H47" s="219"/>
    </row>
    <row r="48" spans="1:8" s="122" customFormat="1" ht="12" customHeight="1">
      <c r="A48" s="124" t="s">
        <v>128</v>
      </c>
      <c r="B48" s="58" t="s">
        <v>133</v>
      </c>
      <c r="C48" s="77"/>
      <c r="D48" s="37"/>
      <c r="E48" s="37"/>
      <c r="F48" s="219"/>
      <c r="G48" s="37"/>
      <c r="H48" s="219"/>
    </row>
    <row r="49" spans="1:8" s="122" customFormat="1" ht="12" customHeight="1">
      <c r="A49" s="124" t="s">
        <v>129</v>
      </c>
      <c r="B49" s="58" t="s">
        <v>134</v>
      </c>
      <c r="C49" s="77"/>
      <c r="D49" s="37"/>
      <c r="E49" s="37"/>
      <c r="F49" s="219"/>
      <c r="G49" s="37"/>
      <c r="H49" s="219"/>
    </row>
    <row r="50" spans="1:8" s="122" customFormat="1" ht="12" customHeight="1" thickBot="1">
      <c r="A50" s="125" t="s">
        <v>130</v>
      </c>
      <c r="B50" s="59" t="s">
        <v>135</v>
      </c>
      <c r="C50" s="77"/>
      <c r="D50" s="52"/>
      <c r="E50" s="52"/>
      <c r="F50" s="220"/>
      <c r="G50" s="52"/>
      <c r="H50" s="220"/>
    </row>
    <row r="51" spans="1:8" s="122" customFormat="1" ht="12" customHeight="1" thickBot="1">
      <c r="A51" s="121" t="s">
        <v>66</v>
      </c>
      <c r="B51" s="9" t="s">
        <v>136</v>
      </c>
      <c r="C51" s="32">
        <f>SUM(C52:C54)</f>
        <v>0</v>
      </c>
      <c r="D51" s="32">
        <f>SUM(D52:D54)</f>
        <v>0</v>
      </c>
      <c r="E51" s="32">
        <f>SUM(E52:E54)</f>
        <v>0</v>
      </c>
      <c r="F51" s="218"/>
      <c r="G51" s="32">
        <f>SUM(G52:G54)</f>
        <v>0</v>
      </c>
      <c r="H51" s="218"/>
    </row>
    <row r="52" spans="1:8" s="122" customFormat="1" ht="12" customHeight="1">
      <c r="A52" s="123" t="s">
        <v>32</v>
      </c>
      <c r="B52" s="57" t="s">
        <v>137</v>
      </c>
      <c r="C52" s="35"/>
      <c r="D52" s="35"/>
      <c r="E52" s="35"/>
      <c r="F52" s="221"/>
      <c r="G52" s="35"/>
      <c r="H52" s="221"/>
    </row>
    <row r="53" spans="1:8" s="122" customFormat="1" ht="12" customHeight="1">
      <c r="A53" s="124" t="s">
        <v>33</v>
      </c>
      <c r="B53" s="58" t="s">
        <v>267</v>
      </c>
      <c r="C53" s="34"/>
      <c r="D53" s="34"/>
      <c r="E53" s="34"/>
      <c r="F53" s="219"/>
      <c r="G53" s="34"/>
      <c r="H53" s="219"/>
    </row>
    <row r="54" spans="1:8" s="122" customFormat="1" ht="12" customHeight="1">
      <c r="A54" s="124" t="s">
        <v>140</v>
      </c>
      <c r="B54" s="58" t="s">
        <v>138</v>
      </c>
      <c r="C54" s="34"/>
      <c r="D54" s="34"/>
      <c r="E54" s="34"/>
      <c r="F54" s="219"/>
      <c r="G54" s="34"/>
      <c r="H54" s="219"/>
    </row>
    <row r="55" spans="1:8" s="122" customFormat="1" ht="12" customHeight="1" thickBot="1">
      <c r="A55" s="125" t="s">
        <v>141</v>
      </c>
      <c r="B55" s="59" t="s">
        <v>139</v>
      </c>
      <c r="C55" s="36"/>
      <c r="D55" s="36"/>
      <c r="E55" s="36"/>
      <c r="F55" s="220"/>
      <c r="G55" s="36"/>
      <c r="H55" s="220"/>
    </row>
    <row r="56" spans="1:8" s="122" customFormat="1" ht="12" customHeight="1" thickBot="1">
      <c r="A56" s="121" t="s">
        <v>10</v>
      </c>
      <c r="B56" s="28" t="s">
        <v>142</v>
      </c>
      <c r="C56" s="32">
        <f>SUM(C57:C59)</f>
        <v>0</v>
      </c>
      <c r="D56" s="32">
        <f>SUM(D57:D59)</f>
        <v>0</v>
      </c>
      <c r="E56" s="32">
        <f>SUM(E57:E59)</f>
        <v>0</v>
      </c>
      <c r="F56" s="218"/>
      <c r="G56" s="32">
        <f>SUM(G57:G59)</f>
        <v>0</v>
      </c>
      <c r="H56" s="218"/>
    </row>
    <row r="57" spans="1:8" s="122" customFormat="1" ht="12" customHeight="1">
      <c r="A57" s="123" t="s">
        <v>67</v>
      </c>
      <c r="B57" s="57" t="s">
        <v>144</v>
      </c>
      <c r="C57" s="37"/>
      <c r="D57" s="37"/>
      <c r="E57" s="37"/>
      <c r="F57" s="221"/>
      <c r="G57" s="37"/>
      <c r="H57" s="221"/>
    </row>
    <row r="58" spans="1:8" s="122" customFormat="1" ht="12" customHeight="1">
      <c r="A58" s="124" t="s">
        <v>68</v>
      </c>
      <c r="B58" s="58" t="s">
        <v>268</v>
      </c>
      <c r="C58" s="37"/>
      <c r="D58" s="37"/>
      <c r="E58" s="37"/>
      <c r="F58" s="219"/>
      <c r="G58" s="37"/>
      <c r="H58" s="219"/>
    </row>
    <row r="59" spans="1:8" s="122" customFormat="1" ht="12" customHeight="1">
      <c r="A59" s="124" t="s">
        <v>82</v>
      </c>
      <c r="B59" s="58" t="s">
        <v>145</v>
      </c>
      <c r="C59" s="37"/>
      <c r="D59" s="37"/>
      <c r="E59" s="37"/>
      <c r="F59" s="219"/>
      <c r="G59" s="37"/>
      <c r="H59" s="219"/>
    </row>
    <row r="60" spans="1:8" s="122" customFormat="1" ht="12" customHeight="1" thickBot="1">
      <c r="A60" s="125" t="s">
        <v>143</v>
      </c>
      <c r="B60" s="59" t="s">
        <v>146</v>
      </c>
      <c r="C60" s="37"/>
      <c r="D60" s="37"/>
      <c r="E60" s="37"/>
      <c r="F60" s="220"/>
      <c r="G60" s="37"/>
      <c r="H60" s="220"/>
    </row>
    <row r="61" spans="1:8" s="122" customFormat="1" ht="12" customHeight="1" thickBot="1">
      <c r="A61" s="121" t="s">
        <v>11</v>
      </c>
      <c r="B61" s="9" t="s">
        <v>147</v>
      </c>
      <c r="C61" s="38">
        <f aca="true" t="shared" si="5" ref="C61:H61">+C6+C13+C20+C27+C34+C45+C51+C56</f>
        <v>133242999</v>
      </c>
      <c r="D61" s="38">
        <f t="shared" si="5"/>
        <v>133242999</v>
      </c>
      <c r="E61" s="38">
        <f t="shared" si="5"/>
        <v>0</v>
      </c>
      <c r="F61" s="38">
        <f t="shared" si="5"/>
        <v>133242999</v>
      </c>
      <c r="G61" s="38">
        <f t="shared" si="5"/>
        <v>110426265</v>
      </c>
      <c r="H61" s="38">
        <f t="shared" si="5"/>
        <v>243669264</v>
      </c>
    </row>
    <row r="62" spans="1:8" s="122" customFormat="1" ht="12" customHeight="1" thickBot="1">
      <c r="A62" s="126" t="s">
        <v>282</v>
      </c>
      <c r="B62" s="28" t="s">
        <v>148</v>
      </c>
      <c r="C62" s="32">
        <f>SUM(C63:C65)</f>
        <v>0</v>
      </c>
      <c r="D62" s="32">
        <f>SUM(D63:D65)</f>
        <v>0</v>
      </c>
      <c r="E62" s="32">
        <f>SUM(E63:E65)</f>
        <v>0</v>
      </c>
      <c r="F62" s="218"/>
      <c r="G62" s="32">
        <f>SUM(G63:G65)</f>
        <v>0</v>
      </c>
      <c r="H62" s="218"/>
    </row>
    <row r="63" spans="1:8" s="122" customFormat="1" ht="12" customHeight="1">
      <c r="A63" s="123" t="s">
        <v>180</v>
      </c>
      <c r="B63" s="57" t="s">
        <v>149</v>
      </c>
      <c r="C63" s="37"/>
      <c r="D63" s="37"/>
      <c r="E63" s="37"/>
      <c r="F63" s="221"/>
      <c r="G63" s="37"/>
      <c r="H63" s="221"/>
    </row>
    <row r="64" spans="1:8" s="122" customFormat="1" ht="12" customHeight="1">
      <c r="A64" s="124" t="s">
        <v>189</v>
      </c>
      <c r="B64" s="58" t="s">
        <v>150</v>
      </c>
      <c r="C64" s="37"/>
      <c r="D64" s="37"/>
      <c r="E64" s="37"/>
      <c r="F64" s="219"/>
      <c r="G64" s="37"/>
      <c r="H64" s="219"/>
    </row>
    <row r="65" spans="1:8" s="122" customFormat="1" ht="12" customHeight="1" thickBot="1">
      <c r="A65" s="125" t="s">
        <v>190</v>
      </c>
      <c r="B65" s="60" t="s">
        <v>151</v>
      </c>
      <c r="C65" s="37"/>
      <c r="D65" s="37"/>
      <c r="E65" s="37"/>
      <c r="F65" s="220"/>
      <c r="G65" s="37"/>
      <c r="H65" s="220"/>
    </row>
    <row r="66" spans="1:8" s="122" customFormat="1" ht="12" customHeight="1" thickBot="1">
      <c r="A66" s="126" t="s">
        <v>152</v>
      </c>
      <c r="B66" s="28" t="s">
        <v>153</v>
      </c>
      <c r="C66" s="32">
        <f>SUM(C67:C70)</f>
        <v>0</v>
      </c>
      <c r="D66" s="32">
        <f>SUM(D67:D70)</f>
        <v>0</v>
      </c>
      <c r="E66" s="32">
        <f>SUM(E67:E70)</f>
        <v>0</v>
      </c>
      <c r="F66" s="218"/>
      <c r="G66" s="32">
        <f>SUM(G67:G70)</f>
        <v>0</v>
      </c>
      <c r="H66" s="218"/>
    </row>
    <row r="67" spans="1:8" s="122" customFormat="1" ht="12" customHeight="1">
      <c r="A67" s="123" t="s">
        <v>55</v>
      </c>
      <c r="B67" s="57" t="s">
        <v>154</v>
      </c>
      <c r="C67" s="37"/>
      <c r="D67" s="37"/>
      <c r="E67" s="37"/>
      <c r="F67" s="221"/>
      <c r="G67" s="37"/>
      <c r="H67" s="221"/>
    </row>
    <row r="68" spans="1:8" s="122" customFormat="1" ht="12" customHeight="1">
      <c r="A68" s="124" t="s">
        <v>56</v>
      </c>
      <c r="B68" s="58" t="s">
        <v>155</v>
      </c>
      <c r="C68" s="37"/>
      <c r="D68" s="37"/>
      <c r="E68" s="37"/>
      <c r="F68" s="219"/>
      <c r="G68" s="37"/>
      <c r="H68" s="219"/>
    </row>
    <row r="69" spans="1:8" s="122" customFormat="1" ht="12" customHeight="1">
      <c r="A69" s="124" t="s">
        <v>181</v>
      </c>
      <c r="B69" s="58" t="s">
        <v>156</v>
      </c>
      <c r="C69" s="37"/>
      <c r="D69" s="37"/>
      <c r="E69" s="37"/>
      <c r="F69" s="219"/>
      <c r="G69" s="37"/>
      <c r="H69" s="219"/>
    </row>
    <row r="70" spans="1:8" s="122" customFormat="1" ht="12" customHeight="1" thickBot="1">
      <c r="A70" s="125" t="s">
        <v>182</v>
      </c>
      <c r="B70" s="59" t="s">
        <v>157</v>
      </c>
      <c r="C70" s="37"/>
      <c r="D70" s="37"/>
      <c r="E70" s="37"/>
      <c r="F70" s="220"/>
      <c r="G70" s="37"/>
      <c r="H70" s="220"/>
    </row>
    <row r="71" spans="1:8" s="122" customFormat="1" ht="12" customHeight="1" thickBot="1">
      <c r="A71" s="126" t="s">
        <v>158</v>
      </c>
      <c r="B71" s="28" t="s">
        <v>159</v>
      </c>
      <c r="C71" s="32">
        <f aca="true" t="shared" si="6" ref="C71:H71">SUM(C72:C73)</f>
        <v>710639359</v>
      </c>
      <c r="D71" s="32">
        <f t="shared" si="6"/>
        <v>710639359</v>
      </c>
      <c r="E71" s="32">
        <f t="shared" si="6"/>
        <v>-62862</v>
      </c>
      <c r="F71" s="32">
        <f t="shared" si="6"/>
        <v>710576497</v>
      </c>
      <c r="G71" s="32">
        <f t="shared" si="6"/>
        <v>0</v>
      </c>
      <c r="H71" s="32">
        <f t="shared" si="6"/>
        <v>710576497</v>
      </c>
    </row>
    <row r="72" spans="1:8" s="122" customFormat="1" ht="12" customHeight="1">
      <c r="A72" s="123" t="s">
        <v>183</v>
      </c>
      <c r="B72" s="57" t="s">
        <v>160</v>
      </c>
      <c r="C72" s="37">
        <v>710639359</v>
      </c>
      <c r="D72" s="37">
        <v>710639359</v>
      </c>
      <c r="E72" s="37">
        <v>-62862</v>
      </c>
      <c r="F72" s="221">
        <v>710576497</v>
      </c>
      <c r="G72" s="37"/>
      <c r="H72" s="221">
        <v>710576497</v>
      </c>
    </row>
    <row r="73" spans="1:8" s="122" customFormat="1" ht="12" customHeight="1" thickBot="1">
      <c r="A73" s="125" t="s">
        <v>184</v>
      </c>
      <c r="B73" s="59" t="s">
        <v>161</v>
      </c>
      <c r="C73" s="37"/>
      <c r="D73" s="37"/>
      <c r="E73" s="37"/>
      <c r="F73" s="220"/>
      <c r="G73" s="37"/>
      <c r="H73" s="220"/>
    </row>
    <row r="74" spans="1:8" s="122" customFormat="1" ht="12" customHeight="1" thickBot="1">
      <c r="A74" s="126" t="s">
        <v>162</v>
      </c>
      <c r="B74" s="28" t="s">
        <v>163</v>
      </c>
      <c r="C74" s="32">
        <f aca="true" t="shared" si="7" ref="C74:H74">SUM(C75:C77)</f>
        <v>0</v>
      </c>
      <c r="D74" s="32">
        <f t="shared" si="7"/>
        <v>0</v>
      </c>
      <c r="E74" s="32">
        <f t="shared" si="7"/>
        <v>158509</v>
      </c>
      <c r="F74" s="32">
        <f t="shared" si="7"/>
        <v>158509</v>
      </c>
      <c r="G74" s="32">
        <f t="shared" si="7"/>
        <v>0</v>
      </c>
      <c r="H74" s="32">
        <f t="shared" si="7"/>
        <v>158509</v>
      </c>
    </row>
    <row r="75" spans="1:8" s="122" customFormat="1" ht="12" customHeight="1">
      <c r="A75" s="123" t="s">
        <v>185</v>
      </c>
      <c r="B75" s="57" t="s">
        <v>164</v>
      </c>
      <c r="C75" s="37"/>
      <c r="D75" s="37"/>
      <c r="E75" s="37">
        <v>158509</v>
      </c>
      <c r="F75" s="221">
        <v>158509</v>
      </c>
      <c r="G75" s="37"/>
      <c r="H75" s="221">
        <v>158509</v>
      </c>
    </row>
    <row r="76" spans="1:8" s="122" customFormat="1" ht="12" customHeight="1">
      <c r="A76" s="124" t="s">
        <v>186</v>
      </c>
      <c r="B76" s="58" t="s">
        <v>165</v>
      </c>
      <c r="C76" s="37"/>
      <c r="D76" s="37"/>
      <c r="E76" s="37"/>
      <c r="F76" s="229"/>
      <c r="G76" s="37"/>
      <c r="H76" s="229"/>
    </row>
    <row r="77" spans="1:8" s="122" customFormat="1" ht="12" customHeight="1" thickBot="1">
      <c r="A77" s="125" t="s">
        <v>187</v>
      </c>
      <c r="B77" s="59" t="s">
        <v>294</v>
      </c>
      <c r="C77" s="37"/>
      <c r="D77" s="37"/>
      <c r="E77" s="37"/>
      <c r="F77" s="220"/>
      <c r="G77" s="37"/>
      <c r="H77" s="220"/>
    </row>
    <row r="78" spans="1:8" s="122" customFormat="1" ht="12" customHeight="1" thickBot="1">
      <c r="A78" s="126" t="s">
        <v>167</v>
      </c>
      <c r="B78" s="28" t="s">
        <v>188</v>
      </c>
      <c r="C78" s="32">
        <f>SUM(C79:C82)</f>
        <v>0</v>
      </c>
      <c r="D78" s="32">
        <f>SUM(D79:D82)</f>
        <v>0</v>
      </c>
      <c r="E78" s="32">
        <f>SUM(E79:E82)</f>
        <v>0</v>
      </c>
      <c r="F78" s="218"/>
      <c r="G78" s="32">
        <f>SUM(G79:G82)</f>
        <v>0</v>
      </c>
      <c r="H78" s="218"/>
    </row>
    <row r="79" spans="1:8" s="122" customFormat="1" ht="12" customHeight="1">
      <c r="A79" s="127" t="s">
        <v>168</v>
      </c>
      <c r="B79" s="57" t="s">
        <v>169</v>
      </c>
      <c r="C79" s="37"/>
      <c r="D79" s="37"/>
      <c r="E79" s="37"/>
      <c r="F79" s="221"/>
      <c r="G79" s="37"/>
      <c r="H79" s="221"/>
    </row>
    <row r="80" spans="1:8" s="122" customFormat="1" ht="12" customHeight="1">
      <c r="A80" s="128" t="s">
        <v>170</v>
      </c>
      <c r="B80" s="58" t="s">
        <v>171</v>
      </c>
      <c r="C80" s="37"/>
      <c r="D80" s="37"/>
      <c r="E80" s="37"/>
      <c r="F80" s="219"/>
      <c r="G80" s="37"/>
      <c r="H80" s="219"/>
    </row>
    <row r="81" spans="1:8" s="122" customFormat="1" ht="12" customHeight="1">
      <c r="A81" s="128" t="s">
        <v>172</v>
      </c>
      <c r="B81" s="58" t="s">
        <v>173</v>
      </c>
      <c r="C81" s="37"/>
      <c r="D81" s="37"/>
      <c r="E81" s="37"/>
      <c r="F81" s="219"/>
      <c r="G81" s="37"/>
      <c r="H81" s="219"/>
    </row>
    <row r="82" spans="1:8" s="122" customFormat="1" ht="12" customHeight="1" thickBot="1">
      <c r="A82" s="129" t="s">
        <v>174</v>
      </c>
      <c r="B82" s="59" t="s">
        <v>175</v>
      </c>
      <c r="C82" s="37"/>
      <c r="D82" s="37"/>
      <c r="E82" s="37"/>
      <c r="F82" s="220"/>
      <c r="G82" s="37"/>
      <c r="H82" s="220"/>
    </row>
    <row r="83" spans="1:8" s="122" customFormat="1" ht="13.5" customHeight="1" thickBot="1">
      <c r="A83" s="126" t="s">
        <v>176</v>
      </c>
      <c r="B83" s="28" t="s">
        <v>177</v>
      </c>
      <c r="C83" s="78"/>
      <c r="D83" s="78"/>
      <c r="E83" s="78"/>
      <c r="F83" s="218"/>
      <c r="G83" s="78"/>
      <c r="H83" s="218"/>
    </row>
    <row r="84" spans="1:8" s="122" customFormat="1" ht="15.75" customHeight="1" thickBot="1">
      <c r="A84" s="126" t="s">
        <v>178</v>
      </c>
      <c r="B84" s="61" t="s">
        <v>179</v>
      </c>
      <c r="C84" s="38">
        <f aca="true" t="shared" si="8" ref="C84:H84">+C62+C66+C71+C74+C78+C83</f>
        <v>710639359</v>
      </c>
      <c r="D84" s="38">
        <f t="shared" si="8"/>
        <v>710639359</v>
      </c>
      <c r="E84" s="38">
        <f t="shared" si="8"/>
        <v>95647</v>
      </c>
      <c r="F84" s="38">
        <f t="shared" si="8"/>
        <v>710735006</v>
      </c>
      <c r="G84" s="38">
        <f t="shared" si="8"/>
        <v>0</v>
      </c>
      <c r="H84" s="38">
        <f t="shared" si="8"/>
        <v>710735006</v>
      </c>
    </row>
    <row r="85" spans="1:8" s="122" customFormat="1" ht="16.5" customHeight="1" thickBot="1">
      <c r="A85" s="130" t="s">
        <v>191</v>
      </c>
      <c r="B85" s="62" t="s">
        <v>283</v>
      </c>
      <c r="C85" s="38">
        <f>SUM(C61+C84)</f>
        <v>843882358</v>
      </c>
      <c r="D85" s="38">
        <f>+D61+D84</f>
        <v>843882358</v>
      </c>
      <c r="E85" s="38">
        <f>+E61+E84</f>
        <v>95647</v>
      </c>
      <c r="F85" s="38">
        <f>+F61+F84</f>
        <v>843978005</v>
      </c>
      <c r="G85" s="38">
        <f>+G61+G84</f>
        <v>110426265</v>
      </c>
      <c r="H85" s="38">
        <f>+H61+H84</f>
        <v>954404270</v>
      </c>
    </row>
    <row r="86" spans="1:6" s="122" customFormat="1" ht="46.5" customHeight="1">
      <c r="A86" s="131"/>
      <c r="B86" s="132"/>
      <c r="C86" s="133"/>
      <c r="D86" s="133"/>
      <c r="E86" s="133"/>
      <c r="F86" s="222"/>
    </row>
    <row r="87" spans="1:6" ht="16.5" customHeight="1">
      <c r="A87" s="308" t="s">
        <v>284</v>
      </c>
      <c r="B87" s="308"/>
      <c r="C87" s="308"/>
      <c r="D87" s="308"/>
      <c r="E87" s="308"/>
      <c r="F87" s="308"/>
    </row>
    <row r="88" spans="1:8" s="134" customFormat="1" ht="16.5" customHeight="1" thickBot="1">
      <c r="A88" s="320" t="s">
        <v>285</v>
      </c>
      <c r="B88" s="320"/>
      <c r="C88" s="283"/>
      <c r="D88" s="283"/>
      <c r="E88" s="283"/>
      <c r="F88" s="284"/>
      <c r="H88" s="284" t="s">
        <v>301</v>
      </c>
    </row>
    <row r="89" spans="1:8" ht="15" customHeight="1">
      <c r="A89" s="321" t="s">
        <v>22</v>
      </c>
      <c r="B89" s="323" t="s">
        <v>13</v>
      </c>
      <c r="C89" s="327" t="s">
        <v>303</v>
      </c>
      <c r="D89" s="328"/>
      <c r="E89" s="328"/>
      <c r="F89" s="328"/>
      <c r="G89" s="329"/>
      <c r="H89" s="330"/>
    </row>
    <row r="90" spans="1:8" s="120" customFormat="1" ht="33.75" customHeight="1" thickBot="1">
      <c r="A90" s="322"/>
      <c r="B90" s="324"/>
      <c r="C90" s="285" t="s">
        <v>277</v>
      </c>
      <c r="D90" s="286" t="s">
        <v>278</v>
      </c>
      <c r="E90" s="287" t="s">
        <v>298</v>
      </c>
      <c r="F90" s="288" t="s">
        <v>299</v>
      </c>
      <c r="G90" s="287" t="s">
        <v>298</v>
      </c>
      <c r="H90" s="288" t="s">
        <v>342</v>
      </c>
    </row>
    <row r="91" spans="1:8" ht="12" customHeight="1" thickBot="1">
      <c r="A91" s="135" t="s">
        <v>3</v>
      </c>
      <c r="B91" s="11" t="s">
        <v>194</v>
      </c>
      <c r="C91" s="31">
        <f aca="true" t="shared" si="9" ref="C91:H91">SUM(C92:C96)</f>
        <v>147599661</v>
      </c>
      <c r="D91" s="31">
        <f t="shared" si="9"/>
        <v>147599661</v>
      </c>
      <c r="E91" s="31">
        <f t="shared" si="9"/>
        <v>417500</v>
      </c>
      <c r="F91" s="31">
        <f t="shared" si="9"/>
        <v>148017161</v>
      </c>
      <c r="G91" s="31">
        <f t="shared" si="9"/>
        <v>9717500</v>
      </c>
      <c r="H91" s="31">
        <f t="shared" si="9"/>
        <v>157734661</v>
      </c>
    </row>
    <row r="92" spans="1:8" ht="12" customHeight="1">
      <c r="A92" s="136" t="s">
        <v>34</v>
      </c>
      <c r="B92" s="106" t="s">
        <v>14</v>
      </c>
      <c r="C92" s="147">
        <v>72605000</v>
      </c>
      <c r="D92" s="147">
        <v>72605000</v>
      </c>
      <c r="E92" s="147">
        <v>253500</v>
      </c>
      <c r="F92" s="33">
        <f aca="true" t="shared" si="10" ref="F92:F97">SUM(D92:E92)</f>
        <v>72858500</v>
      </c>
      <c r="G92" s="147">
        <v>8028000</v>
      </c>
      <c r="H92" s="33">
        <f aca="true" t="shared" si="11" ref="H92:H97">SUM(F92:G92)</f>
        <v>80886500</v>
      </c>
    </row>
    <row r="93" spans="1:8" ht="12" customHeight="1">
      <c r="A93" s="124" t="s">
        <v>35</v>
      </c>
      <c r="B93" s="107" t="s">
        <v>69</v>
      </c>
      <c r="C93" s="146">
        <v>15060000</v>
      </c>
      <c r="D93" s="146">
        <v>15060000</v>
      </c>
      <c r="E93" s="146"/>
      <c r="F93" s="34">
        <f t="shared" si="10"/>
        <v>15060000</v>
      </c>
      <c r="G93" s="146">
        <v>392000</v>
      </c>
      <c r="H93" s="34">
        <f t="shared" si="11"/>
        <v>15452000</v>
      </c>
    </row>
    <row r="94" spans="1:8" ht="12" customHeight="1">
      <c r="A94" s="124" t="s">
        <v>36</v>
      </c>
      <c r="B94" s="107" t="s">
        <v>53</v>
      </c>
      <c r="C94" s="146">
        <v>51408661</v>
      </c>
      <c r="D94" s="146">
        <v>51408661</v>
      </c>
      <c r="E94" s="146">
        <v>-1436000</v>
      </c>
      <c r="F94" s="34">
        <f t="shared" si="10"/>
        <v>49972661</v>
      </c>
      <c r="G94" s="146">
        <v>1297500</v>
      </c>
      <c r="H94" s="34">
        <f t="shared" si="11"/>
        <v>51270161</v>
      </c>
    </row>
    <row r="95" spans="1:8" ht="12" customHeight="1">
      <c r="A95" s="124" t="s">
        <v>37</v>
      </c>
      <c r="B95" s="109" t="s">
        <v>70</v>
      </c>
      <c r="C95" s="146">
        <v>6000000</v>
      </c>
      <c r="D95" s="146">
        <v>6000000</v>
      </c>
      <c r="E95" s="146"/>
      <c r="F95" s="34">
        <f t="shared" si="10"/>
        <v>6000000</v>
      </c>
      <c r="G95" s="146"/>
      <c r="H95" s="34">
        <f t="shared" si="11"/>
        <v>6000000</v>
      </c>
    </row>
    <row r="96" spans="1:8" ht="12" customHeight="1">
      <c r="A96" s="124" t="s">
        <v>45</v>
      </c>
      <c r="B96" s="8" t="s">
        <v>71</v>
      </c>
      <c r="C96" s="146">
        <v>2526000</v>
      </c>
      <c r="D96" s="116">
        <v>2526000</v>
      </c>
      <c r="E96" s="146">
        <v>1600000</v>
      </c>
      <c r="F96" s="34">
        <f t="shared" si="10"/>
        <v>4126000</v>
      </c>
      <c r="G96" s="146"/>
      <c r="H96" s="34">
        <f t="shared" si="11"/>
        <v>4126000</v>
      </c>
    </row>
    <row r="97" spans="1:8" ht="12" customHeight="1">
      <c r="A97" s="124" t="s">
        <v>38</v>
      </c>
      <c r="B97" s="107" t="s">
        <v>195</v>
      </c>
      <c r="C97" s="146"/>
      <c r="D97" s="36"/>
      <c r="E97" s="26">
        <v>1600000</v>
      </c>
      <c r="F97" s="34">
        <f t="shared" si="10"/>
        <v>1600000</v>
      </c>
      <c r="G97" s="26"/>
      <c r="H97" s="34">
        <f t="shared" si="11"/>
        <v>1600000</v>
      </c>
    </row>
    <row r="98" spans="1:8" ht="12" customHeight="1">
      <c r="A98" s="124" t="s">
        <v>39</v>
      </c>
      <c r="B98" s="137" t="s">
        <v>196</v>
      </c>
      <c r="C98" s="146"/>
      <c r="D98" s="36">
        <v>0</v>
      </c>
      <c r="E98" s="26">
        <f aca="true" t="shared" si="12" ref="E98:E106">SUM(F98-D98)</f>
        <v>0</v>
      </c>
      <c r="F98" s="36">
        <v>0</v>
      </c>
      <c r="G98" s="26">
        <f>SUM(H98-F98)</f>
        <v>0</v>
      </c>
      <c r="H98" s="36">
        <v>0</v>
      </c>
    </row>
    <row r="99" spans="1:8" ht="12" customHeight="1">
      <c r="A99" s="124" t="s">
        <v>46</v>
      </c>
      <c r="B99" s="20" t="s">
        <v>197</v>
      </c>
      <c r="C99" s="146"/>
      <c r="D99" s="36">
        <v>0</v>
      </c>
      <c r="E99" s="26">
        <f t="shared" si="12"/>
        <v>0</v>
      </c>
      <c r="F99" s="36">
        <v>0</v>
      </c>
      <c r="G99" s="26">
        <f>SUM(H99-F99)</f>
        <v>0</v>
      </c>
      <c r="H99" s="36">
        <v>0</v>
      </c>
    </row>
    <row r="100" spans="1:8" ht="12" customHeight="1">
      <c r="A100" s="124" t="s">
        <v>47</v>
      </c>
      <c r="B100" s="20" t="s">
        <v>198</v>
      </c>
      <c r="C100" s="146"/>
      <c r="D100" s="36"/>
      <c r="E100" s="26">
        <f t="shared" si="12"/>
        <v>0</v>
      </c>
      <c r="F100" s="36"/>
      <c r="G100" s="26">
        <f>SUM(H100-F100)</f>
        <v>0</v>
      </c>
      <c r="H100" s="36"/>
    </row>
    <row r="101" spans="1:8" ht="12" customHeight="1">
      <c r="A101" s="124" t="s">
        <v>48</v>
      </c>
      <c r="B101" s="137" t="s">
        <v>199</v>
      </c>
      <c r="C101" s="146"/>
      <c r="D101" s="36"/>
      <c r="E101" s="26"/>
      <c r="F101" s="36"/>
      <c r="G101" s="26"/>
      <c r="H101" s="36"/>
    </row>
    <row r="102" spans="1:8" ht="12" customHeight="1">
      <c r="A102" s="124" t="s">
        <v>49</v>
      </c>
      <c r="B102" s="137" t="s">
        <v>200</v>
      </c>
      <c r="C102" s="146"/>
      <c r="D102" s="36">
        <v>0</v>
      </c>
      <c r="E102" s="146">
        <f t="shared" si="12"/>
        <v>0</v>
      </c>
      <c r="F102" s="36">
        <v>0</v>
      </c>
      <c r="G102" s="146">
        <f>SUM(H102-F102)</f>
        <v>0</v>
      </c>
      <c r="H102" s="36">
        <v>0</v>
      </c>
    </row>
    <row r="103" spans="1:8" ht="12" customHeight="1">
      <c r="A103" s="124" t="s">
        <v>51</v>
      </c>
      <c r="B103" s="20" t="s">
        <v>201</v>
      </c>
      <c r="C103" s="146"/>
      <c r="D103" s="36"/>
      <c r="E103" s="146">
        <f t="shared" si="12"/>
        <v>0</v>
      </c>
      <c r="F103" s="36"/>
      <c r="G103" s="146">
        <f>SUM(H103-F103)</f>
        <v>0</v>
      </c>
      <c r="H103" s="36"/>
    </row>
    <row r="104" spans="1:8" ht="12" customHeight="1">
      <c r="A104" s="138" t="s">
        <v>72</v>
      </c>
      <c r="B104" s="139" t="s">
        <v>202</v>
      </c>
      <c r="C104" s="146"/>
      <c r="D104" s="36">
        <v>0</v>
      </c>
      <c r="E104" s="146">
        <f t="shared" si="12"/>
        <v>0</v>
      </c>
      <c r="F104" s="36">
        <v>0</v>
      </c>
      <c r="G104" s="146">
        <f>SUM(H104-F104)</f>
        <v>0</v>
      </c>
      <c r="H104" s="36">
        <v>0</v>
      </c>
    </row>
    <row r="105" spans="1:8" ht="12" customHeight="1">
      <c r="A105" s="124" t="s">
        <v>192</v>
      </c>
      <c r="B105" s="139" t="s">
        <v>203</v>
      </c>
      <c r="C105" s="146"/>
      <c r="D105" s="36">
        <v>0</v>
      </c>
      <c r="E105" s="146">
        <f t="shared" si="12"/>
        <v>0</v>
      </c>
      <c r="F105" s="36">
        <v>0</v>
      </c>
      <c r="G105" s="146">
        <f>SUM(H105-F105)</f>
        <v>0</v>
      </c>
      <c r="H105" s="36">
        <v>0</v>
      </c>
    </row>
    <row r="106" spans="1:8" ht="12" customHeight="1" thickBot="1">
      <c r="A106" s="140" t="s">
        <v>193</v>
      </c>
      <c r="B106" s="141" t="s">
        <v>204</v>
      </c>
      <c r="C106" s="148">
        <v>2526000</v>
      </c>
      <c r="D106" s="39">
        <v>2526000</v>
      </c>
      <c r="E106" s="148">
        <f t="shared" si="12"/>
        <v>0</v>
      </c>
      <c r="F106" s="39">
        <v>2526000</v>
      </c>
      <c r="G106" s="148">
        <f>SUM(H106-F106)</f>
        <v>0</v>
      </c>
      <c r="H106" s="39">
        <v>2526000</v>
      </c>
    </row>
    <row r="107" spans="1:8" ht="12" customHeight="1" thickBot="1">
      <c r="A107" s="121" t="s">
        <v>4</v>
      </c>
      <c r="B107" s="10" t="s">
        <v>205</v>
      </c>
      <c r="C107" s="32">
        <f>SUM(C110+C108)</f>
        <v>651496765</v>
      </c>
      <c r="D107" s="32">
        <f>SUM(D110+D108)</f>
        <v>651496765</v>
      </c>
      <c r="E107" s="32">
        <f>+E108+E110+E112</f>
        <v>375000</v>
      </c>
      <c r="F107" s="32">
        <f>+F108+F110+F112</f>
        <v>651871765</v>
      </c>
      <c r="G107" s="32">
        <f>+G108+G110+G112</f>
        <v>111229049</v>
      </c>
      <c r="H107" s="32">
        <f>+H108+H110+H112</f>
        <v>763100814</v>
      </c>
    </row>
    <row r="108" spans="1:8" ht="12" customHeight="1">
      <c r="A108" s="123" t="s">
        <v>40</v>
      </c>
      <c r="B108" s="4" t="s">
        <v>81</v>
      </c>
      <c r="C108" s="35">
        <v>300000</v>
      </c>
      <c r="D108" s="217">
        <v>300000</v>
      </c>
      <c r="E108" s="35">
        <v>531565765</v>
      </c>
      <c r="F108" s="35">
        <v>531865765</v>
      </c>
      <c r="G108" s="35">
        <v>107633010</v>
      </c>
      <c r="H108" s="35">
        <f>SUM(F108:G108)</f>
        <v>639498775</v>
      </c>
    </row>
    <row r="109" spans="1:8" ht="12" customHeight="1">
      <c r="A109" s="123" t="s">
        <v>41</v>
      </c>
      <c r="B109" s="7" t="s">
        <v>209</v>
      </c>
      <c r="C109" s="35"/>
      <c r="D109" s="217"/>
      <c r="E109" s="35">
        <v>531190765</v>
      </c>
      <c r="F109" s="35">
        <v>531190765</v>
      </c>
      <c r="G109" s="35">
        <v>107608010</v>
      </c>
      <c r="H109" s="35">
        <f>SUM(F109:G109)</f>
        <v>638798775</v>
      </c>
    </row>
    <row r="110" spans="1:8" ht="12" customHeight="1">
      <c r="A110" s="123" t="s">
        <v>42</v>
      </c>
      <c r="B110" s="7" t="s">
        <v>73</v>
      </c>
      <c r="C110" s="34">
        <v>651196765</v>
      </c>
      <c r="D110" s="217">
        <v>651196765</v>
      </c>
      <c r="E110" s="35">
        <v>-531190765</v>
      </c>
      <c r="F110" s="34">
        <v>120006000</v>
      </c>
      <c r="G110" s="35">
        <v>3596039</v>
      </c>
      <c r="H110" s="35">
        <f>SUM(F110:G110)</f>
        <v>123602039</v>
      </c>
    </row>
    <row r="111" spans="1:8" ht="12" customHeight="1">
      <c r="A111" s="123" t="s">
        <v>43</v>
      </c>
      <c r="B111" s="7" t="s">
        <v>210</v>
      </c>
      <c r="C111" s="26"/>
      <c r="D111" s="217"/>
      <c r="E111" s="35"/>
      <c r="F111" s="26"/>
      <c r="G111" s="35"/>
      <c r="H111" s="26"/>
    </row>
    <row r="112" spans="1:8" ht="12" customHeight="1">
      <c r="A112" s="123" t="s">
        <v>44</v>
      </c>
      <c r="B112" s="30" t="s">
        <v>83</v>
      </c>
      <c r="C112" s="26"/>
      <c r="D112" s="217"/>
      <c r="E112" s="35"/>
      <c r="F112" s="26"/>
      <c r="G112" s="35"/>
      <c r="H112" s="26"/>
    </row>
    <row r="113" spans="1:8" ht="12" customHeight="1">
      <c r="A113" s="123" t="s">
        <v>50</v>
      </c>
      <c r="B113" s="29" t="s">
        <v>269</v>
      </c>
      <c r="C113" s="26"/>
      <c r="D113" s="217"/>
      <c r="E113" s="35"/>
      <c r="F113" s="26"/>
      <c r="G113" s="35"/>
      <c r="H113" s="26"/>
    </row>
    <row r="114" spans="1:8" ht="12" customHeight="1">
      <c r="A114" s="123" t="s">
        <v>52</v>
      </c>
      <c r="B114" s="56" t="s">
        <v>215</v>
      </c>
      <c r="C114" s="26"/>
      <c r="D114" s="26"/>
      <c r="E114" s="35"/>
      <c r="F114" s="26"/>
      <c r="G114" s="35"/>
      <c r="H114" s="26"/>
    </row>
    <row r="115" spans="1:8" ht="15.75">
      <c r="A115" s="123" t="s">
        <v>74</v>
      </c>
      <c r="B115" s="20" t="s">
        <v>198</v>
      </c>
      <c r="C115" s="26"/>
      <c r="D115" s="26"/>
      <c r="E115" s="35"/>
      <c r="F115" s="26"/>
      <c r="G115" s="35"/>
      <c r="H115" s="26"/>
    </row>
    <row r="116" spans="1:8" ht="12" customHeight="1">
      <c r="A116" s="123" t="s">
        <v>75</v>
      </c>
      <c r="B116" s="20" t="s">
        <v>214</v>
      </c>
      <c r="C116" s="26"/>
      <c r="D116" s="26"/>
      <c r="E116" s="35"/>
      <c r="F116" s="26"/>
      <c r="G116" s="35"/>
      <c r="H116" s="26"/>
    </row>
    <row r="117" spans="1:8" ht="12" customHeight="1">
      <c r="A117" s="123" t="s">
        <v>76</v>
      </c>
      <c r="B117" s="20" t="s">
        <v>213</v>
      </c>
      <c r="C117" s="26"/>
      <c r="D117" s="26"/>
      <c r="E117" s="26"/>
      <c r="F117" s="26">
        <v>0</v>
      </c>
      <c r="G117" s="26"/>
      <c r="H117" s="26">
        <v>0</v>
      </c>
    </row>
    <row r="118" spans="1:8" ht="12" customHeight="1">
      <c r="A118" s="123" t="s">
        <v>206</v>
      </c>
      <c r="B118" s="20" t="s">
        <v>201</v>
      </c>
      <c r="C118" s="26"/>
      <c r="D118" s="26"/>
      <c r="E118" s="26"/>
      <c r="F118" s="26">
        <v>0</v>
      </c>
      <c r="G118" s="26"/>
      <c r="H118" s="26">
        <v>0</v>
      </c>
    </row>
    <row r="119" spans="1:8" ht="12" customHeight="1">
      <c r="A119" s="123" t="s">
        <v>207</v>
      </c>
      <c r="B119" s="20" t="s">
        <v>212</v>
      </c>
      <c r="C119" s="26"/>
      <c r="D119" s="217"/>
      <c r="E119" s="26"/>
      <c r="F119" s="26">
        <v>0</v>
      </c>
      <c r="G119" s="26"/>
      <c r="H119" s="26">
        <v>0</v>
      </c>
    </row>
    <row r="120" spans="1:8" ht="16.5" thickBot="1">
      <c r="A120" s="138" t="s">
        <v>208</v>
      </c>
      <c r="B120" s="20" t="s">
        <v>211</v>
      </c>
      <c r="C120" s="27"/>
      <c r="D120" s="217"/>
      <c r="E120" s="27"/>
      <c r="F120" s="146"/>
      <c r="G120" s="27"/>
      <c r="H120" s="146"/>
    </row>
    <row r="121" spans="1:8" ht="12" customHeight="1" thickBot="1">
      <c r="A121" s="121" t="s">
        <v>5</v>
      </c>
      <c r="B121" s="19" t="s">
        <v>216</v>
      </c>
      <c r="C121" s="32">
        <f aca="true" t="shared" si="13" ref="C121:H121">+C122+C123</f>
        <v>41786909</v>
      </c>
      <c r="D121" s="32">
        <f t="shared" si="13"/>
        <v>41786909</v>
      </c>
      <c r="E121" s="32">
        <f t="shared" si="13"/>
        <v>-855362</v>
      </c>
      <c r="F121" s="32">
        <f t="shared" si="13"/>
        <v>40931547</v>
      </c>
      <c r="G121" s="32">
        <f t="shared" si="13"/>
        <v>-10520284</v>
      </c>
      <c r="H121" s="32">
        <f t="shared" si="13"/>
        <v>30411263</v>
      </c>
    </row>
    <row r="122" spans="1:8" ht="12" customHeight="1">
      <c r="A122" s="123" t="s">
        <v>23</v>
      </c>
      <c r="B122" s="5" t="s">
        <v>20</v>
      </c>
      <c r="C122" s="35">
        <v>39349909</v>
      </c>
      <c r="D122" s="35">
        <v>39349909</v>
      </c>
      <c r="E122" s="35">
        <v>-855362</v>
      </c>
      <c r="F122" s="35">
        <f>SUM(D122:E122)</f>
        <v>38494547</v>
      </c>
      <c r="G122" s="35">
        <v>-10520284</v>
      </c>
      <c r="H122" s="35">
        <f>SUM(F122:G122)</f>
        <v>27974263</v>
      </c>
    </row>
    <row r="123" spans="1:8" ht="12" customHeight="1" thickBot="1">
      <c r="A123" s="125" t="s">
        <v>24</v>
      </c>
      <c r="B123" s="7" t="s">
        <v>21</v>
      </c>
      <c r="C123" s="36">
        <v>2437000</v>
      </c>
      <c r="D123" s="36">
        <v>2437000</v>
      </c>
      <c r="E123" s="36"/>
      <c r="F123" s="223">
        <v>2437000</v>
      </c>
      <c r="G123" s="36"/>
      <c r="H123" s="223">
        <v>2437000</v>
      </c>
    </row>
    <row r="124" spans="1:8" ht="12" customHeight="1" thickBot="1">
      <c r="A124" s="121" t="s">
        <v>6</v>
      </c>
      <c r="B124" s="19" t="s">
        <v>217</v>
      </c>
      <c r="C124" s="32">
        <f>SUM(C91+C107+C121)</f>
        <v>840883335</v>
      </c>
      <c r="D124" s="32">
        <f>+D91+D107+D121</f>
        <v>840883335</v>
      </c>
      <c r="E124" s="32">
        <f>+E91+E107+E121</f>
        <v>-62862</v>
      </c>
      <c r="F124" s="32">
        <f>+F91+F107+F121</f>
        <v>840820473</v>
      </c>
      <c r="G124" s="32">
        <f>+G91+G107+G121</f>
        <v>110426265</v>
      </c>
      <c r="H124" s="32">
        <f>+H91+H107+H121</f>
        <v>951246738</v>
      </c>
    </row>
    <row r="125" spans="1:8" ht="12" customHeight="1" thickBot="1">
      <c r="A125" s="121" t="s">
        <v>7</v>
      </c>
      <c r="B125" s="19" t="s">
        <v>218</v>
      </c>
      <c r="C125" s="32"/>
      <c r="D125" s="32">
        <f>+D126+D127+D128</f>
        <v>0</v>
      </c>
      <c r="E125" s="32">
        <f>+E126+E127+E128</f>
        <v>0</v>
      </c>
      <c r="F125" s="215">
        <f>+F126+F127+F128</f>
        <v>0</v>
      </c>
      <c r="G125" s="32">
        <f>+G126+G127+G128</f>
        <v>0</v>
      </c>
      <c r="H125" s="215">
        <f>+H126+H127+H128</f>
        <v>0</v>
      </c>
    </row>
    <row r="126" spans="1:8" ht="12" customHeight="1">
      <c r="A126" s="123" t="s">
        <v>27</v>
      </c>
      <c r="B126" s="5" t="s">
        <v>219</v>
      </c>
      <c r="C126" s="26"/>
      <c r="D126" s="26"/>
      <c r="E126" s="26"/>
      <c r="F126" s="224"/>
      <c r="G126" s="26"/>
      <c r="H126" s="224"/>
    </row>
    <row r="127" spans="1:8" ht="12" customHeight="1">
      <c r="A127" s="123" t="s">
        <v>28</v>
      </c>
      <c r="B127" s="5" t="s">
        <v>220</v>
      </c>
      <c r="C127" s="26"/>
      <c r="D127" s="26"/>
      <c r="E127" s="26"/>
      <c r="F127" s="224"/>
      <c r="G127" s="26"/>
      <c r="H127" s="224"/>
    </row>
    <row r="128" spans="1:8" ht="12" customHeight="1" thickBot="1">
      <c r="A128" s="138" t="s">
        <v>29</v>
      </c>
      <c r="B128" s="3" t="s">
        <v>221</v>
      </c>
      <c r="C128" s="26"/>
      <c r="D128" s="26"/>
      <c r="E128" s="26"/>
      <c r="F128" s="224"/>
      <c r="G128" s="26"/>
      <c r="H128" s="224"/>
    </row>
    <row r="129" spans="1:8" ht="12" customHeight="1" thickBot="1">
      <c r="A129" s="121" t="s">
        <v>8</v>
      </c>
      <c r="B129" s="19" t="s">
        <v>238</v>
      </c>
      <c r="C129" s="32"/>
      <c r="D129" s="32">
        <f>+D130+D131+D132+D133</f>
        <v>0</v>
      </c>
      <c r="E129" s="32">
        <f>+E130+E131+E132+E133</f>
        <v>0</v>
      </c>
      <c r="F129" s="215">
        <f>+F130+F131+F132+F133</f>
        <v>0</v>
      </c>
      <c r="G129" s="32">
        <f>+G130+G131+G132+G133</f>
        <v>0</v>
      </c>
      <c r="H129" s="215">
        <f>+H130+H131+H132+H133</f>
        <v>0</v>
      </c>
    </row>
    <row r="130" spans="1:8" ht="12" customHeight="1">
      <c r="A130" s="123" t="s">
        <v>30</v>
      </c>
      <c r="B130" s="5" t="s">
        <v>222</v>
      </c>
      <c r="C130" s="26"/>
      <c r="D130" s="26"/>
      <c r="E130" s="26"/>
      <c r="F130" s="224"/>
      <c r="G130" s="26"/>
      <c r="H130" s="224"/>
    </row>
    <row r="131" spans="1:8" ht="12" customHeight="1">
      <c r="A131" s="123" t="s">
        <v>31</v>
      </c>
      <c r="B131" s="5" t="s">
        <v>223</v>
      </c>
      <c r="C131" s="26"/>
      <c r="D131" s="26"/>
      <c r="E131" s="26"/>
      <c r="F131" s="224"/>
      <c r="G131" s="26"/>
      <c r="H131" s="224"/>
    </row>
    <row r="132" spans="1:8" ht="12" customHeight="1">
      <c r="A132" s="123" t="s">
        <v>128</v>
      </c>
      <c r="B132" s="5" t="s">
        <v>224</v>
      </c>
      <c r="C132" s="26"/>
      <c r="D132" s="26"/>
      <c r="E132" s="26"/>
      <c r="F132" s="224"/>
      <c r="G132" s="26"/>
      <c r="H132" s="224"/>
    </row>
    <row r="133" spans="1:8" ht="12" customHeight="1" thickBot="1">
      <c r="A133" s="138" t="s">
        <v>129</v>
      </c>
      <c r="B133" s="3" t="s">
        <v>225</v>
      </c>
      <c r="C133" s="26"/>
      <c r="D133" s="26"/>
      <c r="E133" s="26"/>
      <c r="F133" s="224"/>
      <c r="G133" s="26"/>
      <c r="H133" s="224"/>
    </row>
    <row r="134" spans="1:8" ht="12" customHeight="1" thickBot="1">
      <c r="A134" s="121" t="s">
        <v>9</v>
      </c>
      <c r="B134" s="19" t="s">
        <v>226</v>
      </c>
      <c r="C134" s="38">
        <v>2999023</v>
      </c>
      <c r="D134" s="38">
        <f>+D135+D136+D137+D138</f>
        <v>2999023</v>
      </c>
      <c r="E134" s="38">
        <f>+E135+E136+E137+E138</f>
        <v>158509</v>
      </c>
      <c r="F134" s="38">
        <f>+F135+F136+F137+F138</f>
        <v>3157532</v>
      </c>
      <c r="G134" s="38">
        <f>+G135+G136+G137+G138</f>
        <v>0</v>
      </c>
      <c r="H134" s="38">
        <f>+H135+H136+H137+H138</f>
        <v>3157532</v>
      </c>
    </row>
    <row r="135" spans="1:8" ht="12" customHeight="1">
      <c r="A135" s="123" t="s">
        <v>32</v>
      </c>
      <c r="B135" s="5" t="s">
        <v>227</v>
      </c>
      <c r="C135" s="26"/>
      <c r="D135" s="26"/>
      <c r="E135" s="26"/>
      <c r="F135" s="221"/>
      <c r="G135" s="26"/>
      <c r="H135" s="221"/>
    </row>
    <row r="136" spans="1:8" ht="12" customHeight="1">
      <c r="A136" s="123" t="s">
        <v>33</v>
      </c>
      <c r="B136" s="5" t="s">
        <v>236</v>
      </c>
      <c r="C136" s="26">
        <v>2999023</v>
      </c>
      <c r="D136" s="26">
        <v>2999023</v>
      </c>
      <c r="E136" s="26">
        <v>158509</v>
      </c>
      <c r="F136" s="219">
        <v>3157532</v>
      </c>
      <c r="G136" s="26"/>
      <c r="H136" s="219">
        <v>3157532</v>
      </c>
    </row>
    <row r="137" spans="1:8" ht="12" customHeight="1">
      <c r="A137" s="123" t="s">
        <v>140</v>
      </c>
      <c r="B137" s="5" t="s">
        <v>228</v>
      </c>
      <c r="C137" s="26"/>
      <c r="D137" s="26"/>
      <c r="E137" s="26"/>
      <c r="F137" s="219"/>
      <c r="G137" s="26"/>
      <c r="H137" s="219"/>
    </row>
    <row r="138" spans="1:8" ht="12" customHeight="1" thickBot="1">
      <c r="A138" s="138" t="s">
        <v>141</v>
      </c>
      <c r="B138" s="3" t="s">
        <v>295</v>
      </c>
      <c r="C138" s="26"/>
      <c r="D138" s="26"/>
      <c r="E138" s="26"/>
      <c r="F138" s="220"/>
      <c r="G138" s="26"/>
      <c r="H138" s="220"/>
    </row>
    <row r="139" spans="1:8" ht="12" customHeight="1" thickBot="1">
      <c r="A139" s="121" t="s">
        <v>10</v>
      </c>
      <c r="B139" s="19" t="s">
        <v>229</v>
      </c>
      <c r="C139" s="40"/>
      <c r="D139" s="40">
        <f>+D140+D141+D142+D143</f>
        <v>0</v>
      </c>
      <c r="E139" s="40">
        <f>+E140+E141+E142+E143</f>
        <v>0</v>
      </c>
      <c r="F139" s="225"/>
      <c r="G139" s="40">
        <f>+G140+G141+G142+G143</f>
        <v>0</v>
      </c>
      <c r="H139" s="225"/>
    </row>
    <row r="140" spans="1:8" ht="12" customHeight="1">
      <c r="A140" s="123" t="s">
        <v>67</v>
      </c>
      <c r="B140" s="5" t="s">
        <v>230</v>
      </c>
      <c r="C140" s="26"/>
      <c r="D140" s="26"/>
      <c r="E140" s="26"/>
      <c r="F140" s="224"/>
      <c r="G140" s="26"/>
      <c r="H140" s="224"/>
    </row>
    <row r="141" spans="1:8" ht="12" customHeight="1">
      <c r="A141" s="123" t="s">
        <v>68</v>
      </c>
      <c r="B141" s="5" t="s">
        <v>231</v>
      </c>
      <c r="C141" s="26"/>
      <c r="D141" s="26"/>
      <c r="E141" s="26"/>
      <c r="F141" s="224"/>
      <c r="G141" s="26"/>
      <c r="H141" s="224"/>
    </row>
    <row r="142" spans="1:8" ht="12" customHeight="1">
      <c r="A142" s="123" t="s">
        <v>82</v>
      </c>
      <c r="B142" s="5" t="s">
        <v>232</v>
      </c>
      <c r="C142" s="26"/>
      <c r="D142" s="26"/>
      <c r="E142" s="26"/>
      <c r="F142" s="224"/>
      <c r="G142" s="26"/>
      <c r="H142" s="224"/>
    </row>
    <row r="143" spans="1:8" ht="12" customHeight="1" thickBot="1">
      <c r="A143" s="123" t="s">
        <v>143</v>
      </c>
      <c r="B143" s="5" t="s">
        <v>233</v>
      </c>
      <c r="C143" s="26"/>
      <c r="D143" s="26"/>
      <c r="E143" s="26"/>
      <c r="F143" s="224"/>
      <c r="G143" s="26"/>
      <c r="H143" s="224"/>
    </row>
    <row r="144" spans="1:9" ht="15" customHeight="1" thickBot="1">
      <c r="A144" s="121" t="s">
        <v>11</v>
      </c>
      <c r="B144" s="19" t="s">
        <v>234</v>
      </c>
      <c r="C144" s="63">
        <v>2999023</v>
      </c>
      <c r="D144" s="63">
        <f>+D125+D129+D134+D139</f>
        <v>2999023</v>
      </c>
      <c r="E144" s="63">
        <f>+E125+E129+E134+E139</f>
        <v>158509</v>
      </c>
      <c r="F144" s="63">
        <f>+F125+F129+F134+F139</f>
        <v>3157532</v>
      </c>
      <c r="G144" s="63">
        <f>+G125+G129+G134+G139</f>
        <v>0</v>
      </c>
      <c r="H144" s="63">
        <f>+H125+H129+H134+H139</f>
        <v>3157532</v>
      </c>
      <c r="I144" s="142"/>
    </row>
    <row r="145" spans="1:8" s="122" customFormat="1" ht="12.75" customHeight="1" thickBot="1">
      <c r="A145" s="143" t="s">
        <v>12</v>
      </c>
      <c r="B145" s="45" t="s">
        <v>235</v>
      </c>
      <c r="C145" s="63">
        <f>SUM(C144+C124)</f>
        <v>843882358</v>
      </c>
      <c r="D145" s="63">
        <f>+D124+D144</f>
        <v>843882358</v>
      </c>
      <c r="E145" s="63">
        <f>+E124+E144</f>
        <v>95647</v>
      </c>
      <c r="F145" s="230">
        <f>+F124+F144</f>
        <v>843978005</v>
      </c>
      <c r="G145" s="63">
        <f>+G124+G144</f>
        <v>110426265</v>
      </c>
      <c r="H145" s="230">
        <f>+H124+H144</f>
        <v>954404270</v>
      </c>
    </row>
    <row r="146" ht="7.5" customHeight="1" thickBot="1"/>
    <row r="147" spans="1:6" ht="16.5" customHeight="1" thickBot="1">
      <c r="A147" s="325" t="s">
        <v>286</v>
      </c>
      <c r="B147" s="326"/>
      <c r="C147" s="10"/>
      <c r="D147" s="118"/>
      <c r="E147" s="118"/>
      <c r="F147" s="227"/>
    </row>
    <row r="148" spans="1:6" ht="15" customHeight="1" thickBot="1">
      <c r="A148" s="309" t="s">
        <v>287</v>
      </c>
      <c r="B148" s="309"/>
      <c r="C148" s="119"/>
      <c r="D148" s="119"/>
      <c r="E148" s="119"/>
      <c r="F148" s="214" t="s">
        <v>301</v>
      </c>
    </row>
    <row r="149" spans="1:6" ht="24.75" customHeight="1" thickBot="1">
      <c r="A149" s="121">
        <v>1</v>
      </c>
      <c r="B149" s="10" t="s">
        <v>288</v>
      </c>
      <c r="C149" s="32">
        <f>+C61-C124</f>
        <v>-707640336</v>
      </c>
      <c r="D149" s="32">
        <f>+D61-D124</f>
        <v>-707640336</v>
      </c>
      <c r="E149" s="32">
        <f>+E61-E124</f>
        <v>62862</v>
      </c>
      <c r="F149" s="215"/>
    </row>
    <row r="150" spans="1:6" ht="27.75" customHeight="1" thickBot="1">
      <c r="A150" s="121" t="s">
        <v>4</v>
      </c>
      <c r="B150" s="10" t="s">
        <v>289</v>
      </c>
      <c r="C150" s="32"/>
      <c r="D150" s="32">
        <v>0</v>
      </c>
      <c r="E150" s="32">
        <f>+E84-E144</f>
        <v>-62862</v>
      </c>
      <c r="F150" s="215">
        <f>+F84-F144</f>
        <v>707577474</v>
      </c>
    </row>
  </sheetData>
  <sheetProtection/>
  <mergeCells count="13">
    <mergeCell ref="A88:B88"/>
    <mergeCell ref="A89:A90"/>
    <mergeCell ref="B89:B90"/>
    <mergeCell ref="A147:B147"/>
    <mergeCell ref="A148:B148"/>
    <mergeCell ref="C89:H89"/>
    <mergeCell ref="A1:F1"/>
    <mergeCell ref="A3:B3"/>
    <mergeCell ref="A4:A5"/>
    <mergeCell ref="B4:B5"/>
    <mergeCell ref="A87:F87"/>
    <mergeCell ref="C4:H4"/>
    <mergeCell ref="B2:H2"/>
  </mergeCells>
  <printOptions horizontalCentered="1"/>
  <pageMargins left="0.7874015748031497" right="0.7874015748031497" top="1.1811023622047245" bottom="0.2755905511811024" header="0.7874015748031497" footer="0.5905511811023623"/>
  <pageSetup fitToHeight="2" horizontalDpi="600" verticalDpi="600" orientation="portrait" paperSize="8" scale="80" r:id="rId1"/>
  <headerFooter alignWithMargins="0">
    <oddHeader>&amp;C&amp;"Times New Roman CE,Félkövér"&amp;12
Pusztamonostor Községi Önkormányzat
2019. ÉVI KÖLTSÉGVETÉSÉNEK ÖSSZEVONT MÉRLEGE&amp;10
</oddHeader>
  </headerFooter>
  <rowBreaks count="1" manualBreakCount="1">
    <brk id="8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zoomScale="130" zoomScaleNormal="130" zoomScaleSheetLayoutView="124" workbookViewId="0" topLeftCell="A79">
      <selection activeCell="G79" sqref="G79"/>
    </sheetView>
  </sheetViews>
  <sheetFormatPr defaultColWidth="9.00390625" defaultRowHeight="12.75"/>
  <cols>
    <col min="1" max="1" width="11.125" style="49" customWidth="1"/>
    <col min="2" max="2" width="66.125" style="50" customWidth="1"/>
    <col min="3" max="4" width="13.875" style="51" customWidth="1"/>
    <col min="5" max="5" width="12.875" style="51" customWidth="1"/>
    <col min="6" max="6" width="13.625" style="2" customWidth="1"/>
    <col min="7" max="7" width="12.625" style="2" bestFit="1" customWidth="1"/>
    <col min="8" max="8" width="14.00390625" style="2" customWidth="1"/>
    <col min="9" max="16384" width="9.375" style="2" customWidth="1"/>
  </cols>
  <sheetData>
    <row r="1" spans="1:8" s="1" customFormat="1" ht="16.5" customHeight="1" thickBot="1">
      <c r="A1" s="333" t="s">
        <v>341</v>
      </c>
      <c r="B1" s="334"/>
      <c r="C1" s="334"/>
      <c r="D1" s="334"/>
      <c r="E1" s="334"/>
      <c r="F1" s="334"/>
      <c r="G1" s="334"/>
      <c r="H1" s="334"/>
    </row>
    <row r="2" spans="1:8" s="14" customFormat="1" ht="36" customHeight="1">
      <c r="A2" s="82" t="s">
        <v>78</v>
      </c>
      <c r="B2" s="41" t="s">
        <v>80</v>
      </c>
      <c r="C2" s="335" t="s">
        <v>15</v>
      </c>
      <c r="D2" s="336"/>
      <c r="E2" s="336"/>
      <c r="F2" s="336"/>
      <c r="G2" s="337"/>
      <c r="H2" s="337"/>
    </row>
    <row r="3" spans="1:8" s="14" customFormat="1" ht="29.25" customHeight="1" thickBot="1">
      <c r="A3" s="79" t="s">
        <v>77</v>
      </c>
      <c r="B3" s="42" t="s">
        <v>240</v>
      </c>
      <c r="C3" s="81" t="s">
        <v>277</v>
      </c>
      <c r="D3" s="185" t="s">
        <v>278</v>
      </c>
      <c r="E3" s="185" t="s">
        <v>298</v>
      </c>
      <c r="F3" s="80" t="s">
        <v>299</v>
      </c>
      <c r="G3" s="185" t="s">
        <v>298</v>
      </c>
      <c r="H3" s="80" t="s">
        <v>342</v>
      </c>
    </row>
    <row r="4" spans="1:8" s="15" customFormat="1" ht="15.75" customHeight="1" thickBot="1">
      <c r="A4" s="21"/>
      <c r="B4" s="341" t="s">
        <v>301</v>
      </c>
      <c r="C4" s="341"/>
      <c r="D4" s="341"/>
      <c r="E4" s="341"/>
      <c r="F4" s="341"/>
      <c r="G4" s="316"/>
      <c r="H4" s="316"/>
    </row>
    <row r="5" spans="1:8" ht="24.75" customHeight="1" thickBot="1">
      <c r="A5" s="53" t="s">
        <v>79</v>
      </c>
      <c r="B5" s="93" t="s">
        <v>16</v>
      </c>
      <c r="C5" s="338" t="s">
        <v>304</v>
      </c>
      <c r="D5" s="339"/>
      <c r="E5" s="339"/>
      <c r="F5" s="339"/>
      <c r="G5" s="340"/>
      <c r="H5" s="340"/>
    </row>
    <row r="6" spans="1:6" s="13" customFormat="1" ht="15.75" customHeight="1" thickBot="1">
      <c r="A6" s="331" t="s">
        <v>17</v>
      </c>
      <c r="B6" s="332"/>
      <c r="C6" s="332"/>
      <c r="D6" s="332"/>
      <c r="E6" s="332"/>
      <c r="F6" s="332"/>
    </row>
    <row r="7" spans="1:8" s="13" customFormat="1" ht="12" customHeight="1" thickBot="1">
      <c r="A7" s="12" t="s">
        <v>3</v>
      </c>
      <c r="B7" s="9" t="s">
        <v>85</v>
      </c>
      <c r="C7" s="32">
        <f aca="true" t="shared" si="0" ref="C7:H7">+C8+C9+C10+C11+C12+C13</f>
        <v>90459999</v>
      </c>
      <c r="D7" s="32">
        <f t="shared" si="0"/>
        <v>90459999</v>
      </c>
      <c r="E7" s="32">
        <f t="shared" si="0"/>
        <v>0</v>
      </c>
      <c r="F7" s="32">
        <f t="shared" si="0"/>
        <v>90459999</v>
      </c>
      <c r="G7" s="32">
        <f t="shared" si="0"/>
        <v>3288255</v>
      </c>
      <c r="H7" s="32">
        <f t="shared" si="0"/>
        <v>93748254</v>
      </c>
    </row>
    <row r="8" spans="1:8" s="16" customFormat="1" ht="12" customHeight="1">
      <c r="A8" s="64" t="s">
        <v>34</v>
      </c>
      <c r="B8" s="57" t="s">
        <v>86</v>
      </c>
      <c r="C8" s="35">
        <v>23452425</v>
      </c>
      <c r="D8" s="216">
        <v>23452425</v>
      </c>
      <c r="E8" s="35">
        <f>SUM(F8-D8)</f>
        <v>0</v>
      </c>
      <c r="F8" s="216">
        <v>23452425</v>
      </c>
      <c r="G8" s="35">
        <f>SUM(H8-F8)</f>
        <v>1256000</v>
      </c>
      <c r="H8" s="216">
        <v>24708425</v>
      </c>
    </row>
    <row r="9" spans="1:8" s="17" customFormat="1" ht="12" customHeight="1">
      <c r="A9" s="65" t="s">
        <v>35</v>
      </c>
      <c r="B9" s="58" t="s">
        <v>87</v>
      </c>
      <c r="C9" s="35">
        <v>42765300</v>
      </c>
      <c r="D9" s="217">
        <v>42765300</v>
      </c>
      <c r="E9" s="35">
        <f aca="true" t="shared" si="1" ref="E9:E71">SUM(F9-D9)</f>
        <v>0</v>
      </c>
      <c r="F9" s="217">
        <v>42765300</v>
      </c>
      <c r="G9" s="35">
        <f>SUM(H9-F9)</f>
        <v>585000</v>
      </c>
      <c r="H9" s="217">
        <v>43350300</v>
      </c>
    </row>
    <row r="10" spans="1:8" s="17" customFormat="1" ht="12" customHeight="1">
      <c r="A10" s="65" t="s">
        <v>36</v>
      </c>
      <c r="B10" s="58" t="s">
        <v>88</v>
      </c>
      <c r="C10" s="35">
        <v>22311114</v>
      </c>
      <c r="D10" s="217">
        <v>22311114</v>
      </c>
      <c r="E10" s="35">
        <f t="shared" si="1"/>
        <v>0</v>
      </c>
      <c r="F10" s="217">
        <v>22311114</v>
      </c>
      <c r="G10" s="35">
        <f>SUM(H10-F10)</f>
        <v>1302000</v>
      </c>
      <c r="H10" s="217">
        <v>23613114</v>
      </c>
    </row>
    <row r="11" spans="1:8" s="17" customFormat="1" ht="12" customHeight="1">
      <c r="A11" s="65" t="s">
        <v>37</v>
      </c>
      <c r="B11" s="58" t="s">
        <v>89</v>
      </c>
      <c r="C11" s="35">
        <v>1931160</v>
      </c>
      <c r="D11" s="217">
        <v>1931160</v>
      </c>
      <c r="E11" s="35">
        <f t="shared" si="1"/>
        <v>0</v>
      </c>
      <c r="F11" s="217">
        <v>1931160</v>
      </c>
      <c r="G11" s="35">
        <f>SUM(H11-F11)</f>
        <v>65000</v>
      </c>
      <c r="H11" s="217">
        <v>1996160</v>
      </c>
    </row>
    <row r="12" spans="1:8" s="17" customFormat="1" ht="12" customHeight="1">
      <c r="A12" s="65" t="s">
        <v>54</v>
      </c>
      <c r="B12" s="58" t="s">
        <v>90</v>
      </c>
      <c r="C12" s="34"/>
      <c r="D12" s="34"/>
      <c r="E12" s="35"/>
      <c r="F12" s="34"/>
      <c r="G12" s="35"/>
      <c r="H12" s="34"/>
    </row>
    <row r="13" spans="1:8" s="16" customFormat="1" ht="13.5" customHeight="1" thickBot="1">
      <c r="A13" s="66" t="s">
        <v>38</v>
      </c>
      <c r="B13" s="59" t="s">
        <v>91</v>
      </c>
      <c r="C13" s="34"/>
      <c r="D13" s="34"/>
      <c r="E13" s="35">
        <f t="shared" si="1"/>
        <v>0</v>
      </c>
      <c r="F13" s="34"/>
      <c r="G13" s="35">
        <f>SUM(H13-F13)</f>
        <v>80255</v>
      </c>
      <c r="H13" s="34">
        <v>80255</v>
      </c>
    </row>
    <row r="14" spans="1:8" s="16" customFormat="1" ht="12" customHeight="1" thickBot="1">
      <c r="A14" s="12" t="s">
        <v>4</v>
      </c>
      <c r="B14" s="28" t="s">
        <v>92</v>
      </c>
      <c r="C14" s="32">
        <f aca="true" t="shared" si="2" ref="C14:H14">+C15+C16+C17+C18+C19</f>
        <v>3373000</v>
      </c>
      <c r="D14" s="32">
        <f t="shared" si="2"/>
        <v>3373000</v>
      </c>
      <c r="E14" s="32">
        <f t="shared" si="2"/>
        <v>0</v>
      </c>
      <c r="F14" s="32">
        <f t="shared" si="2"/>
        <v>3373000</v>
      </c>
      <c r="G14" s="32">
        <f t="shared" si="2"/>
        <v>0</v>
      </c>
      <c r="H14" s="32">
        <f t="shared" si="2"/>
        <v>3373000</v>
      </c>
    </row>
    <row r="15" spans="1:8" s="16" customFormat="1" ht="12" customHeight="1">
      <c r="A15" s="64" t="s">
        <v>40</v>
      </c>
      <c r="B15" s="57" t="s">
        <v>93</v>
      </c>
      <c r="C15" s="35"/>
      <c r="D15" s="35"/>
      <c r="E15" s="35">
        <f t="shared" si="1"/>
        <v>0</v>
      </c>
      <c r="F15" s="35"/>
      <c r="G15" s="35">
        <f>SUM(H15-F15)</f>
        <v>0</v>
      </c>
      <c r="H15" s="35"/>
    </row>
    <row r="16" spans="1:8" s="16" customFormat="1" ht="12" customHeight="1">
      <c r="A16" s="65" t="s">
        <v>41</v>
      </c>
      <c r="B16" s="58" t="s">
        <v>94</v>
      </c>
      <c r="C16" s="34"/>
      <c r="D16" s="34"/>
      <c r="E16" s="35">
        <f t="shared" si="1"/>
        <v>0</v>
      </c>
      <c r="F16" s="34"/>
      <c r="G16" s="35">
        <f>SUM(H16-F16)</f>
        <v>0</v>
      </c>
      <c r="H16" s="34"/>
    </row>
    <row r="17" spans="1:8" s="16" customFormat="1" ht="12" customHeight="1">
      <c r="A17" s="65" t="s">
        <v>42</v>
      </c>
      <c r="B17" s="58" t="s">
        <v>263</v>
      </c>
      <c r="C17" s="34"/>
      <c r="D17" s="34"/>
      <c r="E17" s="35">
        <f t="shared" si="1"/>
        <v>0</v>
      </c>
      <c r="F17" s="34"/>
      <c r="G17" s="35">
        <f>SUM(H17-F17)</f>
        <v>0</v>
      </c>
      <c r="H17" s="34"/>
    </row>
    <row r="18" spans="1:8" s="16" customFormat="1" ht="12" customHeight="1">
      <c r="A18" s="65" t="s">
        <v>43</v>
      </c>
      <c r="B18" s="58" t="s">
        <v>264</v>
      </c>
      <c r="C18" s="34"/>
      <c r="D18" s="34"/>
      <c r="E18" s="35">
        <f t="shared" si="1"/>
        <v>0</v>
      </c>
      <c r="F18" s="34"/>
      <c r="G18" s="35">
        <f>SUM(H18-F18)</f>
        <v>0</v>
      </c>
      <c r="H18" s="34"/>
    </row>
    <row r="19" spans="1:8" s="16" customFormat="1" ht="12" customHeight="1">
      <c r="A19" s="65" t="s">
        <v>44</v>
      </c>
      <c r="B19" s="58" t="s">
        <v>95</v>
      </c>
      <c r="C19" s="35">
        <v>3373000</v>
      </c>
      <c r="D19" s="219">
        <v>3373000</v>
      </c>
      <c r="E19" s="35">
        <f t="shared" si="1"/>
        <v>0</v>
      </c>
      <c r="F19" s="34">
        <v>3373000</v>
      </c>
      <c r="G19" s="35"/>
      <c r="H19" s="34">
        <v>3373000</v>
      </c>
    </row>
    <row r="20" spans="1:8" s="17" customFormat="1" ht="12" customHeight="1" thickBot="1">
      <c r="A20" s="66" t="s">
        <v>50</v>
      </c>
      <c r="B20" s="59" t="s">
        <v>96</v>
      </c>
      <c r="C20" s="34"/>
      <c r="D20" s="36"/>
      <c r="E20" s="35">
        <f t="shared" si="1"/>
        <v>0</v>
      </c>
      <c r="F20" s="36"/>
      <c r="G20" s="35">
        <f>SUM(H20-F20)</f>
        <v>0</v>
      </c>
      <c r="H20" s="36"/>
    </row>
    <row r="21" spans="1:8" s="17" customFormat="1" ht="12" customHeight="1" thickBot="1">
      <c r="A21" s="12" t="s">
        <v>5</v>
      </c>
      <c r="B21" s="9" t="s">
        <v>97</v>
      </c>
      <c r="C21" s="32">
        <f>SUM(C22:C26)</f>
        <v>0</v>
      </c>
      <c r="D21" s="32">
        <f>SUM(D26+D22)</f>
        <v>0</v>
      </c>
      <c r="E21" s="32"/>
      <c r="F21" s="32">
        <f>SUM(F22:F26)</f>
        <v>0</v>
      </c>
      <c r="G21" s="32">
        <f>SUM(G22:G26)</f>
        <v>107138010</v>
      </c>
      <c r="H21" s="32">
        <f>SUM(H22:H26)</f>
        <v>107138010</v>
      </c>
    </row>
    <row r="22" spans="1:8" s="17" customFormat="1" ht="12" customHeight="1">
      <c r="A22" s="64" t="s">
        <v>23</v>
      </c>
      <c r="B22" s="57" t="s">
        <v>98</v>
      </c>
      <c r="C22" s="35"/>
      <c r="D22" s="35"/>
      <c r="E22" s="35">
        <f t="shared" si="1"/>
        <v>0</v>
      </c>
      <c r="F22" s="35"/>
      <c r="G22" s="35">
        <f aca="true" t="shared" si="3" ref="G22:G27">SUM(H22-F22)</f>
        <v>0</v>
      </c>
      <c r="H22" s="35"/>
    </row>
    <row r="23" spans="1:8" s="16" customFormat="1" ht="12" customHeight="1">
      <c r="A23" s="65" t="s">
        <v>24</v>
      </c>
      <c r="B23" s="58" t="s">
        <v>99</v>
      </c>
      <c r="C23" s="34"/>
      <c r="D23" s="34"/>
      <c r="E23" s="35">
        <f t="shared" si="1"/>
        <v>0</v>
      </c>
      <c r="F23" s="34"/>
      <c r="G23" s="35">
        <f t="shared" si="3"/>
        <v>0</v>
      </c>
      <c r="H23" s="34"/>
    </row>
    <row r="24" spans="1:8" s="17" customFormat="1" ht="12" customHeight="1">
      <c r="A24" s="65" t="s">
        <v>25</v>
      </c>
      <c r="B24" s="58" t="s">
        <v>265</v>
      </c>
      <c r="C24" s="34"/>
      <c r="D24" s="34"/>
      <c r="E24" s="35">
        <f t="shared" si="1"/>
        <v>0</v>
      </c>
      <c r="F24" s="34"/>
      <c r="G24" s="35">
        <f t="shared" si="3"/>
        <v>0</v>
      </c>
      <c r="H24" s="34"/>
    </row>
    <row r="25" spans="1:8" s="17" customFormat="1" ht="12" customHeight="1">
      <c r="A25" s="65" t="s">
        <v>26</v>
      </c>
      <c r="B25" s="58" t="s">
        <v>266</v>
      </c>
      <c r="C25" s="34"/>
      <c r="D25" s="34"/>
      <c r="E25" s="35">
        <f t="shared" si="1"/>
        <v>0</v>
      </c>
      <c r="F25" s="34"/>
      <c r="G25" s="35">
        <f t="shared" si="3"/>
        <v>0</v>
      </c>
      <c r="H25" s="34"/>
    </row>
    <row r="26" spans="1:8" s="17" customFormat="1" ht="12" customHeight="1">
      <c r="A26" s="65" t="s">
        <v>57</v>
      </c>
      <c r="B26" s="58" t="s">
        <v>100</v>
      </c>
      <c r="C26" s="34"/>
      <c r="D26" s="34"/>
      <c r="E26" s="35">
        <f t="shared" si="1"/>
        <v>0</v>
      </c>
      <c r="F26" s="34"/>
      <c r="G26" s="35">
        <f t="shared" si="3"/>
        <v>107138010</v>
      </c>
      <c r="H26" s="34">
        <v>107138010</v>
      </c>
    </row>
    <row r="27" spans="1:8" s="17" customFormat="1" ht="12" customHeight="1" thickBot="1">
      <c r="A27" s="66" t="s">
        <v>58</v>
      </c>
      <c r="B27" s="59" t="s">
        <v>101</v>
      </c>
      <c r="C27" s="36"/>
      <c r="D27" s="36"/>
      <c r="E27" s="35">
        <f t="shared" si="1"/>
        <v>0</v>
      </c>
      <c r="F27" s="36"/>
      <c r="G27" s="35">
        <f t="shared" si="3"/>
        <v>107138010</v>
      </c>
      <c r="H27" s="36">
        <v>107138010</v>
      </c>
    </row>
    <row r="28" spans="1:8" s="17" customFormat="1" ht="12" customHeight="1" thickBot="1">
      <c r="A28" s="12" t="s">
        <v>59</v>
      </c>
      <c r="B28" s="9" t="s">
        <v>102</v>
      </c>
      <c r="C28" s="38">
        <f>+C29+C32+C33+C34</f>
        <v>21200000</v>
      </c>
      <c r="D28" s="38">
        <f>+D29+D32+D33+D34</f>
        <v>21200000</v>
      </c>
      <c r="E28" s="38">
        <f>SUM(E30:E34)</f>
        <v>0</v>
      </c>
      <c r="F28" s="32">
        <f>+F29+F32+F33+F34</f>
        <v>21200000</v>
      </c>
      <c r="G28" s="38">
        <f>SUM(G30:G34)</f>
        <v>0</v>
      </c>
      <c r="H28" s="32">
        <f>+H29+H32+H33+H34</f>
        <v>21200000</v>
      </c>
    </row>
    <row r="29" spans="1:8" s="17" customFormat="1" ht="12" customHeight="1">
      <c r="A29" s="64" t="s">
        <v>103</v>
      </c>
      <c r="B29" s="57" t="s">
        <v>109</v>
      </c>
      <c r="C29" s="55">
        <v>18600000</v>
      </c>
      <c r="D29" s="55">
        <v>18600000</v>
      </c>
      <c r="E29" s="35"/>
      <c r="F29" s="55">
        <f>SUM(D29+E29)</f>
        <v>18600000</v>
      </c>
      <c r="G29" s="35"/>
      <c r="H29" s="55">
        <f>SUM(F29+G29)</f>
        <v>18600000</v>
      </c>
    </row>
    <row r="30" spans="1:8" s="17" customFormat="1" ht="12" customHeight="1">
      <c r="A30" s="65" t="s">
        <v>104</v>
      </c>
      <c r="B30" s="58" t="s">
        <v>110</v>
      </c>
      <c r="C30" s="34">
        <v>1600000</v>
      </c>
      <c r="D30" s="34">
        <v>1600000</v>
      </c>
      <c r="E30" s="35"/>
      <c r="F30" s="55">
        <f>SUM(D30+E30)</f>
        <v>1600000</v>
      </c>
      <c r="G30" s="35"/>
      <c r="H30" s="55">
        <f>SUM(F30+G30)</f>
        <v>1600000</v>
      </c>
    </row>
    <row r="31" spans="1:8" s="17" customFormat="1" ht="12" customHeight="1">
      <c r="A31" s="65" t="s">
        <v>105</v>
      </c>
      <c r="B31" s="58" t="s">
        <v>296</v>
      </c>
      <c r="C31" s="34">
        <v>17000000</v>
      </c>
      <c r="D31" s="34">
        <v>17000000</v>
      </c>
      <c r="E31" s="35"/>
      <c r="F31" s="55">
        <f>SUM(D31+E31)</f>
        <v>17000000</v>
      </c>
      <c r="G31" s="35"/>
      <c r="H31" s="55">
        <f>SUM(F31+G31)</f>
        <v>17000000</v>
      </c>
    </row>
    <row r="32" spans="1:8" s="17" customFormat="1" ht="12" customHeight="1">
      <c r="A32" s="65" t="s">
        <v>106</v>
      </c>
      <c r="B32" s="58" t="s">
        <v>111</v>
      </c>
      <c r="C32" s="34">
        <v>2600000</v>
      </c>
      <c r="D32" s="34">
        <v>2600000</v>
      </c>
      <c r="E32" s="35"/>
      <c r="F32" s="55">
        <f>SUM(D32+E32)</f>
        <v>2600000</v>
      </c>
      <c r="G32" s="35"/>
      <c r="H32" s="55">
        <f>SUM(F32+G32)</f>
        <v>2600000</v>
      </c>
    </row>
    <row r="33" spans="1:8" s="17" customFormat="1" ht="12" customHeight="1">
      <c r="A33" s="65" t="s">
        <v>107</v>
      </c>
      <c r="B33" s="58" t="s">
        <v>112</v>
      </c>
      <c r="C33" s="34"/>
      <c r="D33" s="34"/>
      <c r="E33" s="35">
        <f t="shared" si="1"/>
        <v>0</v>
      </c>
      <c r="F33" s="34"/>
      <c r="G33" s="35">
        <f>SUM(H33-F33)</f>
        <v>0</v>
      </c>
      <c r="H33" s="34"/>
    </row>
    <row r="34" spans="1:8" s="17" customFormat="1" ht="12" customHeight="1" thickBot="1">
      <c r="A34" s="66" t="s">
        <v>108</v>
      </c>
      <c r="B34" s="59" t="s">
        <v>113</v>
      </c>
      <c r="C34" s="36"/>
      <c r="D34" s="36"/>
      <c r="E34" s="35"/>
      <c r="F34" s="36"/>
      <c r="G34" s="35"/>
      <c r="H34" s="36"/>
    </row>
    <row r="35" spans="1:8" s="17" customFormat="1" ht="12" customHeight="1" thickBot="1">
      <c r="A35" s="12" t="s">
        <v>7</v>
      </c>
      <c r="B35" s="9" t="s">
        <v>114</v>
      </c>
      <c r="C35" s="32">
        <f aca="true" t="shared" si="4" ref="C35:H35">SUM(C36:C45)</f>
        <v>7541000</v>
      </c>
      <c r="D35" s="32">
        <f t="shared" si="4"/>
        <v>7541000</v>
      </c>
      <c r="E35" s="32">
        <f t="shared" si="4"/>
        <v>0</v>
      </c>
      <c r="F35" s="32">
        <f t="shared" si="4"/>
        <v>7541000</v>
      </c>
      <c r="G35" s="32">
        <f t="shared" si="4"/>
        <v>0</v>
      </c>
      <c r="H35" s="32">
        <f t="shared" si="4"/>
        <v>7541000</v>
      </c>
    </row>
    <row r="36" spans="1:8" s="17" customFormat="1" ht="12" customHeight="1">
      <c r="A36" s="64" t="s">
        <v>27</v>
      </c>
      <c r="B36" s="57" t="s">
        <v>117</v>
      </c>
      <c r="C36" s="35"/>
      <c r="D36" s="35"/>
      <c r="E36" s="35">
        <f t="shared" si="1"/>
        <v>0</v>
      </c>
      <c r="F36" s="35"/>
      <c r="G36" s="35">
        <f>SUM(H36-F36)</f>
        <v>0</v>
      </c>
      <c r="H36" s="35"/>
    </row>
    <row r="37" spans="1:8" s="17" customFormat="1" ht="12" customHeight="1">
      <c r="A37" s="65" t="s">
        <v>28</v>
      </c>
      <c r="B37" s="58" t="s">
        <v>118</v>
      </c>
      <c r="C37" s="35">
        <v>5919000</v>
      </c>
      <c r="D37" s="34">
        <v>5919000</v>
      </c>
      <c r="E37" s="35"/>
      <c r="F37" s="34">
        <f aca="true" t="shared" si="5" ref="F37:F45">SUM(D37+E37)</f>
        <v>5919000</v>
      </c>
      <c r="G37" s="35"/>
      <c r="H37" s="34">
        <f>SUM(F37+G37)</f>
        <v>5919000</v>
      </c>
    </row>
    <row r="38" spans="1:8" s="17" customFormat="1" ht="12" customHeight="1">
      <c r="A38" s="65" t="s">
        <v>29</v>
      </c>
      <c r="B38" s="58" t="s">
        <v>119</v>
      </c>
      <c r="C38" s="35">
        <v>562000</v>
      </c>
      <c r="D38" s="34">
        <v>562000</v>
      </c>
      <c r="E38" s="35"/>
      <c r="F38" s="34">
        <f t="shared" si="5"/>
        <v>562000</v>
      </c>
      <c r="G38" s="35"/>
      <c r="H38" s="34">
        <f>SUM(F38+G38)</f>
        <v>562000</v>
      </c>
    </row>
    <row r="39" spans="1:8" s="17" customFormat="1" ht="12" customHeight="1">
      <c r="A39" s="65" t="s">
        <v>61</v>
      </c>
      <c r="B39" s="58" t="s">
        <v>120</v>
      </c>
      <c r="C39" s="35"/>
      <c r="D39" s="34">
        <v>0</v>
      </c>
      <c r="E39" s="35"/>
      <c r="F39" s="34">
        <f t="shared" si="5"/>
        <v>0</v>
      </c>
      <c r="G39" s="35"/>
      <c r="H39" s="34">
        <f>SUM(F39+G39)</f>
        <v>0</v>
      </c>
    </row>
    <row r="40" spans="1:8" s="17" customFormat="1" ht="12" customHeight="1">
      <c r="A40" s="65" t="s">
        <v>62</v>
      </c>
      <c r="B40" s="58" t="s">
        <v>121</v>
      </c>
      <c r="C40" s="35">
        <v>235000</v>
      </c>
      <c r="D40" s="34">
        <v>235000</v>
      </c>
      <c r="E40" s="35"/>
      <c r="F40" s="34">
        <v>235000</v>
      </c>
      <c r="G40" s="35"/>
      <c r="H40" s="34">
        <v>235000</v>
      </c>
    </row>
    <row r="41" spans="1:8" s="17" customFormat="1" ht="12" customHeight="1">
      <c r="A41" s="65" t="s">
        <v>63</v>
      </c>
      <c r="B41" s="58" t="s">
        <v>122</v>
      </c>
      <c r="C41" s="35">
        <v>760000</v>
      </c>
      <c r="D41" s="34">
        <v>760000</v>
      </c>
      <c r="E41" s="35"/>
      <c r="F41" s="34">
        <f t="shared" si="5"/>
        <v>760000</v>
      </c>
      <c r="G41" s="35"/>
      <c r="H41" s="34">
        <f>SUM(F41+G41)</f>
        <v>760000</v>
      </c>
    </row>
    <row r="42" spans="1:8" s="17" customFormat="1" ht="12" customHeight="1">
      <c r="A42" s="65" t="s">
        <v>64</v>
      </c>
      <c r="B42" s="58" t="s">
        <v>123</v>
      </c>
      <c r="C42" s="34"/>
      <c r="D42" s="34"/>
      <c r="E42" s="35"/>
      <c r="F42" s="34">
        <f t="shared" si="5"/>
        <v>0</v>
      </c>
      <c r="G42" s="35"/>
      <c r="H42" s="34">
        <f>SUM(F42+G42)</f>
        <v>0</v>
      </c>
    </row>
    <row r="43" spans="1:8" s="17" customFormat="1" ht="12" customHeight="1">
      <c r="A43" s="65" t="s">
        <v>65</v>
      </c>
      <c r="B43" s="58" t="s">
        <v>124</v>
      </c>
      <c r="C43" s="34">
        <v>65000</v>
      </c>
      <c r="D43" s="34">
        <v>65000</v>
      </c>
      <c r="E43" s="35"/>
      <c r="F43" s="34">
        <f t="shared" si="5"/>
        <v>65000</v>
      </c>
      <c r="G43" s="35"/>
      <c r="H43" s="34">
        <f>SUM(F43+G43)</f>
        <v>65000</v>
      </c>
    </row>
    <row r="44" spans="1:8" s="17" customFormat="1" ht="12" customHeight="1">
      <c r="A44" s="65" t="s">
        <v>115</v>
      </c>
      <c r="B44" s="58" t="s">
        <v>125</v>
      </c>
      <c r="C44" s="37"/>
      <c r="D44" s="37"/>
      <c r="E44" s="35"/>
      <c r="F44" s="34">
        <f t="shared" si="5"/>
        <v>0</v>
      </c>
      <c r="G44" s="35"/>
      <c r="H44" s="34">
        <f>SUM(F44+G44)</f>
        <v>0</v>
      </c>
    </row>
    <row r="45" spans="1:8" s="17" customFormat="1" ht="12" customHeight="1" thickBot="1">
      <c r="A45" s="66" t="s">
        <v>116</v>
      </c>
      <c r="B45" s="30" t="s">
        <v>126</v>
      </c>
      <c r="C45" s="52"/>
      <c r="D45" s="52"/>
      <c r="E45" s="35"/>
      <c r="F45" s="34">
        <f t="shared" si="5"/>
        <v>0</v>
      </c>
      <c r="G45" s="35"/>
      <c r="H45" s="34">
        <f>SUM(F45+G45)</f>
        <v>0</v>
      </c>
    </row>
    <row r="46" spans="1:8" s="17" customFormat="1" ht="12" customHeight="1" thickBot="1">
      <c r="A46" s="12" t="s">
        <v>8</v>
      </c>
      <c r="B46" s="9" t="s">
        <v>127</v>
      </c>
      <c r="C46" s="32">
        <f>SUM(C47:C51)</f>
        <v>0</v>
      </c>
      <c r="D46" s="32"/>
      <c r="E46" s="32"/>
      <c r="F46" s="32">
        <f>SUM(F47:F51)</f>
        <v>0</v>
      </c>
      <c r="G46" s="32"/>
      <c r="H46" s="32">
        <f>SUM(H47:H51)</f>
        <v>0</v>
      </c>
    </row>
    <row r="47" spans="1:8" s="17" customFormat="1" ht="12" customHeight="1">
      <c r="A47" s="64" t="s">
        <v>30</v>
      </c>
      <c r="B47" s="57" t="s">
        <v>131</v>
      </c>
      <c r="C47" s="77"/>
      <c r="D47" s="77"/>
      <c r="E47" s="35"/>
      <c r="F47" s="35"/>
      <c r="G47" s="35"/>
      <c r="H47" s="35"/>
    </row>
    <row r="48" spans="1:8" s="17" customFormat="1" ht="12" customHeight="1">
      <c r="A48" s="65" t="s">
        <v>31</v>
      </c>
      <c r="B48" s="58" t="s">
        <v>132</v>
      </c>
      <c r="C48" s="37"/>
      <c r="D48" s="37"/>
      <c r="E48" s="35">
        <f t="shared" si="1"/>
        <v>0</v>
      </c>
      <c r="F48" s="34"/>
      <c r="G48" s="35">
        <f>SUM(H48-F48)</f>
        <v>0</v>
      </c>
      <c r="H48" s="34"/>
    </row>
    <row r="49" spans="1:8" s="17" customFormat="1" ht="12" customHeight="1">
      <c r="A49" s="65" t="s">
        <v>128</v>
      </c>
      <c r="B49" s="58" t="s">
        <v>133</v>
      </c>
      <c r="C49" s="37"/>
      <c r="D49" s="37"/>
      <c r="E49" s="35">
        <f t="shared" si="1"/>
        <v>0</v>
      </c>
      <c r="F49" s="34"/>
      <c r="G49" s="35">
        <f>SUM(H49-F49)</f>
        <v>0</v>
      </c>
      <c r="H49" s="34"/>
    </row>
    <row r="50" spans="1:8" s="17" customFormat="1" ht="12" customHeight="1">
      <c r="A50" s="65" t="s">
        <v>129</v>
      </c>
      <c r="B50" s="58" t="s">
        <v>134</v>
      </c>
      <c r="C50" s="37"/>
      <c r="D50" s="37"/>
      <c r="E50" s="35">
        <f t="shared" si="1"/>
        <v>0</v>
      </c>
      <c r="F50" s="34"/>
      <c r="G50" s="35">
        <f>SUM(H50-F50)</f>
        <v>0</v>
      </c>
      <c r="H50" s="34"/>
    </row>
    <row r="51" spans="1:8" s="17" customFormat="1" ht="12" customHeight="1" thickBot="1">
      <c r="A51" s="66" t="s">
        <v>130</v>
      </c>
      <c r="B51" s="59" t="s">
        <v>135</v>
      </c>
      <c r="C51" s="52"/>
      <c r="D51" s="52"/>
      <c r="E51" s="35">
        <f t="shared" si="1"/>
        <v>0</v>
      </c>
      <c r="F51" s="36"/>
      <c r="G51" s="35">
        <f>SUM(H51-F51)</f>
        <v>0</v>
      </c>
      <c r="H51" s="36"/>
    </row>
    <row r="52" spans="1:8" s="17" customFormat="1" ht="12" customHeight="1" thickBot="1">
      <c r="A52" s="12" t="s">
        <v>66</v>
      </c>
      <c r="B52" s="9" t="s">
        <v>136</v>
      </c>
      <c r="C52" s="32">
        <f>SUM(C53:C55)</f>
        <v>0</v>
      </c>
      <c r="D52" s="32"/>
      <c r="E52" s="32"/>
      <c r="F52" s="32">
        <f>SUM(F53:F55)</f>
        <v>0</v>
      </c>
      <c r="G52" s="32"/>
      <c r="H52" s="32">
        <f>SUM(H53:H55)</f>
        <v>0</v>
      </c>
    </row>
    <row r="53" spans="1:8" s="17" customFormat="1" ht="12" customHeight="1">
      <c r="A53" s="64" t="s">
        <v>32</v>
      </c>
      <c r="B53" s="57" t="s">
        <v>137</v>
      </c>
      <c r="C53" s="35"/>
      <c r="D53" s="35"/>
      <c r="E53" s="35">
        <f t="shared" si="1"/>
        <v>0</v>
      </c>
      <c r="F53" s="35"/>
      <c r="G53" s="35">
        <f>SUM(H53-F53)</f>
        <v>0</v>
      </c>
      <c r="H53" s="35"/>
    </row>
    <row r="54" spans="1:8" s="17" customFormat="1" ht="12" customHeight="1">
      <c r="A54" s="65" t="s">
        <v>33</v>
      </c>
      <c r="B54" s="58" t="s">
        <v>267</v>
      </c>
      <c r="C54" s="34"/>
      <c r="D54" s="34"/>
      <c r="E54" s="35">
        <f t="shared" si="1"/>
        <v>0</v>
      </c>
      <c r="F54" s="34"/>
      <c r="G54" s="35">
        <f>SUM(H54-F54)</f>
        <v>0</v>
      </c>
      <c r="H54" s="34"/>
    </row>
    <row r="55" spans="1:8" s="17" customFormat="1" ht="12" customHeight="1">
      <c r="A55" s="65" t="s">
        <v>140</v>
      </c>
      <c r="B55" s="58" t="s">
        <v>138</v>
      </c>
      <c r="C55" s="34"/>
      <c r="D55" s="34"/>
      <c r="E55" s="35">
        <f t="shared" si="1"/>
        <v>0</v>
      </c>
      <c r="F55" s="34"/>
      <c r="G55" s="35">
        <f>SUM(H55-F55)</f>
        <v>0</v>
      </c>
      <c r="H55" s="34"/>
    </row>
    <row r="56" spans="1:8" s="17" customFormat="1" ht="12" customHeight="1" thickBot="1">
      <c r="A56" s="66" t="s">
        <v>141</v>
      </c>
      <c r="B56" s="59" t="s">
        <v>139</v>
      </c>
      <c r="C56" s="36"/>
      <c r="D56" s="36"/>
      <c r="E56" s="35">
        <f t="shared" si="1"/>
        <v>0</v>
      </c>
      <c r="F56" s="36"/>
      <c r="G56" s="35">
        <f>SUM(H56-F56)</f>
        <v>0</v>
      </c>
      <c r="H56" s="36"/>
    </row>
    <row r="57" spans="1:8" s="17" customFormat="1" ht="12" customHeight="1" thickBot="1">
      <c r="A57" s="12" t="s">
        <v>10</v>
      </c>
      <c r="B57" s="28" t="s">
        <v>142</v>
      </c>
      <c r="C57" s="32">
        <f>SUM(C58:C60)</f>
        <v>0</v>
      </c>
      <c r="D57" s="32"/>
      <c r="E57" s="32"/>
      <c r="F57" s="32">
        <f>SUM(F58:F60)</f>
        <v>0</v>
      </c>
      <c r="G57" s="32"/>
      <c r="H57" s="32">
        <f>SUM(H58:H60)</f>
        <v>0</v>
      </c>
    </row>
    <row r="58" spans="1:8" s="17" customFormat="1" ht="12" customHeight="1">
      <c r="A58" s="64" t="s">
        <v>67</v>
      </c>
      <c r="B58" s="57" t="s">
        <v>144</v>
      </c>
      <c r="C58" s="37"/>
      <c r="D58" s="37"/>
      <c r="E58" s="35">
        <f t="shared" si="1"/>
        <v>0</v>
      </c>
      <c r="F58" s="37"/>
      <c r="G58" s="35">
        <f>SUM(H58-F58)</f>
        <v>0</v>
      </c>
      <c r="H58" s="37"/>
    </row>
    <row r="59" spans="1:8" s="17" customFormat="1" ht="12" customHeight="1">
      <c r="A59" s="65" t="s">
        <v>68</v>
      </c>
      <c r="B59" s="58" t="s">
        <v>268</v>
      </c>
      <c r="C59" s="37"/>
      <c r="D59" s="37"/>
      <c r="E59" s="35">
        <f t="shared" si="1"/>
        <v>0</v>
      </c>
      <c r="F59" s="37"/>
      <c r="G59" s="35">
        <f>SUM(H59-F59)</f>
        <v>0</v>
      </c>
      <c r="H59" s="37"/>
    </row>
    <row r="60" spans="1:8" s="17" customFormat="1" ht="12" customHeight="1">
      <c r="A60" s="65" t="s">
        <v>82</v>
      </c>
      <c r="B60" s="58" t="s">
        <v>145</v>
      </c>
      <c r="C60" s="37"/>
      <c r="D60" s="37"/>
      <c r="E60" s="35">
        <f t="shared" si="1"/>
        <v>0</v>
      </c>
      <c r="F60" s="37"/>
      <c r="G60" s="35">
        <f>SUM(H60-F60)</f>
        <v>0</v>
      </c>
      <c r="H60" s="37"/>
    </row>
    <row r="61" spans="1:8" s="17" customFormat="1" ht="12" customHeight="1" thickBot="1">
      <c r="A61" s="66" t="s">
        <v>143</v>
      </c>
      <c r="B61" s="59" t="s">
        <v>146</v>
      </c>
      <c r="C61" s="37"/>
      <c r="D61" s="37"/>
      <c r="E61" s="35">
        <f t="shared" si="1"/>
        <v>0</v>
      </c>
      <c r="F61" s="37"/>
      <c r="G61" s="35">
        <f>SUM(H61-F61)</f>
        <v>0</v>
      </c>
      <c r="H61" s="37"/>
    </row>
    <row r="62" spans="1:8" s="17" customFormat="1" ht="12" customHeight="1" thickBot="1">
      <c r="A62" s="12" t="s">
        <v>11</v>
      </c>
      <c r="B62" s="9" t="s">
        <v>147</v>
      </c>
      <c r="C62" s="38">
        <f aca="true" t="shared" si="6" ref="C62:H62">+C7+C14+C21+C28+C35+C46+C52+C57</f>
        <v>122573999</v>
      </c>
      <c r="D62" s="38">
        <f t="shared" si="6"/>
        <v>122573999</v>
      </c>
      <c r="E62" s="38">
        <f t="shared" si="6"/>
        <v>0</v>
      </c>
      <c r="F62" s="38">
        <f t="shared" si="6"/>
        <v>122573999</v>
      </c>
      <c r="G62" s="38">
        <f t="shared" si="6"/>
        <v>110426265</v>
      </c>
      <c r="H62" s="38">
        <f t="shared" si="6"/>
        <v>233000264</v>
      </c>
    </row>
    <row r="63" spans="1:8" s="17" customFormat="1" ht="12" customHeight="1" thickBot="1">
      <c r="A63" s="67" t="s">
        <v>239</v>
      </c>
      <c r="B63" s="28" t="s">
        <v>148</v>
      </c>
      <c r="C63" s="32">
        <f>SUM(C64:C66)</f>
        <v>0</v>
      </c>
      <c r="D63" s="32"/>
      <c r="E63" s="231">
        <f t="shared" si="1"/>
        <v>0</v>
      </c>
      <c r="F63" s="32">
        <f>SUM(F64:F66)</f>
        <v>0</v>
      </c>
      <c r="G63" s="231">
        <f>SUM(H63-F63)</f>
        <v>0</v>
      </c>
      <c r="H63" s="32">
        <f>SUM(H64:H66)</f>
        <v>0</v>
      </c>
    </row>
    <row r="64" spans="1:8" s="17" customFormat="1" ht="12" customHeight="1">
      <c r="A64" s="64" t="s">
        <v>180</v>
      </c>
      <c r="B64" s="57" t="s">
        <v>149</v>
      </c>
      <c r="C64" s="37"/>
      <c r="D64" s="37"/>
      <c r="E64" s="35">
        <f t="shared" si="1"/>
        <v>0</v>
      </c>
      <c r="F64" s="37"/>
      <c r="G64" s="35">
        <f>SUM(H64-F64)</f>
        <v>0</v>
      </c>
      <c r="H64" s="37"/>
    </row>
    <row r="65" spans="1:8" s="17" customFormat="1" ht="12" customHeight="1">
      <c r="A65" s="65" t="s">
        <v>189</v>
      </c>
      <c r="B65" s="58" t="s">
        <v>150</v>
      </c>
      <c r="C65" s="37"/>
      <c r="D65" s="37"/>
      <c r="E65" s="35">
        <f t="shared" si="1"/>
        <v>0</v>
      </c>
      <c r="F65" s="37"/>
      <c r="G65" s="35">
        <f>SUM(H65-F65)</f>
        <v>0</v>
      </c>
      <c r="H65" s="37"/>
    </row>
    <row r="66" spans="1:8" s="17" customFormat="1" ht="12" customHeight="1" thickBot="1">
      <c r="A66" s="66" t="s">
        <v>190</v>
      </c>
      <c r="B66" s="60" t="s">
        <v>151</v>
      </c>
      <c r="C66" s="37"/>
      <c r="D66" s="37"/>
      <c r="E66" s="35">
        <f t="shared" si="1"/>
        <v>0</v>
      </c>
      <c r="F66" s="37"/>
      <c r="G66" s="35">
        <f>SUM(H66-F66)</f>
        <v>0</v>
      </c>
      <c r="H66" s="37"/>
    </row>
    <row r="67" spans="1:8" s="17" customFormat="1" ht="12" customHeight="1" thickBot="1">
      <c r="A67" s="67" t="s">
        <v>152</v>
      </c>
      <c r="B67" s="28" t="s">
        <v>153</v>
      </c>
      <c r="C67" s="32">
        <f>SUM(C68:C71)</f>
        <v>0</v>
      </c>
      <c r="D67" s="32"/>
      <c r="E67" s="32"/>
      <c r="F67" s="32">
        <f>SUM(F68:F71)</f>
        <v>0</v>
      </c>
      <c r="G67" s="32"/>
      <c r="H67" s="32">
        <f>SUM(H68:H71)</f>
        <v>0</v>
      </c>
    </row>
    <row r="68" spans="1:8" s="17" customFormat="1" ht="12" customHeight="1">
      <c r="A68" s="64" t="s">
        <v>55</v>
      </c>
      <c r="B68" s="57" t="s">
        <v>154</v>
      </c>
      <c r="C68" s="37"/>
      <c r="D68" s="37"/>
      <c r="E68" s="35">
        <f t="shared" si="1"/>
        <v>0</v>
      </c>
      <c r="F68" s="37"/>
      <c r="G68" s="35">
        <f>SUM(H68-F68)</f>
        <v>0</v>
      </c>
      <c r="H68" s="37"/>
    </row>
    <row r="69" spans="1:8" s="17" customFormat="1" ht="12" customHeight="1">
      <c r="A69" s="65" t="s">
        <v>56</v>
      </c>
      <c r="B69" s="58" t="s">
        <v>155</v>
      </c>
      <c r="C69" s="37"/>
      <c r="D69" s="37"/>
      <c r="E69" s="35">
        <f t="shared" si="1"/>
        <v>0</v>
      </c>
      <c r="F69" s="37"/>
      <c r="G69" s="35">
        <f>SUM(H69-F69)</f>
        <v>0</v>
      </c>
      <c r="H69" s="37"/>
    </row>
    <row r="70" spans="1:8" s="17" customFormat="1" ht="12" customHeight="1">
      <c r="A70" s="65" t="s">
        <v>181</v>
      </c>
      <c r="B70" s="58" t="s">
        <v>156</v>
      </c>
      <c r="C70" s="37"/>
      <c r="D70" s="37"/>
      <c r="E70" s="35">
        <f t="shared" si="1"/>
        <v>0</v>
      </c>
      <c r="F70" s="37"/>
      <c r="G70" s="35">
        <f>SUM(H70-F70)</f>
        <v>0</v>
      </c>
      <c r="H70" s="37"/>
    </row>
    <row r="71" spans="1:8" s="17" customFormat="1" ht="12" customHeight="1" thickBot="1">
      <c r="A71" s="66" t="s">
        <v>182</v>
      </c>
      <c r="B71" s="59" t="s">
        <v>157</v>
      </c>
      <c r="C71" s="37"/>
      <c r="D71" s="37"/>
      <c r="E71" s="35">
        <f t="shared" si="1"/>
        <v>0</v>
      </c>
      <c r="F71" s="37"/>
      <c r="G71" s="35">
        <f>SUM(H71-F71)</f>
        <v>0</v>
      </c>
      <c r="H71" s="37"/>
    </row>
    <row r="72" spans="1:8" s="17" customFormat="1" ht="12" customHeight="1" thickBot="1">
      <c r="A72" s="67" t="s">
        <v>158</v>
      </c>
      <c r="B72" s="28" t="s">
        <v>159</v>
      </c>
      <c r="C72" s="32">
        <f>SUM(C73:C74)</f>
        <v>709270698</v>
      </c>
      <c r="D72" s="32">
        <f>SUM(D73:D74)</f>
        <v>709270698</v>
      </c>
      <c r="E72" s="32">
        <f>SUM(E73:E75)</f>
        <v>95647</v>
      </c>
      <c r="F72" s="32">
        <f>SUM(F73:F74)</f>
        <v>709207836</v>
      </c>
      <c r="G72" s="32"/>
      <c r="H72" s="32">
        <f>SUM(H73:H74)</f>
        <v>709207836</v>
      </c>
    </row>
    <row r="73" spans="1:8" s="17" customFormat="1" ht="12" customHeight="1">
      <c r="A73" s="64" t="s">
        <v>183</v>
      </c>
      <c r="B73" s="57" t="s">
        <v>160</v>
      </c>
      <c r="C73" s="37">
        <v>709270698</v>
      </c>
      <c r="D73" s="37">
        <v>709270698</v>
      </c>
      <c r="E73" s="35">
        <v>-62862</v>
      </c>
      <c r="F73" s="37">
        <v>709207836</v>
      </c>
      <c r="G73" s="35"/>
      <c r="H73" s="37">
        <v>709207836</v>
      </c>
    </row>
    <row r="74" spans="1:8" s="17" customFormat="1" ht="12" customHeight="1">
      <c r="A74" s="150" t="s">
        <v>184</v>
      </c>
      <c r="B74" s="58" t="s">
        <v>161</v>
      </c>
      <c r="C74" s="151"/>
      <c r="D74" s="151"/>
      <c r="E74" s="35">
        <f aca="true" t="shared" si="7" ref="E74:E83">SUM(F74-D74)</f>
        <v>0</v>
      </c>
      <c r="F74" s="151"/>
      <c r="G74" s="35">
        <f>SUM(H74-F74)</f>
        <v>0</v>
      </c>
      <c r="H74" s="151"/>
    </row>
    <row r="75" spans="1:8" s="16" customFormat="1" ht="12" customHeight="1" thickBot="1">
      <c r="A75" s="71" t="s">
        <v>162</v>
      </c>
      <c r="B75" s="149" t="s">
        <v>163</v>
      </c>
      <c r="C75" s="108">
        <f>SUM(C76:C78)</f>
        <v>0</v>
      </c>
      <c r="D75" s="108"/>
      <c r="E75" s="108">
        <v>158509</v>
      </c>
      <c r="F75" s="108">
        <f>SUM(F76:F78)</f>
        <v>158509</v>
      </c>
      <c r="G75" s="108"/>
      <c r="H75" s="108">
        <f>SUM(H76:H78)</f>
        <v>158509</v>
      </c>
    </row>
    <row r="76" spans="1:8" s="17" customFormat="1" ht="12" customHeight="1">
      <c r="A76" s="64" t="s">
        <v>185</v>
      </c>
      <c r="B76" s="57" t="s">
        <v>164</v>
      </c>
      <c r="C76" s="37"/>
      <c r="D76" s="37"/>
      <c r="E76" s="35">
        <v>158509</v>
      </c>
      <c r="F76" s="37">
        <v>158509</v>
      </c>
      <c r="G76" s="35"/>
      <c r="H76" s="37">
        <v>158509</v>
      </c>
    </row>
    <row r="77" spans="1:8" s="17" customFormat="1" ht="12" customHeight="1">
      <c r="A77" s="65" t="s">
        <v>186</v>
      </c>
      <c r="B77" s="58" t="s">
        <v>165</v>
      </c>
      <c r="C77" s="37"/>
      <c r="D77" s="37"/>
      <c r="E77" s="35">
        <f t="shared" si="7"/>
        <v>0</v>
      </c>
      <c r="F77" s="37"/>
      <c r="G77" s="35">
        <f>SUM(H77-F77)</f>
        <v>0</v>
      </c>
      <c r="H77" s="37"/>
    </row>
    <row r="78" spans="1:8" s="17" customFormat="1" ht="12" customHeight="1" thickBot="1">
      <c r="A78" s="66" t="s">
        <v>187</v>
      </c>
      <c r="B78" s="59" t="s">
        <v>166</v>
      </c>
      <c r="C78" s="37"/>
      <c r="D78" s="37"/>
      <c r="E78" s="35">
        <f t="shared" si="7"/>
        <v>0</v>
      </c>
      <c r="F78" s="37"/>
      <c r="G78" s="35">
        <f>SUM(H78-F78)</f>
        <v>0</v>
      </c>
      <c r="H78" s="37"/>
    </row>
    <row r="79" spans="1:8" s="17" customFormat="1" ht="12" customHeight="1" thickBot="1">
      <c r="A79" s="67" t="s">
        <v>167</v>
      </c>
      <c r="B79" s="28" t="s">
        <v>188</v>
      </c>
      <c r="C79" s="32">
        <f>SUM(C80:C83)</f>
        <v>0</v>
      </c>
      <c r="D79" s="32"/>
      <c r="E79" s="32"/>
      <c r="F79" s="32">
        <f>SUM(F80:F83)</f>
        <v>0</v>
      </c>
      <c r="G79" s="32"/>
      <c r="H79" s="32">
        <f>SUM(H80:H83)</f>
        <v>0</v>
      </c>
    </row>
    <row r="80" spans="1:8" s="17" customFormat="1" ht="12" customHeight="1">
      <c r="A80" s="68" t="s">
        <v>168</v>
      </c>
      <c r="B80" s="57" t="s">
        <v>169</v>
      </c>
      <c r="C80" s="37"/>
      <c r="D80" s="37"/>
      <c r="E80" s="35">
        <f t="shared" si="7"/>
        <v>0</v>
      </c>
      <c r="F80" s="37"/>
      <c r="G80" s="35">
        <f>SUM(H80-F80)</f>
        <v>0</v>
      </c>
      <c r="H80" s="37"/>
    </row>
    <row r="81" spans="1:8" s="17" customFormat="1" ht="12" customHeight="1">
      <c r="A81" s="69" t="s">
        <v>170</v>
      </c>
      <c r="B81" s="58" t="s">
        <v>171</v>
      </c>
      <c r="C81" s="37"/>
      <c r="D81" s="37"/>
      <c r="E81" s="35">
        <f t="shared" si="7"/>
        <v>0</v>
      </c>
      <c r="F81" s="37"/>
      <c r="G81" s="35">
        <f>SUM(H81-F81)</f>
        <v>0</v>
      </c>
      <c r="H81" s="37"/>
    </row>
    <row r="82" spans="1:8" s="17" customFormat="1" ht="12" customHeight="1">
      <c r="A82" s="69" t="s">
        <v>172</v>
      </c>
      <c r="B82" s="58" t="s">
        <v>173</v>
      </c>
      <c r="C82" s="37"/>
      <c r="D82" s="37"/>
      <c r="E82" s="35">
        <f t="shared" si="7"/>
        <v>0</v>
      </c>
      <c r="F82" s="37"/>
      <c r="G82" s="35">
        <f>SUM(H82-F82)</f>
        <v>0</v>
      </c>
      <c r="H82" s="37"/>
    </row>
    <row r="83" spans="1:8" s="16" customFormat="1" ht="12" customHeight="1" thickBot="1">
      <c r="A83" s="70" t="s">
        <v>174</v>
      </c>
      <c r="B83" s="59" t="s">
        <v>175</v>
      </c>
      <c r="C83" s="37"/>
      <c r="D83" s="37"/>
      <c r="E83" s="35">
        <f t="shared" si="7"/>
        <v>0</v>
      </c>
      <c r="F83" s="37"/>
      <c r="G83" s="35">
        <f>SUM(H83-F83)</f>
        <v>0</v>
      </c>
      <c r="H83" s="37"/>
    </row>
    <row r="84" spans="1:8" s="16" customFormat="1" ht="12" customHeight="1" thickBot="1">
      <c r="A84" s="67" t="s">
        <v>176</v>
      </c>
      <c r="B84" s="28" t="s">
        <v>177</v>
      </c>
      <c r="C84" s="78"/>
      <c r="D84" s="78"/>
      <c r="E84" s="78"/>
      <c r="F84" s="78"/>
      <c r="G84" s="78"/>
      <c r="H84" s="78"/>
    </row>
    <row r="85" spans="1:8" s="16" customFormat="1" ht="12" customHeight="1" thickBot="1">
      <c r="A85" s="67" t="s">
        <v>178</v>
      </c>
      <c r="B85" s="61" t="s">
        <v>179</v>
      </c>
      <c r="C85" s="38">
        <f>+C63+C67+C72+C75+C79+C84</f>
        <v>709270698</v>
      </c>
      <c r="D85" s="38">
        <f>+D63+D67+D72+D75+D79+D84</f>
        <v>709270698</v>
      </c>
      <c r="E85" s="38">
        <f>SUM(E72)</f>
        <v>95647</v>
      </c>
      <c r="F85" s="38">
        <f>+F63+F67+F72+F75+F79+F84</f>
        <v>709366345</v>
      </c>
      <c r="G85" s="38">
        <f>SUM(G72)</f>
        <v>0</v>
      </c>
      <c r="H85" s="38">
        <f>+H63+H67+H72+H75+H79+H84</f>
        <v>709366345</v>
      </c>
    </row>
    <row r="86" spans="1:8" s="16" customFormat="1" ht="17.25" customHeight="1" thickBot="1">
      <c r="A86" s="71" t="s">
        <v>191</v>
      </c>
      <c r="B86" s="62" t="s">
        <v>262</v>
      </c>
      <c r="C86" s="38">
        <f aca="true" t="shared" si="8" ref="C86:H86">+C62+C85</f>
        <v>831844697</v>
      </c>
      <c r="D86" s="38">
        <f t="shared" si="8"/>
        <v>831844697</v>
      </c>
      <c r="E86" s="38">
        <f t="shared" si="8"/>
        <v>95647</v>
      </c>
      <c r="F86" s="38">
        <f t="shared" si="8"/>
        <v>831940344</v>
      </c>
      <c r="G86" s="38">
        <f t="shared" si="8"/>
        <v>110426265</v>
      </c>
      <c r="H86" s="38">
        <f t="shared" si="8"/>
        <v>942366609</v>
      </c>
    </row>
    <row r="87" spans="1:6" s="17" customFormat="1" ht="15" customHeight="1">
      <c r="A87" s="22"/>
      <c r="B87" s="23"/>
      <c r="C87" s="43"/>
      <c r="D87" s="43"/>
      <c r="E87" s="43"/>
      <c r="F87" s="43"/>
    </row>
    <row r="88" spans="1:6" ht="13.5" thickBot="1">
      <c r="A88" s="72"/>
      <c r="B88" s="24"/>
      <c r="C88" s="44"/>
      <c r="D88" s="44"/>
      <c r="E88" s="44"/>
      <c r="F88" s="44"/>
    </row>
    <row r="89" spans="1:8" s="13" customFormat="1" ht="16.5" customHeight="1" thickBot="1">
      <c r="A89" s="338" t="s">
        <v>18</v>
      </c>
      <c r="B89" s="339"/>
      <c r="C89" s="339"/>
      <c r="D89" s="339"/>
      <c r="E89" s="339"/>
      <c r="F89" s="339"/>
      <c r="G89" s="342"/>
      <c r="H89" s="342"/>
    </row>
    <row r="90" spans="1:8" s="18" customFormat="1" ht="12" customHeight="1" thickBot="1">
      <c r="A90" s="54" t="s">
        <v>3</v>
      </c>
      <c r="B90" s="11" t="s">
        <v>194</v>
      </c>
      <c r="C90" s="31">
        <f aca="true" t="shared" si="9" ref="C90:H90">SUM(C91:C95)</f>
        <v>76693000</v>
      </c>
      <c r="D90" s="31">
        <f t="shared" si="9"/>
        <v>76693000</v>
      </c>
      <c r="E90" s="31">
        <f t="shared" si="9"/>
        <v>417500</v>
      </c>
      <c r="F90" s="31">
        <f t="shared" si="9"/>
        <v>77110500</v>
      </c>
      <c r="G90" s="31">
        <f t="shared" si="9"/>
        <v>8742500</v>
      </c>
      <c r="H90" s="31">
        <f t="shared" si="9"/>
        <v>85853000</v>
      </c>
    </row>
    <row r="91" spans="1:8" ht="12" customHeight="1">
      <c r="A91" s="73" t="s">
        <v>34</v>
      </c>
      <c r="B91" s="106" t="s">
        <v>14</v>
      </c>
      <c r="C91" s="114">
        <v>27296000</v>
      </c>
      <c r="D91" s="186">
        <v>27296000</v>
      </c>
      <c r="E91" s="186">
        <v>253500</v>
      </c>
      <c r="F91" s="114">
        <v>27549500</v>
      </c>
      <c r="G91" s="186">
        <v>7213000</v>
      </c>
      <c r="H91" s="114">
        <f>SUM(F91:G91)</f>
        <v>34762500</v>
      </c>
    </row>
    <row r="92" spans="1:8" ht="12" customHeight="1">
      <c r="A92" s="65" t="s">
        <v>35</v>
      </c>
      <c r="B92" s="107" t="s">
        <v>69</v>
      </c>
      <c r="C92" s="115">
        <v>5195000</v>
      </c>
      <c r="D92" s="26">
        <v>5195000</v>
      </c>
      <c r="E92" s="26"/>
      <c r="F92" s="115">
        <f>SUM(D92+E92)</f>
        <v>5195000</v>
      </c>
      <c r="G92" s="26">
        <v>232000</v>
      </c>
      <c r="H92" s="115">
        <f>SUM(F92+G92)</f>
        <v>5427000</v>
      </c>
    </row>
    <row r="93" spans="1:8" ht="12" customHeight="1">
      <c r="A93" s="65" t="s">
        <v>36</v>
      </c>
      <c r="B93" s="107" t="s">
        <v>53</v>
      </c>
      <c r="C93" s="116">
        <v>35676000</v>
      </c>
      <c r="D93" s="27">
        <v>35676000</v>
      </c>
      <c r="E93" s="26">
        <v>-1436000</v>
      </c>
      <c r="F93" s="115">
        <f>SUM(D93+E93)</f>
        <v>34240000</v>
      </c>
      <c r="G93" s="26">
        <v>1297500</v>
      </c>
      <c r="H93" s="115">
        <f>SUM(F93+G93)</f>
        <v>35537500</v>
      </c>
    </row>
    <row r="94" spans="1:8" ht="12" customHeight="1">
      <c r="A94" s="65" t="s">
        <v>37</v>
      </c>
      <c r="B94" s="109" t="s">
        <v>70</v>
      </c>
      <c r="C94" s="116">
        <v>6000000</v>
      </c>
      <c r="D94" s="27">
        <v>6000000</v>
      </c>
      <c r="E94" s="26"/>
      <c r="F94" s="115">
        <f>SUM(D94+E94)</f>
        <v>6000000</v>
      </c>
      <c r="G94" s="26"/>
      <c r="H94" s="115">
        <f>SUM(F94+G94)</f>
        <v>6000000</v>
      </c>
    </row>
    <row r="95" spans="1:8" ht="12" customHeight="1">
      <c r="A95" s="65" t="s">
        <v>45</v>
      </c>
      <c r="B95" s="8" t="s">
        <v>71</v>
      </c>
      <c r="C95" s="116">
        <v>2526000</v>
      </c>
      <c r="D95" s="116">
        <v>2526000</v>
      </c>
      <c r="E95" s="26">
        <v>1600000</v>
      </c>
      <c r="F95" s="115">
        <f>SUM(D95+E95)</f>
        <v>4126000</v>
      </c>
      <c r="G95" s="26"/>
      <c r="H95" s="115">
        <f>SUM(F95+G95)</f>
        <v>4126000</v>
      </c>
    </row>
    <row r="96" spans="1:8" ht="12" customHeight="1">
      <c r="A96" s="65" t="s">
        <v>38</v>
      </c>
      <c r="B96" s="107" t="s">
        <v>195</v>
      </c>
      <c r="C96" s="116"/>
      <c r="D96" s="27"/>
      <c r="E96" s="26">
        <v>1600000</v>
      </c>
      <c r="F96" s="115">
        <f>SUM(D96+E96)</f>
        <v>1600000</v>
      </c>
      <c r="G96" s="26"/>
      <c r="H96" s="115">
        <f>SUM(F96+G96)</f>
        <v>1600000</v>
      </c>
    </row>
    <row r="97" spans="1:8" ht="12" customHeight="1">
      <c r="A97" s="65" t="s">
        <v>39</v>
      </c>
      <c r="B97" s="110" t="s">
        <v>196</v>
      </c>
      <c r="C97" s="116"/>
      <c r="D97" s="27"/>
      <c r="E97" s="26">
        <f aca="true" t="shared" si="10" ref="E97:E142">SUM(F97-D97)</f>
        <v>0</v>
      </c>
      <c r="F97" s="232">
        <v>0</v>
      </c>
      <c r="G97" s="26">
        <f>SUM(H97-F97)</f>
        <v>0</v>
      </c>
      <c r="H97" s="232">
        <v>0</v>
      </c>
    </row>
    <row r="98" spans="1:8" ht="12" customHeight="1">
      <c r="A98" s="65" t="s">
        <v>46</v>
      </c>
      <c r="B98" s="111" t="s">
        <v>197</v>
      </c>
      <c r="C98" s="116"/>
      <c r="D98" s="27"/>
      <c r="E98" s="26">
        <f t="shared" si="10"/>
        <v>0</v>
      </c>
      <c r="F98" s="36">
        <v>0</v>
      </c>
      <c r="G98" s="26">
        <f>SUM(H98-F98)</f>
        <v>0</v>
      </c>
      <c r="H98" s="36">
        <v>0</v>
      </c>
    </row>
    <row r="99" spans="1:8" ht="12" customHeight="1">
      <c r="A99" s="65" t="s">
        <v>47</v>
      </c>
      <c r="B99" s="111" t="s">
        <v>198</v>
      </c>
      <c r="C99" s="116"/>
      <c r="D99" s="27"/>
      <c r="E99" s="26">
        <f t="shared" si="10"/>
        <v>0</v>
      </c>
      <c r="F99" s="36"/>
      <c r="G99" s="26">
        <f>SUM(H99-F99)</f>
        <v>0</v>
      </c>
      <c r="H99" s="36"/>
    </row>
    <row r="100" spans="1:8" ht="12" customHeight="1">
      <c r="A100" s="65" t="s">
        <v>48</v>
      </c>
      <c r="B100" s="110" t="s">
        <v>199</v>
      </c>
      <c r="C100" s="116"/>
      <c r="D100" s="27"/>
      <c r="E100" s="26"/>
      <c r="F100" s="36"/>
      <c r="G100" s="26"/>
      <c r="H100" s="36"/>
    </row>
    <row r="101" spans="1:8" ht="12" customHeight="1">
      <c r="A101" s="65" t="s">
        <v>49</v>
      </c>
      <c r="B101" s="110" t="s">
        <v>200</v>
      </c>
      <c r="C101" s="116"/>
      <c r="D101" s="27"/>
      <c r="E101" s="26">
        <f t="shared" si="10"/>
        <v>0</v>
      </c>
      <c r="F101" s="36">
        <v>0</v>
      </c>
      <c r="G101" s="26">
        <f>SUM(H101-F101)</f>
        <v>0</v>
      </c>
      <c r="H101" s="36">
        <v>0</v>
      </c>
    </row>
    <row r="102" spans="1:8" ht="12" customHeight="1">
      <c r="A102" s="65" t="s">
        <v>51</v>
      </c>
      <c r="B102" s="111" t="s">
        <v>201</v>
      </c>
      <c r="C102" s="116"/>
      <c r="D102" s="27"/>
      <c r="E102" s="26">
        <f t="shared" si="10"/>
        <v>0</v>
      </c>
      <c r="F102" s="36"/>
      <c r="G102" s="26">
        <f>SUM(H102-F102)</f>
        <v>0</v>
      </c>
      <c r="H102" s="36"/>
    </row>
    <row r="103" spans="1:8" ht="12" customHeight="1">
      <c r="A103" s="74" t="s">
        <v>72</v>
      </c>
      <c r="B103" s="112" t="s">
        <v>202</v>
      </c>
      <c r="C103" s="116"/>
      <c r="D103" s="27"/>
      <c r="E103" s="26">
        <f t="shared" si="10"/>
        <v>0</v>
      </c>
      <c r="F103" s="36">
        <v>0</v>
      </c>
      <c r="G103" s="26">
        <f>SUM(H103-F103)</f>
        <v>0</v>
      </c>
      <c r="H103" s="36">
        <v>0</v>
      </c>
    </row>
    <row r="104" spans="1:8" ht="12" customHeight="1">
      <c r="A104" s="65" t="s">
        <v>192</v>
      </c>
      <c r="B104" s="112" t="s">
        <v>203</v>
      </c>
      <c r="C104" s="116"/>
      <c r="D104" s="27"/>
      <c r="E104" s="26">
        <f t="shared" si="10"/>
        <v>0</v>
      </c>
      <c r="F104" s="36">
        <v>0</v>
      </c>
      <c r="G104" s="26">
        <f>SUM(H104-F104)</f>
        <v>0</v>
      </c>
      <c r="H104" s="36">
        <v>0</v>
      </c>
    </row>
    <row r="105" spans="1:8" ht="12" customHeight="1" thickBot="1">
      <c r="A105" s="75" t="s">
        <v>193</v>
      </c>
      <c r="B105" s="113" t="s">
        <v>204</v>
      </c>
      <c r="C105" s="117">
        <v>2526000</v>
      </c>
      <c r="D105" s="187">
        <v>2526000</v>
      </c>
      <c r="E105" s="187"/>
      <c r="F105" s="39">
        <v>2526000</v>
      </c>
      <c r="G105" s="187"/>
      <c r="H105" s="39">
        <v>2526000</v>
      </c>
    </row>
    <row r="106" spans="1:8" ht="12" customHeight="1" thickBot="1">
      <c r="A106" s="12" t="s">
        <v>4</v>
      </c>
      <c r="B106" s="10" t="s">
        <v>205</v>
      </c>
      <c r="C106" s="108">
        <f aca="true" t="shared" si="11" ref="C106:H106">+C107+C109+C111</f>
        <v>651496765</v>
      </c>
      <c r="D106" s="108">
        <f t="shared" si="11"/>
        <v>651496765</v>
      </c>
      <c r="E106" s="108">
        <f t="shared" si="11"/>
        <v>375000</v>
      </c>
      <c r="F106" s="108">
        <f t="shared" si="11"/>
        <v>651871765</v>
      </c>
      <c r="G106" s="108">
        <f t="shared" si="11"/>
        <v>111204049</v>
      </c>
      <c r="H106" s="108">
        <f t="shared" si="11"/>
        <v>763075814</v>
      </c>
    </row>
    <row r="107" spans="1:8" ht="12" customHeight="1">
      <c r="A107" s="64" t="s">
        <v>40</v>
      </c>
      <c r="B107" s="4" t="s">
        <v>81</v>
      </c>
      <c r="C107" s="35">
        <v>300000</v>
      </c>
      <c r="D107" s="35">
        <v>300000</v>
      </c>
      <c r="E107" s="26">
        <v>531565765</v>
      </c>
      <c r="F107" s="35">
        <v>531865765</v>
      </c>
      <c r="G107" s="26">
        <v>107608010</v>
      </c>
      <c r="H107" s="35">
        <f>SUM(F107:G107)</f>
        <v>639473775</v>
      </c>
    </row>
    <row r="108" spans="1:8" ht="12" customHeight="1">
      <c r="A108" s="64" t="s">
        <v>41</v>
      </c>
      <c r="B108" s="7" t="s">
        <v>209</v>
      </c>
      <c r="C108" s="35"/>
      <c r="D108" s="35"/>
      <c r="E108" s="26">
        <v>531190765</v>
      </c>
      <c r="F108" s="35">
        <v>531190765</v>
      </c>
      <c r="G108" s="26">
        <v>107608010</v>
      </c>
      <c r="H108" s="35">
        <f>SUM(F108:G108)</f>
        <v>638798775</v>
      </c>
    </row>
    <row r="109" spans="1:8" ht="12" customHeight="1">
      <c r="A109" s="64" t="s">
        <v>42</v>
      </c>
      <c r="B109" s="7" t="s">
        <v>73</v>
      </c>
      <c r="C109" s="34">
        <v>651196765</v>
      </c>
      <c r="D109" s="34">
        <v>651196765</v>
      </c>
      <c r="E109" s="26">
        <v>-531190765</v>
      </c>
      <c r="F109" s="34">
        <f>SUM(D109:E109)</f>
        <v>120006000</v>
      </c>
      <c r="G109" s="26">
        <v>3596039</v>
      </c>
      <c r="H109" s="35">
        <f>SUM(F109:G109)</f>
        <v>123602039</v>
      </c>
    </row>
    <row r="110" spans="1:8" ht="12" customHeight="1">
      <c r="A110" s="64" t="s">
        <v>43</v>
      </c>
      <c r="B110" s="7" t="s">
        <v>210</v>
      </c>
      <c r="C110" s="26"/>
      <c r="D110" s="26"/>
      <c r="E110" s="26"/>
      <c r="F110" s="26"/>
      <c r="G110" s="26"/>
      <c r="H110" s="26"/>
    </row>
    <row r="111" spans="1:8" ht="12" customHeight="1">
      <c r="A111" s="64" t="s">
        <v>44</v>
      </c>
      <c r="B111" s="30" t="s">
        <v>83</v>
      </c>
      <c r="C111" s="26"/>
      <c r="D111" s="26"/>
      <c r="E111" s="26"/>
      <c r="F111" s="26"/>
      <c r="G111" s="26"/>
      <c r="H111" s="26"/>
    </row>
    <row r="112" spans="1:8" ht="12" customHeight="1">
      <c r="A112" s="64" t="s">
        <v>50</v>
      </c>
      <c r="B112" s="29" t="s">
        <v>269</v>
      </c>
      <c r="C112" s="26"/>
      <c r="D112" s="26"/>
      <c r="E112" s="26"/>
      <c r="F112" s="26"/>
      <c r="G112" s="26"/>
      <c r="H112" s="26"/>
    </row>
    <row r="113" spans="1:8" ht="12" customHeight="1">
      <c r="A113" s="64" t="s">
        <v>52</v>
      </c>
      <c r="B113" s="56" t="s">
        <v>215</v>
      </c>
      <c r="C113" s="26"/>
      <c r="D113" s="26"/>
      <c r="E113" s="26"/>
      <c r="F113" s="26"/>
      <c r="G113" s="26"/>
      <c r="H113" s="26"/>
    </row>
    <row r="114" spans="1:8" ht="12" customHeight="1">
      <c r="A114" s="64" t="s">
        <v>74</v>
      </c>
      <c r="B114" s="20" t="s">
        <v>198</v>
      </c>
      <c r="C114" s="26"/>
      <c r="D114" s="26"/>
      <c r="E114" s="26"/>
      <c r="F114" s="26"/>
      <c r="G114" s="26"/>
      <c r="H114" s="26"/>
    </row>
    <row r="115" spans="1:8" ht="12" customHeight="1">
      <c r="A115" s="64" t="s">
        <v>75</v>
      </c>
      <c r="B115" s="20" t="s">
        <v>214</v>
      </c>
      <c r="C115" s="26"/>
      <c r="D115" s="26"/>
      <c r="E115" s="26"/>
      <c r="F115" s="26"/>
      <c r="G115" s="26"/>
      <c r="H115" s="26"/>
    </row>
    <row r="116" spans="1:8" ht="12" customHeight="1">
      <c r="A116" s="64" t="s">
        <v>76</v>
      </c>
      <c r="B116" s="20" t="s">
        <v>213</v>
      </c>
      <c r="C116" s="26"/>
      <c r="D116" s="26"/>
      <c r="E116" s="26"/>
      <c r="F116" s="26">
        <v>0</v>
      </c>
      <c r="G116" s="26"/>
      <c r="H116" s="26">
        <v>0</v>
      </c>
    </row>
    <row r="117" spans="1:8" ht="12" customHeight="1">
      <c r="A117" s="64" t="s">
        <v>206</v>
      </c>
      <c r="B117" s="20" t="s">
        <v>201</v>
      </c>
      <c r="C117" s="26"/>
      <c r="D117" s="26"/>
      <c r="E117" s="26">
        <f t="shared" si="10"/>
        <v>0</v>
      </c>
      <c r="F117" s="26">
        <v>0</v>
      </c>
      <c r="G117" s="26">
        <f>SUM(H117-F117)</f>
        <v>0</v>
      </c>
      <c r="H117" s="26">
        <v>0</v>
      </c>
    </row>
    <row r="118" spans="1:8" ht="12" customHeight="1">
      <c r="A118" s="64" t="s">
        <v>207</v>
      </c>
      <c r="B118" s="20" t="s">
        <v>212</v>
      </c>
      <c r="C118" s="26"/>
      <c r="D118" s="26"/>
      <c r="E118" s="26">
        <f t="shared" si="10"/>
        <v>0</v>
      </c>
      <c r="F118" s="26">
        <v>0</v>
      </c>
      <c r="G118" s="26">
        <f>SUM(H118-F118)</f>
        <v>0</v>
      </c>
      <c r="H118" s="26">
        <v>0</v>
      </c>
    </row>
    <row r="119" spans="1:8" ht="12" customHeight="1">
      <c r="A119" s="150" t="s">
        <v>208</v>
      </c>
      <c r="B119" s="20" t="s">
        <v>211</v>
      </c>
      <c r="C119" s="146"/>
      <c r="D119" s="146"/>
      <c r="E119" s="26">
        <f t="shared" si="10"/>
        <v>0</v>
      </c>
      <c r="F119" s="146"/>
      <c r="G119" s="26">
        <f>SUM(H119-F119)</f>
        <v>0</v>
      </c>
      <c r="H119" s="146"/>
    </row>
    <row r="120" spans="1:8" ht="12" customHeight="1" thickBot="1">
      <c r="A120" s="152" t="s">
        <v>5</v>
      </c>
      <c r="B120" s="97" t="s">
        <v>216</v>
      </c>
      <c r="C120" s="108">
        <f aca="true" t="shared" si="12" ref="C120:H120">+C121+C122</f>
        <v>41786909</v>
      </c>
      <c r="D120" s="108">
        <f t="shared" si="12"/>
        <v>41786909</v>
      </c>
      <c r="E120" s="108">
        <f t="shared" si="12"/>
        <v>-855362</v>
      </c>
      <c r="F120" s="108">
        <f t="shared" si="12"/>
        <v>40931547</v>
      </c>
      <c r="G120" s="108">
        <f t="shared" si="12"/>
        <v>-10520284</v>
      </c>
      <c r="H120" s="108">
        <f t="shared" si="12"/>
        <v>30411263</v>
      </c>
    </row>
    <row r="121" spans="1:8" ht="12" customHeight="1">
      <c r="A121" s="64" t="s">
        <v>23</v>
      </c>
      <c r="B121" s="5" t="s">
        <v>20</v>
      </c>
      <c r="C121" s="35">
        <v>39349909</v>
      </c>
      <c r="D121" s="35">
        <v>39349909</v>
      </c>
      <c r="E121" s="26">
        <v>-855362</v>
      </c>
      <c r="F121" s="35">
        <v>38494547</v>
      </c>
      <c r="G121" s="26">
        <v>-10520284</v>
      </c>
      <c r="H121" s="35">
        <f>SUM(F121:G121)</f>
        <v>27974263</v>
      </c>
    </row>
    <row r="122" spans="1:8" ht="12" customHeight="1" thickBot="1">
      <c r="A122" s="66" t="s">
        <v>24</v>
      </c>
      <c r="B122" s="7" t="s">
        <v>21</v>
      </c>
      <c r="C122" s="36">
        <v>2437000</v>
      </c>
      <c r="D122" s="36">
        <v>2437000</v>
      </c>
      <c r="E122" s="26">
        <f t="shared" si="10"/>
        <v>0</v>
      </c>
      <c r="F122" s="36">
        <v>2437000</v>
      </c>
      <c r="G122" s="26">
        <f>SUM(H122-F122)</f>
        <v>0</v>
      </c>
      <c r="H122" s="36">
        <v>2437000</v>
      </c>
    </row>
    <row r="123" spans="1:8" ht="12" customHeight="1" thickBot="1">
      <c r="A123" s="12" t="s">
        <v>6</v>
      </c>
      <c r="B123" s="19" t="s">
        <v>217</v>
      </c>
      <c r="C123" s="32">
        <f aca="true" t="shared" si="13" ref="C123:H123">+C90+C106+C120</f>
        <v>769976674</v>
      </c>
      <c r="D123" s="32">
        <f t="shared" si="13"/>
        <v>769976674</v>
      </c>
      <c r="E123" s="32">
        <f t="shared" si="13"/>
        <v>-62862</v>
      </c>
      <c r="F123" s="32">
        <f t="shared" si="13"/>
        <v>769913812</v>
      </c>
      <c r="G123" s="32">
        <f t="shared" si="13"/>
        <v>109426265</v>
      </c>
      <c r="H123" s="32">
        <f t="shared" si="13"/>
        <v>879340077</v>
      </c>
    </row>
    <row r="124" spans="1:8" ht="12" customHeight="1" thickBot="1">
      <c r="A124" s="12" t="s">
        <v>7</v>
      </c>
      <c r="B124" s="19" t="s">
        <v>218</v>
      </c>
      <c r="C124" s="32">
        <f>+C125+C126+C127</f>
        <v>0</v>
      </c>
      <c r="D124" s="32"/>
      <c r="E124" s="32"/>
      <c r="F124" s="32">
        <f>+F125+F126+F127</f>
        <v>0</v>
      </c>
      <c r="G124" s="32"/>
      <c r="H124" s="32">
        <f>+H125+H126+H127</f>
        <v>0</v>
      </c>
    </row>
    <row r="125" spans="1:8" s="18" customFormat="1" ht="12" customHeight="1">
      <c r="A125" s="64" t="s">
        <v>27</v>
      </c>
      <c r="B125" s="5" t="s">
        <v>219</v>
      </c>
      <c r="C125" s="26"/>
      <c r="D125" s="26"/>
      <c r="E125" s="26">
        <f t="shared" si="10"/>
        <v>0</v>
      </c>
      <c r="F125" s="26"/>
      <c r="G125" s="26">
        <f>SUM(H125-F125)</f>
        <v>0</v>
      </c>
      <c r="H125" s="26"/>
    </row>
    <row r="126" spans="1:8" ht="12" customHeight="1">
      <c r="A126" s="64" t="s">
        <v>28</v>
      </c>
      <c r="B126" s="5" t="s">
        <v>220</v>
      </c>
      <c r="C126" s="26"/>
      <c r="D126" s="26"/>
      <c r="E126" s="26">
        <f t="shared" si="10"/>
        <v>0</v>
      </c>
      <c r="F126" s="26"/>
      <c r="G126" s="26">
        <f>SUM(H126-F126)</f>
        <v>0</v>
      </c>
      <c r="H126" s="26"/>
    </row>
    <row r="127" spans="1:8" ht="12" customHeight="1" thickBot="1">
      <c r="A127" s="74" t="s">
        <v>29</v>
      </c>
      <c r="B127" s="3" t="s">
        <v>221</v>
      </c>
      <c r="C127" s="26"/>
      <c r="D127" s="26"/>
      <c r="E127" s="26">
        <f t="shared" si="10"/>
        <v>0</v>
      </c>
      <c r="F127" s="26"/>
      <c r="G127" s="26">
        <f>SUM(H127-F127)</f>
        <v>0</v>
      </c>
      <c r="H127" s="26"/>
    </row>
    <row r="128" spans="1:8" ht="12" customHeight="1" thickBot="1">
      <c r="A128" s="12" t="s">
        <v>8</v>
      </c>
      <c r="B128" s="19" t="s">
        <v>238</v>
      </c>
      <c r="C128" s="32">
        <f>+C129+C130+C131+C132</f>
        <v>0</v>
      </c>
      <c r="D128" s="32"/>
      <c r="E128" s="32"/>
      <c r="F128" s="32">
        <f>+F129+F130+F131+F132</f>
        <v>0</v>
      </c>
      <c r="G128" s="32"/>
      <c r="H128" s="32">
        <f>+H129+H130+H131+H132</f>
        <v>0</v>
      </c>
    </row>
    <row r="129" spans="1:8" ht="12" customHeight="1">
      <c r="A129" s="64" t="s">
        <v>30</v>
      </c>
      <c r="B129" s="5" t="s">
        <v>222</v>
      </c>
      <c r="C129" s="26"/>
      <c r="D129" s="26"/>
      <c r="E129" s="26">
        <f t="shared" si="10"/>
        <v>0</v>
      </c>
      <c r="F129" s="26"/>
      <c r="G129" s="26">
        <f>SUM(H129-F129)</f>
        <v>0</v>
      </c>
      <c r="H129" s="26"/>
    </row>
    <row r="130" spans="1:8" ht="12" customHeight="1">
      <c r="A130" s="64" t="s">
        <v>31</v>
      </c>
      <c r="B130" s="5" t="s">
        <v>223</v>
      </c>
      <c r="C130" s="26"/>
      <c r="D130" s="26"/>
      <c r="E130" s="26">
        <f t="shared" si="10"/>
        <v>0</v>
      </c>
      <c r="F130" s="26"/>
      <c r="G130" s="26">
        <f>SUM(H130-F130)</f>
        <v>0</v>
      </c>
      <c r="H130" s="26"/>
    </row>
    <row r="131" spans="1:8" ht="12" customHeight="1">
      <c r="A131" s="64" t="s">
        <v>128</v>
      </c>
      <c r="B131" s="5" t="s">
        <v>224</v>
      </c>
      <c r="C131" s="26"/>
      <c r="D131" s="26"/>
      <c r="E131" s="26">
        <f t="shared" si="10"/>
        <v>0</v>
      </c>
      <c r="F131" s="26"/>
      <c r="G131" s="26">
        <f>SUM(H131-F131)</f>
        <v>0</v>
      </c>
      <c r="H131" s="26"/>
    </row>
    <row r="132" spans="1:8" s="18" customFormat="1" ht="12" customHeight="1" thickBot="1">
      <c r="A132" s="74" t="s">
        <v>129</v>
      </c>
      <c r="B132" s="3" t="s">
        <v>225</v>
      </c>
      <c r="C132" s="26"/>
      <c r="D132" s="26"/>
      <c r="E132" s="26">
        <f t="shared" si="10"/>
        <v>0</v>
      </c>
      <c r="F132" s="26"/>
      <c r="G132" s="26">
        <f>SUM(H132-F132)</f>
        <v>0</v>
      </c>
      <c r="H132" s="26"/>
    </row>
    <row r="133" spans="1:10" ht="12" customHeight="1" thickBot="1">
      <c r="A133" s="12" t="s">
        <v>9</v>
      </c>
      <c r="B133" s="19" t="s">
        <v>226</v>
      </c>
      <c r="C133" s="38">
        <f aca="true" t="shared" si="14" ref="C133:H133">+C134+C135+C136+C137</f>
        <v>61868023</v>
      </c>
      <c r="D133" s="38">
        <f t="shared" si="14"/>
        <v>61868023</v>
      </c>
      <c r="E133" s="38">
        <f t="shared" si="14"/>
        <v>158509</v>
      </c>
      <c r="F133" s="38">
        <f t="shared" si="14"/>
        <v>62026532</v>
      </c>
      <c r="G133" s="38">
        <f t="shared" si="14"/>
        <v>1000000</v>
      </c>
      <c r="H133" s="38">
        <f t="shared" si="14"/>
        <v>63026532</v>
      </c>
      <c r="J133" s="25"/>
    </row>
    <row r="134" spans="1:8" ht="12.75">
      <c r="A134" s="64" t="s">
        <v>32</v>
      </c>
      <c r="B134" s="5" t="s">
        <v>227</v>
      </c>
      <c r="C134" s="26"/>
      <c r="D134" s="26"/>
      <c r="E134" s="26">
        <f t="shared" si="10"/>
        <v>0</v>
      </c>
      <c r="F134" s="26"/>
      <c r="G134" s="26">
        <f>SUM(H134-F134)</f>
        <v>0</v>
      </c>
      <c r="H134" s="26"/>
    </row>
    <row r="135" spans="1:8" ht="12" customHeight="1">
      <c r="A135" s="64" t="s">
        <v>33</v>
      </c>
      <c r="B135" s="5" t="s">
        <v>236</v>
      </c>
      <c r="C135" s="26">
        <v>2999023</v>
      </c>
      <c r="D135" s="26">
        <v>2999023</v>
      </c>
      <c r="E135" s="26">
        <v>158509</v>
      </c>
      <c r="F135" s="26">
        <v>3157532</v>
      </c>
      <c r="G135" s="26"/>
      <c r="H135" s="26">
        <v>3157532</v>
      </c>
    </row>
    <row r="136" spans="1:8" s="18" customFormat="1" ht="12" customHeight="1">
      <c r="A136" s="64" t="s">
        <v>140</v>
      </c>
      <c r="B136" s="5" t="s">
        <v>228</v>
      </c>
      <c r="C136" s="26"/>
      <c r="D136" s="26"/>
      <c r="E136" s="26"/>
      <c r="F136" s="26"/>
      <c r="G136" s="26"/>
      <c r="H136" s="26"/>
    </row>
    <row r="137" spans="1:8" s="18" customFormat="1" ht="12" customHeight="1" thickBot="1">
      <c r="A137" s="74" t="s">
        <v>141</v>
      </c>
      <c r="B137" s="3" t="s">
        <v>291</v>
      </c>
      <c r="C137" s="26">
        <v>58869000</v>
      </c>
      <c r="D137" s="26">
        <v>58869000</v>
      </c>
      <c r="E137" s="26"/>
      <c r="F137" s="26">
        <v>58869000</v>
      </c>
      <c r="G137" s="26">
        <v>1000000</v>
      </c>
      <c r="H137" s="26">
        <f>SUM(F137:G137)</f>
        <v>59869000</v>
      </c>
    </row>
    <row r="138" spans="1:8" s="18" customFormat="1" ht="12" customHeight="1" thickBot="1">
      <c r="A138" s="12" t="s">
        <v>10</v>
      </c>
      <c r="B138" s="19" t="s">
        <v>229</v>
      </c>
      <c r="C138" s="40">
        <f>+C139+C140+C141+C142</f>
        <v>0</v>
      </c>
      <c r="D138" s="40"/>
      <c r="E138" s="40"/>
      <c r="F138" s="40">
        <f>+F139+F140+F141+F142</f>
        <v>0</v>
      </c>
      <c r="G138" s="40"/>
      <c r="H138" s="40">
        <f>+H139+H140+H141+H142</f>
        <v>0</v>
      </c>
    </row>
    <row r="139" spans="1:8" s="18" customFormat="1" ht="12" customHeight="1">
      <c r="A139" s="64" t="s">
        <v>67</v>
      </c>
      <c r="B139" s="5" t="s">
        <v>230</v>
      </c>
      <c r="C139" s="26"/>
      <c r="D139" s="26"/>
      <c r="E139" s="26">
        <f t="shared" si="10"/>
        <v>0</v>
      </c>
      <c r="F139" s="26"/>
      <c r="G139" s="26">
        <f>SUM(H139-F139)</f>
        <v>0</v>
      </c>
      <c r="H139" s="26"/>
    </row>
    <row r="140" spans="1:8" s="18" customFormat="1" ht="12" customHeight="1">
      <c r="A140" s="64" t="s">
        <v>68</v>
      </c>
      <c r="B140" s="5" t="s">
        <v>231</v>
      </c>
      <c r="C140" s="26"/>
      <c r="D140" s="26"/>
      <c r="E140" s="26">
        <f t="shared" si="10"/>
        <v>0</v>
      </c>
      <c r="F140" s="26"/>
      <c r="G140" s="26">
        <f>SUM(H140-F140)</f>
        <v>0</v>
      </c>
      <c r="H140" s="26"/>
    </row>
    <row r="141" spans="1:8" s="18" customFormat="1" ht="12" customHeight="1">
      <c r="A141" s="64" t="s">
        <v>82</v>
      </c>
      <c r="B141" s="5" t="s">
        <v>232</v>
      </c>
      <c r="C141" s="26"/>
      <c r="D141" s="26"/>
      <c r="E141" s="26">
        <f t="shared" si="10"/>
        <v>0</v>
      </c>
      <c r="F141" s="26"/>
      <c r="G141" s="26">
        <f>SUM(H141-F141)</f>
        <v>0</v>
      </c>
      <c r="H141" s="26"/>
    </row>
    <row r="142" spans="1:8" ht="12.75" customHeight="1" thickBot="1">
      <c r="A142" s="64" t="s">
        <v>143</v>
      </c>
      <c r="B142" s="5" t="s">
        <v>233</v>
      </c>
      <c r="C142" s="26"/>
      <c r="D142" s="26"/>
      <c r="E142" s="26">
        <f t="shared" si="10"/>
        <v>0</v>
      </c>
      <c r="F142" s="26"/>
      <c r="G142" s="26">
        <f>SUM(H142-F142)</f>
        <v>0</v>
      </c>
      <c r="H142" s="26"/>
    </row>
    <row r="143" spans="1:8" ht="12" customHeight="1" thickBot="1">
      <c r="A143" s="12" t="s">
        <v>11</v>
      </c>
      <c r="B143" s="19" t="s">
        <v>234</v>
      </c>
      <c r="C143" s="63">
        <f aca="true" t="shared" si="15" ref="C143:H143">+C124+C128+C133+C138</f>
        <v>61868023</v>
      </c>
      <c r="D143" s="63">
        <f t="shared" si="15"/>
        <v>61868023</v>
      </c>
      <c r="E143" s="63">
        <f t="shared" si="15"/>
        <v>158509</v>
      </c>
      <c r="F143" s="63">
        <f t="shared" si="15"/>
        <v>62026532</v>
      </c>
      <c r="G143" s="63">
        <f t="shared" si="15"/>
        <v>1000000</v>
      </c>
      <c r="H143" s="63">
        <f t="shared" si="15"/>
        <v>63026532</v>
      </c>
    </row>
    <row r="144" spans="1:8" ht="21" customHeight="1" thickBot="1">
      <c r="A144" s="76" t="s">
        <v>12</v>
      </c>
      <c r="B144" s="45" t="s">
        <v>235</v>
      </c>
      <c r="C144" s="63">
        <f aca="true" t="shared" si="16" ref="C144:H144">+C123+C143</f>
        <v>831844697</v>
      </c>
      <c r="D144" s="63">
        <f t="shared" si="16"/>
        <v>831844697</v>
      </c>
      <c r="E144" s="63">
        <f t="shared" si="16"/>
        <v>95647</v>
      </c>
      <c r="F144" s="63">
        <f t="shared" si="16"/>
        <v>831940344</v>
      </c>
      <c r="G144" s="63">
        <f t="shared" si="16"/>
        <v>110426265</v>
      </c>
      <c r="H144" s="63">
        <f t="shared" si="16"/>
        <v>942366609</v>
      </c>
    </row>
    <row r="145" spans="1:6" ht="12.75">
      <c r="A145" s="46"/>
      <c r="B145" s="47"/>
      <c r="C145" s="48"/>
      <c r="D145" s="48"/>
      <c r="E145" s="48"/>
      <c r="F145" s="48"/>
    </row>
    <row r="148" spans="2:5" ht="12.75">
      <c r="B148" s="95"/>
      <c r="C148" s="96"/>
      <c r="D148" s="96"/>
      <c r="E148" s="96"/>
    </row>
  </sheetData>
  <sheetProtection formatCells="0"/>
  <mergeCells count="6">
    <mergeCell ref="A6:F6"/>
    <mergeCell ref="A1:H1"/>
    <mergeCell ref="C2:H2"/>
    <mergeCell ref="C5:H5"/>
    <mergeCell ref="B4:H4"/>
    <mergeCell ref="A89:H8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8" scale="85" r:id="rId1"/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zoomScale="118" zoomScaleNormal="118" zoomScaleSheetLayoutView="100" zoomScalePageLayoutView="0" workbookViewId="0" topLeftCell="A28">
      <selection activeCell="K38" sqref="K38"/>
    </sheetView>
  </sheetViews>
  <sheetFormatPr defaultColWidth="9.00390625" defaultRowHeight="12.75"/>
  <cols>
    <col min="1" max="1" width="16.50390625" style="0" customWidth="1"/>
    <col min="2" max="2" width="49.875" style="0" customWidth="1"/>
    <col min="3" max="3" width="11.625" style="0" customWidth="1"/>
    <col min="4" max="4" width="13.125" style="0" customWidth="1"/>
    <col min="5" max="5" width="9.875" style="0" bestFit="1" customWidth="1"/>
    <col min="6" max="6" width="13.00390625" style="192" customWidth="1"/>
    <col min="7" max="7" width="11.375" style="0" customWidth="1"/>
    <col min="8" max="8" width="11.00390625" style="0" customWidth="1"/>
  </cols>
  <sheetData>
    <row r="1" spans="1:8" ht="13.5" thickBot="1">
      <c r="A1" s="318" t="s">
        <v>340</v>
      </c>
      <c r="B1" s="318"/>
      <c r="C1" s="318"/>
      <c r="D1" s="318"/>
      <c r="E1" s="318"/>
      <c r="F1" s="318"/>
      <c r="G1" s="319"/>
      <c r="H1" s="319"/>
    </row>
    <row r="2" spans="1:8" ht="36">
      <c r="A2" s="153" t="s">
        <v>78</v>
      </c>
      <c r="B2" s="154" t="s">
        <v>292</v>
      </c>
      <c r="C2" s="345" t="s">
        <v>300</v>
      </c>
      <c r="D2" s="346"/>
      <c r="E2" s="346"/>
      <c r="F2" s="346"/>
      <c r="G2" s="329"/>
      <c r="H2" s="330"/>
    </row>
    <row r="3" spans="1:8" ht="36.75" thickBot="1">
      <c r="A3" s="155" t="s">
        <v>77</v>
      </c>
      <c r="B3" s="156" t="s">
        <v>240</v>
      </c>
      <c r="C3" s="157" t="s">
        <v>277</v>
      </c>
      <c r="D3" s="158" t="s">
        <v>278</v>
      </c>
      <c r="E3" s="158" t="s">
        <v>298</v>
      </c>
      <c r="F3" s="188" t="s">
        <v>299</v>
      </c>
      <c r="G3" s="158" t="s">
        <v>298</v>
      </c>
      <c r="H3" s="188" t="s">
        <v>342</v>
      </c>
    </row>
    <row r="4" spans="1:8" ht="14.25" thickBot="1">
      <c r="A4" s="347" t="s">
        <v>301</v>
      </c>
      <c r="B4" s="347"/>
      <c r="C4" s="347"/>
      <c r="D4" s="347"/>
      <c r="E4" s="347"/>
      <c r="F4" s="347"/>
      <c r="G4" s="348"/>
      <c r="H4" s="348"/>
    </row>
    <row r="5" spans="1:8" ht="13.5" thickBot="1">
      <c r="A5" s="159" t="s">
        <v>79</v>
      </c>
      <c r="B5" s="160" t="s">
        <v>16</v>
      </c>
      <c r="C5" s="349" t="s">
        <v>304</v>
      </c>
      <c r="D5" s="350"/>
      <c r="E5" s="350"/>
      <c r="F5" s="350"/>
      <c r="G5" s="319"/>
      <c r="H5" s="319"/>
    </row>
    <row r="6" spans="1:8" ht="13.5" thickBot="1">
      <c r="A6" s="343" t="s">
        <v>17</v>
      </c>
      <c r="B6" s="344"/>
      <c r="C6" s="344"/>
      <c r="D6" s="344"/>
      <c r="E6" s="344"/>
      <c r="F6" s="344"/>
      <c r="G6" s="319"/>
      <c r="H6" s="319"/>
    </row>
    <row r="7" spans="1:8" ht="13.5" thickBot="1">
      <c r="A7" s="161" t="s">
        <v>3</v>
      </c>
      <c r="B7" s="162" t="s">
        <v>241</v>
      </c>
      <c r="C7" s="193">
        <f aca="true" t="shared" si="0" ref="C7:H7">SUM(C8:C17)</f>
        <v>10000000</v>
      </c>
      <c r="D7" s="193">
        <f t="shared" si="0"/>
        <v>10000000</v>
      </c>
      <c r="E7" s="193">
        <f t="shared" si="0"/>
        <v>0</v>
      </c>
      <c r="F7" s="193">
        <f t="shared" si="0"/>
        <v>10000000</v>
      </c>
      <c r="G7" s="193">
        <f t="shared" si="0"/>
        <v>0</v>
      </c>
      <c r="H7" s="193">
        <f t="shared" si="0"/>
        <v>10000000</v>
      </c>
    </row>
    <row r="8" spans="1:8" ht="12.75">
      <c r="A8" s="163" t="s">
        <v>34</v>
      </c>
      <c r="B8" s="103" t="s">
        <v>117</v>
      </c>
      <c r="C8" s="194">
        <v>0</v>
      </c>
      <c r="D8" s="194">
        <v>0</v>
      </c>
      <c r="E8" s="195"/>
      <c r="F8" s="195">
        <v>0</v>
      </c>
      <c r="G8" s="195"/>
      <c r="H8" s="195">
        <v>0</v>
      </c>
    </row>
    <row r="9" spans="1:8" ht="12.75">
      <c r="A9" s="164" t="s">
        <v>35</v>
      </c>
      <c r="B9" s="104" t="s">
        <v>118</v>
      </c>
      <c r="C9" s="196">
        <v>0</v>
      </c>
      <c r="D9" s="196">
        <v>0</v>
      </c>
      <c r="E9" s="197"/>
      <c r="F9" s="197">
        <v>0</v>
      </c>
      <c r="G9" s="197"/>
      <c r="H9" s="197">
        <v>0</v>
      </c>
    </row>
    <row r="10" spans="1:8" ht="12.75">
      <c r="A10" s="164" t="s">
        <v>36</v>
      </c>
      <c r="B10" s="104" t="s">
        <v>119</v>
      </c>
      <c r="C10" s="196">
        <v>0</v>
      </c>
      <c r="D10" s="196">
        <v>0</v>
      </c>
      <c r="E10" s="197"/>
      <c r="F10" s="197">
        <v>0</v>
      </c>
      <c r="G10" s="197"/>
      <c r="H10" s="197">
        <v>0</v>
      </c>
    </row>
    <row r="11" spans="1:8" ht="12.75">
      <c r="A11" s="164" t="s">
        <v>37</v>
      </c>
      <c r="B11" s="104" t="s">
        <v>120</v>
      </c>
      <c r="C11" s="196">
        <v>0</v>
      </c>
      <c r="D11" s="196">
        <v>0</v>
      </c>
      <c r="E11" s="197"/>
      <c r="F11" s="197">
        <v>0</v>
      </c>
      <c r="G11" s="197"/>
      <c r="H11" s="197">
        <v>0</v>
      </c>
    </row>
    <row r="12" spans="1:8" ht="12.75">
      <c r="A12" s="164" t="s">
        <v>54</v>
      </c>
      <c r="B12" s="104" t="s">
        <v>121</v>
      </c>
      <c r="C12" s="196">
        <v>10000000</v>
      </c>
      <c r="D12" s="196">
        <v>10000000</v>
      </c>
      <c r="E12" s="197"/>
      <c r="F12" s="197">
        <v>10000000</v>
      </c>
      <c r="G12" s="197"/>
      <c r="H12" s="197">
        <v>10000000</v>
      </c>
    </row>
    <row r="13" spans="1:8" ht="12.75">
      <c r="A13" s="164" t="s">
        <v>38</v>
      </c>
      <c r="B13" s="104" t="s">
        <v>242</v>
      </c>
      <c r="C13" s="196">
        <v>0</v>
      </c>
      <c r="D13" s="196">
        <v>0</v>
      </c>
      <c r="E13" s="197"/>
      <c r="F13" s="197">
        <v>0</v>
      </c>
      <c r="G13" s="197"/>
      <c r="H13" s="197">
        <v>0</v>
      </c>
    </row>
    <row r="14" spans="1:8" ht="12.75">
      <c r="A14" s="164" t="s">
        <v>39</v>
      </c>
      <c r="B14" s="104" t="s">
        <v>243</v>
      </c>
      <c r="C14" s="196">
        <v>0</v>
      </c>
      <c r="D14" s="196">
        <v>0</v>
      </c>
      <c r="E14" s="197"/>
      <c r="F14" s="197">
        <v>0</v>
      </c>
      <c r="G14" s="197"/>
      <c r="H14" s="197">
        <v>0</v>
      </c>
    </row>
    <row r="15" spans="1:8" ht="12.75">
      <c r="A15" s="164" t="s">
        <v>46</v>
      </c>
      <c r="B15" s="104" t="s">
        <v>124</v>
      </c>
      <c r="C15" s="198">
        <v>0</v>
      </c>
      <c r="D15" s="198">
        <v>0</v>
      </c>
      <c r="E15" s="199"/>
      <c r="F15" s="199">
        <v>0</v>
      </c>
      <c r="G15" s="199"/>
      <c r="H15" s="199">
        <v>0</v>
      </c>
    </row>
    <row r="16" spans="1:8" ht="12.75">
      <c r="A16" s="164" t="s">
        <v>47</v>
      </c>
      <c r="B16" s="104" t="s">
        <v>125</v>
      </c>
      <c r="C16" s="196">
        <v>0</v>
      </c>
      <c r="D16" s="196">
        <v>0</v>
      </c>
      <c r="E16" s="197"/>
      <c r="F16" s="197">
        <v>0</v>
      </c>
      <c r="G16" s="197"/>
      <c r="H16" s="197">
        <v>0</v>
      </c>
    </row>
    <row r="17" spans="1:8" ht="13.5" thickBot="1">
      <c r="A17" s="165" t="s">
        <v>48</v>
      </c>
      <c r="B17" s="105" t="s">
        <v>126</v>
      </c>
      <c r="C17" s="200">
        <v>0</v>
      </c>
      <c r="D17" s="200">
        <v>0</v>
      </c>
      <c r="E17" s="201"/>
      <c r="F17" s="201">
        <v>0</v>
      </c>
      <c r="G17" s="201"/>
      <c r="H17" s="201">
        <v>0</v>
      </c>
    </row>
    <row r="18" spans="1:8" ht="21.75" thickBot="1">
      <c r="A18" s="166" t="s">
        <v>4</v>
      </c>
      <c r="B18" s="167" t="s">
        <v>244</v>
      </c>
      <c r="C18" s="193">
        <f aca="true" t="shared" si="1" ref="C18:H18">SUM(C19:C22)</f>
        <v>669000</v>
      </c>
      <c r="D18" s="193">
        <f t="shared" si="1"/>
        <v>669000</v>
      </c>
      <c r="E18" s="193">
        <f t="shared" si="1"/>
        <v>0</v>
      </c>
      <c r="F18" s="193">
        <f t="shared" si="1"/>
        <v>669000</v>
      </c>
      <c r="G18" s="193">
        <f t="shared" si="1"/>
        <v>0</v>
      </c>
      <c r="H18" s="193">
        <f t="shared" si="1"/>
        <v>669000</v>
      </c>
    </row>
    <row r="19" spans="1:8" ht="12.75">
      <c r="A19" s="163" t="s">
        <v>40</v>
      </c>
      <c r="B19" s="103" t="s">
        <v>93</v>
      </c>
      <c r="C19" s="197">
        <v>0</v>
      </c>
      <c r="D19" s="197">
        <v>0</v>
      </c>
      <c r="E19" s="197"/>
      <c r="F19" s="197">
        <v>0</v>
      </c>
      <c r="G19" s="197"/>
      <c r="H19" s="197">
        <v>0</v>
      </c>
    </row>
    <row r="20" spans="1:8" ht="22.5">
      <c r="A20" s="164" t="s">
        <v>41</v>
      </c>
      <c r="B20" s="104" t="s">
        <v>245</v>
      </c>
      <c r="C20" s="197">
        <v>0</v>
      </c>
      <c r="D20" s="197">
        <v>0</v>
      </c>
      <c r="E20" s="197"/>
      <c r="F20" s="197">
        <v>0</v>
      </c>
      <c r="G20" s="197"/>
      <c r="H20" s="197">
        <v>0</v>
      </c>
    </row>
    <row r="21" spans="1:8" ht="22.5">
      <c r="A21" s="164" t="s">
        <v>42</v>
      </c>
      <c r="B21" s="104" t="s">
        <v>246</v>
      </c>
      <c r="C21" s="197">
        <v>669000</v>
      </c>
      <c r="D21" s="197">
        <v>669000</v>
      </c>
      <c r="E21" s="197"/>
      <c r="F21" s="197">
        <v>669000</v>
      </c>
      <c r="G21" s="197"/>
      <c r="H21" s="197">
        <v>669000</v>
      </c>
    </row>
    <row r="22" spans="1:8" ht="13.5" thickBot="1">
      <c r="A22" s="164" t="s">
        <v>43</v>
      </c>
      <c r="B22" s="104" t="s">
        <v>0</v>
      </c>
      <c r="C22" s="197">
        <v>0</v>
      </c>
      <c r="D22" s="197">
        <v>0</v>
      </c>
      <c r="E22" s="197"/>
      <c r="F22" s="197">
        <v>0</v>
      </c>
      <c r="G22" s="197"/>
      <c r="H22" s="197">
        <v>0</v>
      </c>
    </row>
    <row r="23" spans="1:8" ht="13.5" thickBot="1">
      <c r="A23" s="168" t="s">
        <v>5</v>
      </c>
      <c r="B23" s="19" t="s">
        <v>60</v>
      </c>
      <c r="C23" s="202">
        <v>0</v>
      </c>
      <c r="D23" s="202">
        <v>0</v>
      </c>
      <c r="E23" s="202"/>
      <c r="F23" s="202"/>
      <c r="G23" s="202"/>
      <c r="H23" s="202"/>
    </row>
    <row r="24" spans="1:8" ht="21.75" thickBot="1">
      <c r="A24" s="168" t="s">
        <v>6</v>
      </c>
      <c r="B24" s="19" t="s">
        <v>247</v>
      </c>
      <c r="C24" s="193">
        <f aca="true" t="shared" si="2" ref="C24:H24">SUM(C25:C27)</f>
        <v>0</v>
      </c>
      <c r="D24" s="193">
        <f t="shared" si="2"/>
        <v>0</v>
      </c>
      <c r="E24" s="193">
        <f t="shared" si="2"/>
        <v>0</v>
      </c>
      <c r="F24" s="193">
        <f t="shared" si="2"/>
        <v>0</v>
      </c>
      <c r="G24" s="193">
        <f t="shared" si="2"/>
        <v>0</v>
      </c>
      <c r="H24" s="193">
        <f t="shared" si="2"/>
        <v>0</v>
      </c>
    </row>
    <row r="25" spans="1:8" ht="22.5">
      <c r="A25" s="163" t="s">
        <v>103</v>
      </c>
      <c r="B25" s="103" t="s">
        <v>245</v>
      </c>
      <c r="C25" s="203">
        <v>0</v>
      </c>
      <c r="D25" s="203">
        <v>0</v>
      </c>
      <c r="E25" s="203"/>
      <c r="F25" s="203">
        <v>0</v>
      </c>
      <c r="G25" s="203"/>
      <c r="H25" s="203">
        <v>0</v>
      </c>
    </row>
    <row r="26" spans="1:8" ht="22.5">
      <c r="A26" s="164" t="s">
        <v>106</v>
      </c>
      <c r="B26" s="104" t="s">
        <v>248</v>
      </c>
      <c r="C26" s="204">
        <v>0</v>
      </c>
      <c r="D26" s="204">
        <v>0</v>
      </c>
      <c r="E26" s="204"/>
      <c r="F26" s="204">
        <v>0</v>
      </c>
      <c r="G26" s="204"/>
      <c r="H26" s="204">
        <v>0</v>
      </c>
    </row>
    <row r="27" spans="1:8" ht="13.5" thickBot="1">
      <c r="A27" s="164" t="s">
        <v>107</v>
      </c>
      <c r="B27" s="104" t="s">
        <v>249</v>
      </c>
      <c r="C27" s="205">
        <v>0</v>
      </c>
      <c r="D27" s="205">
        <v>0</v>
      </c>
      <c r="E27" s="205"/>
      <c r="F27" s="205">
        <v>0</v>
      </c>
      <c r="G27" s="205"/>
      <c r="H27" s="205">
        <v>0</v>
      </c>
    </row>
    <row r="28" spans="1:8" ht="13.5" thickBot="1">
      <c r="A28" s="168" t="s">
        <v>7</v>
      </c>
      <c r="B28" s="19" t="s">
        <v>250</v>
      </c>
      <c r="C28" s="193">
        <f aca="true" t="shared" si="3" ref="C28:H28">SUM(C29:C31)</f>
        <v>0</v>
      </c>
      <c r="D28" s="193">
        <f t="shared" si="3"/>
        <v>0</v>
      </c>
      <c r="E28" s="193">
        <f t="shared" si="3"/>
        <v>0</v>
      </c>
      <c r="F28" s="193">
        <f t="shared" si="3"/>
        <v>0</v>
      </c>
      <c r="G28" s="193">
        <f t="shared" si="3"/>
        <v>0</v>
      </c>
      <c r="H28" s="193">
        <f t="shared" si="3"/>
        <v>0</v>
      </c>
    </row>
    <row r="29" spans="1:8" ht="12.75">
      <c r="A29" s="163" t="s">
        <v>27</v>
      </c>
      <c r="B29" s="103" t="s">
        <v>131</v>
      </c>
      <c r="C29" s="203">
        <v>0</v>
      </c>
      <c r="D29" s="203">
        <v>0</v>
      </c>
      <c r="E29" s="203"/>
      <c r="F29" s="203">
        <v>0</v>
      </c>
      <c r="G29" s="203"/>
      <c r="H29" s="203">
        <v>0</v>
      </c>
    </row>
    <row r="30" spans="1:8" ht="12.75">
      <c r="A30" s="164" t="s">
        <v>28</v>
      </c>
      <c r="B30" s="104" t="s">
        <v>132</v>
      </c>
      <c r="C30" s="204">
        <v>0</v>
      </c>
      <c r="D30" s="204">
        <v>0</v>
      </c>
      <c r="E30" s="204"/>
      <c r="F30" s="204">
        <v>0</v>
      </c>
      <c r="G30" s="204"/>
      <c r="H30" s="204">
        <v>0</v>
      </c>
    </row>
    <row r="31" spans="1:8" ht="13.5" thickBot="1">
      <c r="A31" s="164" t="s">
        <v>29</v>
      </c>
      <c r="B31" s="104" t="s">
        <v>133</v>
      </c>
      <c r="C31" s="205">
        <v>0</v>
      </c>
      <c r="D31" s="205">
        <v>0</v>
      </c>
      <c r="E31" s="205"/>
      <c r="F31" s="205">
        <v>0</v>
      </c>
      <c r="G31" s="205"/>
      <c r="H31" s="205">
        <v>0</v>
      </c>
    </row>
    <row r="32" spans="1:8" ht="13.5" thickBot="1">
      <c r="A32" s="168" t="s">
        <v>8</v>
      </c>
      <c r="B32" s="19" t="s">
        <v>237</v>
      </c>
      <c r="C32" s="202">
        <v>0</v>
      </c>
      <c r="D32" s="202">
        <v>0</v>
      </c>
      <c r="E32" s="202"/>
      <c r="F32" s="202">
        <v>0</v>
      </c>
      <c r="G32" s="202"/>
      <c r="H32" s="202">
        <v>0</v>
      </c>
    </row>
    <row r="33" spans="1:8" ht="13.5" thickBot="1">
      <c r="A33" s="168" t="s">
        <v>9</v>
      </c>
      <c r="B33" s="19" t="s">
        <v>251</v>
      </c>
      <c r="C33" s="206">
        <v>0</v>
      </c>
      <c r="D33" s="206">
        <v>0</v>
      </c>
      <c r="E33" s="206"/>
      <c r="F33" s="206">
        <v>0</v>
      </c>
      <c r="G33" s="206"/>
      <c r="H33" s="206">
        <v>0</v>
      </c>
    </row>
    <row r="34" spans="1:8" ht="15" customHeight="1" thickBot="1">
      <c r="A34" s="169" t="s">
        <v>10</v>
      </c>
      <c r="B34" s="19" t="s">
        <v>252</v>
      </c>
      <c r="C34" s="207">
        <f aca="true" t="shared" si="4" ref="C34:H34">C7+C18+C23+C24+C28+C32+C33</f>
        <v>10669000</v>
      </c>
      <c r="D34" s="207">
        <f t="shared" si="4"/>
        <v>10669000</v>
      </c>
      <c r="E34" s="207">
        <f t="shared" si="4"/>
        <v>0</v>
      </c>
      <c r="F34" s="207">
        <f t="shared" si="4"/>
        <v>10669000</v>
      </c>
      <c r="G34" s="207">
        <f t="shared" si="4"/>
        <v>0</v>
      </c>
      <c r="H34" s="207">
        <f t="shared" si="4"/>
        <v>10669000</v>
      </c>
    </row>
    <row r="35" spans="1:8" ht="13.5" thickBot="1">
      <c r="A35" s="170" t="s">
        <v>11</v>
      </c>
      <c r="B35" s="19" t="s">
        <v>253</v>
      </c>
      <c r="C35" s="207">
        <f aca="true" t="shared" si="5" ref="C35:H35">SUM(C36:C38)</f>
        <v>60237661</v>
      </c>
      <c r="D35" s="207">
        <f t="shared" si="5"/>
        <v>60237661</v>
      </c>
      <c r="E35" s="207">
        <f t="shared" si="5"/>
        <v>0</v>
      </c>
      <c r="F35" s="207">
        <f t="shared" si="5"/>
        <v>60237661</v>
      </c>
      <c r="G35" s="207">
        <f t="shared" si="5"/>
        <v>1000000</v>
      </c>
      <c r="H35" s="207">
        <f t="shared" si="5"/>
        <v>61237661</v>
      </c>
    </row>
    <row r="36" spans="1:8" ht="12.75">
      <c r="A36" s="163" t="s">
        <v>254</v>
      </c>
      <c r="B36" s="103" t="s">
        <v>84</v>
      </c>
      <c r="C36" s="203">
        <v>1368661</v>
      </c>
      <c r="D36" s="203">
        <v>1368661</v>
      </c>
      <c r="E36" s="203">
        <v>0</v>
      </c>
      <c r="F36" s="203">
        <v>1368661</v>
      </c>
      <c r="G36" s="203">
        <v>0</v>
      </c>
      <c r="H36" s="203">
        <v>1368661</v>
      </c>
    </row>
    <row r="37" spans="1:8" ht="12.75">
      <c r="A37" s="164" t="s">
        <v>255</v>
      </c>
      <c r="B37" s="104" t="s">
        <v>1</v>
      </c>
      <c r="C37" s="204">
        <v>0</v>
      </c>
      <c r="D37" s="204">
        <v>0</v>
      </c>
      <c r="E37" s="204">
        <v>0</v>
      </c>
      <c r="F37" s="204"/>
      <c r="G37" s="204">
        <v>0</v>
      </c>
      <c r="H37" s="204"/>
    </row>
    <row r="38" spans="1:8" ht="23.25" thickBot="1">
      <c r="A38" s="164" t="s">
        <v>256</v>
      </c>
      <c r="B38" s="104" t="s">
        <v>257</v>
      </c>
      <c r="C38" s="205">
        <v>58869000</v>
      </c>
      <c r="D38" s="205">
        <v>58869000</v>
      </c>
      <c r="E38" s="205">
        <v>0</v>
      </c>
      <c r="F38" s="233">
        <v>58869000</v>
      </c>
      <c r="G38" s="205">
        <v>1000000</v>
      </c>
      <c r="H38" s="233">
        <v>59869000</v>
      </c>
    </row>
    <row r="39" spans="1:8" ht="13.5" thickBot="1">
      <c r="A39" s="170" t="s">
        <v>12</v>
      </c>
      <c r="B39" s="171" t="s">
        <v>258</v>
      </c>
      <c r="C39" s="208">
        <f aca="true" t="shared" si="6" ref="C39:H39">C34+C35</f>
        <v>70906661</v>
      </c>
      <c r="D39" s="208">
        <f t="shared" si="6"/>
        <v>70906661</v>
      </c>
      <c r="E39" s="208">
        <f t="shared" si="6"/>
        <v>0</v>
      </c>
      <c r="F39" s="208">
        <f t="shared" si="6"/>
        <v>70906661</v>
      </c>
      <c r="G39" s="208">
        <f t="shared" si="6"/>
        <v>1000000</v>
      </c>
      <c r="H39" s="208">
        <f t="shared" si="6"/>
        <v>71906661</v>
      </c>
    </row>
    <row r="40" spans="1:6" ht="15">
      <c r="A40" s="172"/>
      <c r="B40" s="173"/>
      <c r="C40" s="174"/>
      <c r="D40" s="175"/>
      <c r="E40" s="175"/>
      <c r="F40" s="189"/>
    </row>
    <row r="41" spans="1:6" ht="12.75">
      <c r="A41" s="176"/>
      <c r="B41" s="177"/>
      <c r="C41" s="178"/>
      <c r="D41" s="179"/>
      <c r="E41" s="179"/>
      <c r="F41" s="190"/>
    </row>
    <row r="42" spans="1:8" ht="13.5" thickBot="1">
      <c r="A42" s="343" t="s">
        <v>18</v>
      </c>
      <c r="B42" s="344"/>
      <c r="C42" s="344"/>
      <c r="D42" s="344"/>
      <c r="E42" s="344"/>
      <c r="F42" s="344"/>
      <c r="G42" s="319"/>
      <c r="H42" s="319"/>
    </row>
    <row r="43" spans="1:8" ht="13.5" thickBot="1">
      <c r="A43" s="180" t="s">
        <v>3</v>
      </c>
      <c r="B43" s="99" t="s">
        <v>259</v>
      </c>
      <c r="C43" s="193">
        <f>SUM(C44:C48)</f>
        <v>70906661</v>
      </c>
      <c r="D43" s="193">
        <f>SUM(D44:D48)</f>
        <v>70906661</v>
      </c>
      <c r="E43" s="193">
        <f>SUM(E44:E48)</f>
        <v>0</v>
      </c>
      <c r="F43" s="276">
        <f>SUM(F44:F46)</f>
        <v>70906661</v>
      </c>
      <c r="G43" s="277">
        <f>SUM(G44:G48)</f>
        <v>975000</v>
      </c>
      <c r="H43" s="276">
        <f>SUM(H44:H46)</f>
        <v>71881661</v>
      </c>
    </row>
    <row r="44" spans="1:8" ht="12.75">
      <c r="A44" s="163" t="s">
        <v>34</v>
      </c>
      <c r="B44" s="6" t="s">
        <v>14</v>
      </c>
      <c r="C44" s="209">
        <v>45309000</v>
      </c>
      <c r="D44" s="209">
        <v>45309000</v>
      </c>
      <c r="E44" s="203"/>
      <c r="F44" s="275">
        <v>45309000</v>
      </c>
      <c r="G44" s="203">
        <v>815000</v>
      </c>
      <c r="H44" s="275">
        <f>SUM(F44:G44)</f>
        <v>46124000</v>
      </c>
    </row>
    <row r="45" spans="1:8" ht="12.75">
      <c r="A45" s="164" t="s">
        <v>35</v>
      </c>
      <c r="B45" s="4" t="s">
        <v>69</v>
      </c>
      <c r="C45" s="210">
        <v>9865000</v>
      </c>
      <c r="D45" s="210">
        <v>9865000</v>
      </c>
      <c r="E45" s="203"/>
      <c r="F45" s="197">
        <v>9865000</v>
      </c>
      <c r="G45" s="203">
        <v>160000</v>
      </c>
      <c r="H45" s="197">
        <f>SUM(F45:G45)</f>
        <v>10025000</v>
      </c>
    </row>
    <row r="46" spans="1:8" ht="12.75">
      <c r="A46" s="164" t="s">
        <v>36</v>
      </c>
      <c r="B46" s="4" t="s">
        <v>53</v>
      </c>
      <c r="C46" s="210">
        <v>15732661</v>
      </c>
      <c r="D46" s="210">
        <v>15732661</v>
      </c>
      <c r="E46" s="203"/>
      <c r="F46" s="197">
        <v>15732661</v>
      </c>
      <c r="G46" s="203"/>
      <c r="H46" s="197">
        <v>15732661</v>
      </c>
    </row>
    <row r="47" spans="1:8" ht="12.75">
      <c r="A47" s="164" t="s">
        <v>37</v>
      </c>
      <c r="B47" s="4" t="s">
        <v>70</v>
      </c>
      <c r="C47" s="210"/>
      <c r="D47" s="210"/>
      <c r="E47" s="211"/>
      <c r="F47" s="211"/>
      <c r="G47" s="211"/>
      <c r="H47" s="211"/>
    </row>
    <row r="48" spans="1:8" ht="13.5" thickBot="1">
      <c r="A48" s="165" t="s">
        <v>54</v>
      </c>
      <c r="B48" s="98" t="s">
        <v>71</v>
      </c>
      <c r="C48" s="210"/>
      <c r="D48" s="210"/>
      <c r="E48" s="211"/>
      <c r="F48" s="211"/>
      <c r="G48" s="211"/>
      <c r="H48" s="211"/>
    </row>
    <row r="49" spans="1:8" ht="13.5" thickBot="1">
      <c r="A49" s="181" t="s">
        <v>4</v>
      </c>
      <c r="B49" s="97" t="s">
        <v>260</v>
      </c>
      <c r="C49" s="193">
        <f aca="true" t="shared" si="7" ref="C49:H49">SUM(C50:C53)</f>
        <v>0</v>
      </c>
      <c r="D49" s="193">
        <f t="shared" si="7"/>
        <v>0</v>
      </c>
      <c r="E49" s="193">
        <f t="shared" si="7"/>
        <v>0</v>
      </c>
      <c r="F49" s="193">
        <f t="shared" si="7"/>
        <v>0</v>
      </c>
      <c r="G49" s="193">
        <f t="shared" si="7"/>
        <v>25000</v>
      </c>
      <c r="H49" s="193">
        <f t="shared" si="7"/>
        <v>25000</v>
      </c>
    </row>
    <row r="50" spans="1:8" ht="12.75">
      <c r="A50" s="163" t="s">
        <v>40</v>
      </c>
      <c r="B50" s="6" t="s">
        <v>81</v>
      </c>
      <c r="C50" s="203"/>
      <c r="D50" s="203"/>
      <c r="E50" s="203"/>
      <c r="F50" s="212"/>
      <c r="G50" s="203">
        <v>25000</v>
      </c>
      <c r="H50" s="212">
        <v>25000</v>
      </c>
    </row>
    <row r="51" spans="1:8" ht="12.75">
      <c r="A51" s="164" t="s">
        <v>41</v>
      </c>
      <c r="B51" s="4" t="s">
        <v>73</v>
      </c>
      <c r="C51" s="211"/>
      <c r="D51" s="211"/>
      <c r="E51" s="211"/>
      <c r="F51" s="203"/>
      <c r="G51" s="211"/>
      <c r="H51" s="203"/>
    </row>
    <row r="52" spans="1:8" ht="12.75">
      <c r="A52" s="164" t="s">
        <v>42</v>
      </c>
      <c r="B52" s="4" t="s">
        <v>19</v>
      </c>
      <c r="C52" s="211"/>
      <c r="D52" s="211"/>
      <c r="E52" s="211"/>
      <c r="F52" s="211"/>
      <c r="G52" s="211"/>
      <c r="H52" s="211"/>
    </row>
    <row r="53" spans="1:8" ht="23.25" thickBot="1">
      <c r="A53" s="164" t="s">
        <v>43</v>
      </c>
      <c r="B53" s="4" t="s">
        <v>2</v>
      </c>
      <c r="C53" s="211"/>
      <c r="D53" s="211"/>
      <c r="E53" s="211"/>
      <c r="F53" s="211"/>
      <c r="G53" s="211"/>
      <c r="H53" s="211"/>
    </row>
    <row r="54" spans="1:8" ht="13.5" thickBot="1">
      <c r="A54" s="168" t="s">
        <v>5</v>
      </c>
      <c r="B54" s="182" t="s">
        <v>261</v>
      </c>
      <c r="C54" s="213">
        <f>C43+C49</f>
        <v>70906661</v>
      </c>
      <c r="D54" s="213">
        <f>D43+D49</f>
        <v>70906661</v>
      </c>
      <c r="E54" s="213">
        <f>E43+E49</f>
        <v>0</v>
      </c>
      <c r="F54" s="213">
        <f>SUM(F43+F49)</f>
        <v>70906661</v>
      </c>
      <c r="G54" s="213">
        <f>G43+G49</f>
        <v>1000000</v>
      </c>
      <c r="H54" s="213">
        <f>SUM(H43+H49)</f>
        <v>71906661</v>
      </c>
    </row>
    <row r="55" spans="1:6" ht="12.75">
      <c r="A55" s="179"/>
      <c r="B55" s="179"/>
      <c r="C55" s="183"/>
      <c r="D55" s="183"/>
      <c r="E55" s="183"/>
      <c r="F55" s="191"/>
    </row>
  </sheetData>
  <sheetProtection selectLockedCells="1" selectUnlockedCells="1"/>
  <mergeCells count="6">
    <mergeCell ref="A1:H1"/>
    <mergeCell ref="A42:H42"/>
    <mergeCell ref="C2:H2"/>
    <mergeCell ref="A4:H4"/>
    <mergeCell ref="C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8.875" style="234" customWidth="1"/>
    <col min="2" max="7" width="15.875" style="235" customWidth="1"/>
    <col min="8" max="10" width="15.875" style="236" customWidth="1"/>
    <col min="11" max="11" width="12.875" style="235" customWidth="1"/>
    <col min="12" max="12" width="16.50390625" style="235" customWidth="1"/>
    <col min="13" max="13" width="13.875" style="235" customWidth="1"/>
    <col min="14" max="16384" width="9.375" style="235" customWidth="1"/>
  </cols>
  <sheetData>
    <row r="1" spans="1:12" ht="15" customHeight="1">
      <c r="A1" s="351" t="s">
        <v>351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3" spans="1:12" ht="25.5" customHeight="1">
      <c r="A3" s="353" t="s">
        <v>305</v>
      </c>
      <c r="B3" s="353"/>
      <c r="C3" s="353"/>
      <c r="D3" s="353"/>
      <c r="E3" s="353"/>
      <c r="F3" s="353"/>
      <c r="G3" s="353"/>
      <c r="H3" s="353"/>
      <c r="I3" s="354"/>
      <c r="J3" s="354"/>
      <c r="K3" s="354"/>
      <c r="L3" s="354"/>
    </row>
    <row r="4" spans="1:12" ht="22.5" customHeight="1" thickBot="1">
      <c r="A4" s="237"/>
      <c r="B4" s="236"/>
      <c r="C4" s="236"/>
      <c r="D4" s="236"/>
      <c r="E4" s="236"/>
      <c r="F4" s="236"/>
      <c r="G4" s="236"/>
      <c r="H4" s="238"/>
      <c r="I4" s="238"/>
      <c r="J4" s="238"/>
      <c r="L4" s="291" t="s">
        <v>350</v>
      </c>
    </row>
    <row r="5" spans="1:12" s="243" customFormat="1" ht="44.25" customHeight="1" thickBot="1">
      <c r="A5" s="239" t="s">
        <v>306</v>
      </c>
      <c r="B5" s="240" t="s">
        <v>307</v>
      </c>
      <c r="C5" s="240" t="s">
        <v>308</v>
      </c>
      <c r="D5" s="240" t="str">
        <f>+CONCATENATE(LEFT('[1]RM_ÖSSZEFÜGGÉSEK'!A6,4),". évi",CHAR(10),"eredeti előirányzat")</f>
        <v>2019. évi
eredeti előirányzat</v>
      </c>
      <c r="E5" s="241" t="s">
        <v>309</v>
      </c>
      <c r="F5" s="241" t="s">
        <v>323</v>
      </c>
      <c r="G5" s="241" t="s">
        <v>324</v>
      </c>
      <c r="H5" s="242" t="s">
        <v>325</v>
      </c>
      <c r="I5" s="241" t="s">
        <v>309</v>
      </c>
      <c r="J5" s="278" t="s">
        <v>343</v>
      </c>
      <c r="K5" s="241" t="s">
        <v>348</v>
      </c>
      <c r="L5" s="242" t="s">
        <v>349</v>
      </c>
    </row>
    <row r="6" spans="1:12" s="236" customFormat="1" ht="12" customHeight="1" thickBot="1">
      <c r="A6" s="244" t="s">
        <v>310</v>
      </c>
      <c r="B6" s="245" t="s">
        <v>311</v>
      </c>
      <c r="C6" s="245" t="s">
        <v>312</v>
      </c>
      <c r="D6" s="245" t="s">
        <v>314</v>
      </c>
      <c r="E6" s="245" t="s">
        <v>315</v>
      </c>
      <c r="F6" s="245" t="s">
        <v>316</v>
      </c>
      <c r="G6" s="246" t="s">
        <v>317</v>
      </c>
      <c r="H6" s="247" t="s">
        <v>318</v>
      </c>
      <c r="I6" s="279" t="s">
        <v>344</v>
      </c>
      <c r="J6" s="279" t="s">
        <v>345</v>
      </c>
      <c r="K6" s="246" t="s">
        <v>346</v>
      </c>
      <c r="L6" s="247" t="s">
        <v>347</v>
      </c>
    </row>
    <row r="7" spans="1:12" ht="15.75" customHeight="1">
      <c r="A7" s="248" t="s">
        <v>319</v>
      </c>
      <c r="B7" s="249">
        <v>150000</v>
      </c>
      <c r="C7" s="250" t="s">
        <v>320</v>
      </c>
      <c r="D7" s="249">
        <v>150000</v>
      </c>
      <c r="E7" s="249"/>
      <c r="F7" s="249"/>
      <c r="G7" s="249">
        <f>E7+F7</f>
        <v>0</v>
      </c>
      <c r="H7" s="251">
        <f>D7+G7</f>
        <v>150000</v>
      </c>
      <c r="I7" s="280">
        <v>150000</v>
      </c>
      <c r="J7" s="280"/>
      <c r="K7" s="249">
        <f>G7+H7</f>
        <v>150000</v>
      </c>
      <c r="L7" s="251">
        <f>F7+K7</f>
        <v>150000</v>
      </c>
    </row>
    <row r="8" spans="1:12" ht="15.75" customHeight="1">
      <c r="A8" s="252" t="s">
        <v>321</v>
      </c>
      <c r="B8" s="249">
        <v>150000</v>
      </c>
      <c r="C8" s="250" t="s">
        <v>320</v>
      </c>
      <c r="D8" s="249">
        <v>150000</v>
      </c>
      <c r="E8" s="249"/>
      <c r="F8" s="249"/>
      <c r="G8" s="249">
        <f>E8+F8</f>
        <v>0</v>
      </c>
      <c r="H8" s="251">
        <f>D8+G8</f>
        <v>150000</v>
      </c>
      <c r="I8" s="280">
        <v>150000</v>
      </c>
      <c r="J8" s="280"/>
      <c r="K8" s="249">
        <f>G8+H8</f>
        <v>150000</v>
      </c>
      <c r="L8" s="251">
        <f>F8+K8</f>
        <v>150000</v>
      </c>
    </row>
    <row r="9" spans="1:12" ht="15.75" customHeight="1">
      <c r="A9" s="263" t="s">
        <v>326</v>
      </c>
      <c r="B9" s="264">
        <v>531190765</v>
      </c>
      <c r="C9" s="265" t="s">
        <v>327</v>
      </c>
      <c r="D9" s="266">
        <v>0</v>
      </c>
      <c r="E9" s="266">
        <v>0</v>
      </c>
      <c r="F9" s="249">
        <v>531190765</v>
      </c>
      <c r="G9" s="249">
        <f>E9+F9</f>
        <v>531190765</v>
      </c>
      <c r="H9" s="251">
        <f>D9+G9</f>
        <v>531190765</v>
      </c>
      <c r="I9" s="280">
        <v>531190765</v>
      </c>
      <c r="J9" s="280">
        <v>107608010</v>
      </c>
      <c r="K9" s="249">
        <f>SUM(I9:J9)</f>
        <v>638798775</v>
      </c>
      <c r="L9" s="251">
        <f>SUM(D9+K9)</f>
        <v>638798775</v>
      </c>
    </row>
    <row r="10" spans="1:12" ht="15.75" customHeight="1">
      <c r="A10" s="253" t="s">
        <v>338</v>
      </c>
      <c r="B10" s="249">
        <v>375000</v>
      </c>
      <c r="C10" s="250" t="s">
        <v>320</v>
      </c>
      <c r="D10" s="266">
        <v>0</v>
      </c>
      <c r="E10" s="266">
        <v>0</v>
      </c>
      <c r="F10" s="249">
        <v>375000</v>
      </c>
      <c r="G10" s="249">
        <f>E10+F10</f>
        <v>375000</v>
      </c>
      <c r="H10" s="251">
        <f>D10+G10</f>
        <v>375000</v>
      </c>
      <c r="I10" s="280">
        <v>375000</v>
      </c>
      <c r="J10" s="280">
        <v>25000</v>
      </c>
      <c r="K10" s="249">
        <f>SUM(I10:J10)</f>
        <v>400000</v>
      </c>
      <c r="L10" s="251">
        <f>SUM(D10+K10)</f>
        <v>400000</v>
      </c>
    </row>
    <row r="11" spans="1:12" ht="15.75" customHeight="1" thickBot="1">
      <c r="A11" s="254"/>
      <c r="B11" s="255"/>
      <c r="C11" s="256"/>
      <c r="D11" s="255"/>
      <c r="E11" s="255"/>
      <c r="F11" s="255"/>
      <c r="G11" s="249">
        <f>E11+F11</f>
        <v>0</v>
      </c>
      <c r="H11" s="257">
        <f>D11+G11</f>
        <v>0</v>
      </c>
      <c r="I11" s="281"/>
      <c r="J11" s="281"/>
      <c r="K11" s="249">
        <f>G11+H11</f>
        <v>0</v>
      </c>
      <c r="L11" s="257">
        <f>F11+K11</f>
        <v>0</v>
      </c>
    </row>
    <row r="12" spans="1:12" s="262" customFormat="1" ht="18" customHeight="1" thickBot="1">
      <c r="A12" s="258" t="s">
        <v>322</v>
      </c>
      <c r="B12" s="259">
        <f>SUM(B7:B11)</f>
        <v>531865765</v>
      </c>
      <c r="C12" s="260"/>
      <c r="D12" s="259">
        <f>SUM(D7:D11)</f>
        <v>300000</v>
      </c>
      <c r="E12" s="259"/>
      <c r="F12" s="259"/>
      <c r="G12" s="259">
        <f aca="true" t="shared" si="0" ref="G12:L12">SUM(G7:G11)</f>
        <v>531565765</v>
      </c>
      <c r="H12" s="261">
        <f t="shared" si="0"/>
        <v>531865765</v>
      </c>
      <c r="I12" s="282">
        <f t="shared" si="0"/>
        <v>531865765</v>
      </c>
      <c r="J12" s="282">
        <f t="shared" si="0"/>
        <v>107633010</v>
      </c>
      <c r="K12" s="282">
        <f t="shared" si="0"/>
        <v>639498775</v>
      </c>
      <c r="L12" s="261">
        <f t="shared" si="0"/>
        <v>639498775</v>
      </c>
    </row>
  </sheetData>
  <sheetProtection/>
  <mergeCells count="2">
    <mergeCell ref="A1:L1"/>
    <mergeCell ref="A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"/>
  <sheetViews>
    <sheetView zoomScale="160" zoomScaleNormal="160" zoomScalePageLayoutView="0" workbookViewId="0" topLeftCell="B4">
      <selection activeCell="D1" sqref="D1:M1"/>
    </sheetView>
  </sheetViews>
  <sheetFormatPr defaultColWidth="9.00390625" defaultRowHeight="12.75"/>
  <cols>
    <col min="1" max="1" width="38.875" style="234" customWidth="1"/>
    <col min="2" max="8" width="15.875" style="235" customWidth="1"/>
    <col min="9" max="9" width="15.875" style="236" customWidth="1"/>
    <col min="10" max="10" width="17.125" style="235" customWidth="1"/>
    <col min="11" max="11" width="16.375" style="235" customWidth="1"/>
    <col min="12" max="12" width="18.875" style="235" customWidth="1"/>
    <col min="13" max="13" width="19.375" style="235" customWidth="1"/>
    <col min="14" max="16384" width="9.375" style="235" customWidth="1"/>
  </cols>
  <sheetData>
    <row r="1" spans="3:13" ht="15.75">
      <c r="C1" s="274"/>
      <c r="D1" s="351" t="s">
        <v>339</v>
      </c>
      <c r="E1" s="351"/>
      <c r="F1" s="351"/>
      <c r="G1" s="351"/>
      <c r="H1" s="351"/>
      <c r="I1" s="351"/>
      <c r="J1" s="352"/>
      <c r="K1" s="352"/>
      <c r="L1" s="352"/>
      <c r="M1" s="352"/>
    </row>
    <row r="2" spans="1:9" ht="12.75">
      <c r="A2" s="269"/>
      <c r="B2" s="270"/>
      <c r="C2" s="270"/>
      <c r="D2" s="270"/>
      <c r="E2" s="270"/>
      <c r="F2" s="270"/>
      <c r="G2" s="270"/>
      <c r="H2" s="270"/>
      <c r="I2" s="270"/>
    </row>
    <row r="3" spans="1:13" ht="25.5" customHeight="1">
      <c r="A3" s="353" t="s">
        <v>337</v>
      </c>
      <c r="B3" s="353"/>
      <c r="C3" s="353"/>
      <c r="D3" s="353"/>
      <c r="E3" s="353"/>
      <c r="F3" s="353"/>
      <c r="G3" s="353"/>
      <c r="H3" s="353"/>
      <c r="I3" s="353"/>
      <c r="J3" s="354"/>
      <c r="K3" s="354"/>
      <c r="L3" s="354"/>
      <c r="M3" s="354"/>
    </row>
    <row r="4" spans="1:13" ht="22.5" customHeight="1" thickBot="1">
      <c r="A4" s="269"/>
      <c r="B4" s="270"/>
      <c r="C4" s="270"/>
      <c r="D4" s="270"/>
      <c r="E4" s="270"/>
      <c r="F4" s="270"/>
      <c r="G4" s="270"/>
      <c r="H4" s="270"/>
      <c r="I4" s="271"/>
      <c r="M4" s="306" t="s">
        <v>350</v>
      </c>
    </row>
    <row r="5" spans="1:13" s="243" customFormat="1" ht="52.5" customHeight="1" thickBot="1">
      <c r="A5" s="239" t="s">
        <v>328</v>
      </c>
      <c r="B5" s="267" t="s">
        <v>307</v>
      </c>
      <c r="C5" s="267" t="s">
        <v>308</v>
      </c>
      <c r="D5" s="267" t="str">
        <f>+CONCATENATE("Felhasználás   ",LEFT('[1]RM_ÖSSZEFÜGGÉSEK'!A6,4)-1,". XII. 31-ig")</f>
        <v>Felhasználás   2018. XII. 31-ig</v>
      </c>
      <c r="E5" s="267" t="str">
        <f>+CONCATENATE(LEFT('[1]RM_ÖSSZEFÜGGÉSEK'!A6,4),". évi",CHAR(10),"eredeti előirányzat")</f>
        <v>2019. évi
eredeti előirányzat</v>
      </c>
      <c r="F5" s="272" t="str">
        <f>CONCATENATE('[1]RM_3.sz.mell.'!F5)</f>
        <v>Eddigi módosítások összege 2019-ben</v>
      </c>
      <c r="G5" s="241" t="s">
        <v>323</v>
      </c>
      <c r="H5" s="241" t="s">
        <v>324</v>
      </c>
      <c r="I5" s="242" t="s">
        <v>325</v>
      </c>
      <c r="J5" s="241" t="s">
        <v>309</v>
      </c>
      <c r="K5" s="278" t="s">
        <v>343</v>
      </c>
      <c r="L5" s="241" t="s">
        <v>348</v>
      </c>
      <c r="M5" s="242" t="s">
        <v>349</v>
      </c>
    </row>
    <row r="6" spans="1:13" s="236" customFormat="1" ht="12" customHeight="1" thickBot="1">
      <c r="A6" s="244" t="s">
        <v>310</v>
      </c>
      <c r="B6" s="245" t="s">
        <v>311</v>
      </c>
      <c r="C6" s="245" t="s">
        <v>312</v>
      </c>
      <c r="D6" s="245" t="s">
        <v>313</v>
      </c>
      <c r="E6" s="245" t="s">
        <v>314</v>
      </c>
      <c r="F6" s="246" t="s">
        <v>315</v>
      </c>
      <c r="G6" s="246" t="s">
        <v>316</v>
      </c>
      <c r="H6" s="246" t="s">
        <v>317</v>
      </c>
      <c r="I6" s="247" t="s">
        <v>318</v>
      </c>
      <c r="J6" s="279" t="s">
        <v>344</v>
      </c>
      <c r="K6" s="279" t="s">
        <v>345</v>
      </c>
      <c r="L6" s="246" t="s">
        <v>346</v>
      </c>
      <c r="M6" s="247" t="s">
        <v>347</v>
      </c>
    </row>
    <row r="7" spans="1:13" ht="15.75" customHeight="1">
      <c r="A7" s="252" t="s">
        <v>329</v>
      </c>
      <c r="B7" s="249">
        <v>1500000</v>
      </c>
      <c r="C7" s="268" t="s">
        <v>320</v>
      </c>
      <c r="D7" s="249"/>
      <c r="E7" s="249">
        <v>1500000</v>
      </c>
      <c r="F7" s="249"/>
      <c r="G7" s="249"/>
      <c r="H7" s="273">
        <f aca="true" t="shared" si="0" ref="H7:H14">F7+G7</f>
        <v>0</v>
      </c>
      <c r="I7" s="251">
        <f>E7+H7</f>
        <v>1500000</v>
      </c>
      <c r="J7" s="303">
        <f>F7+I7</f>
        <v>1500000</v>
      </c>
      <c r="K7" s="301"/>
      <c r="L7" s="292">
        <f>SUM(J7:K7)</f>
        <v>1500000</v>
      </c>
      <c r="M7" s="293">
        <v>1500000</v>
      </c>
    </row>
    <row r="8" spans="1:13" ht="15.75" customHeight="1">
      <c r="A8" s="252" t="s">
        <v>330</v>
      </c>
      <c r="B8" s="249">
        <v>500000</v>
      </c>
      <c r="C8" s="268" t="s">
        <v>320</v>
      </c>
      <c r="D8" s="249"/>
      <c r="E8" s="249">
        <v>500000</v>
      </c>
      <c r="F8" s="249"/>
      <c r="G8" s="249"/>
      <c r="H8" s="273">
        <f t="shared" si="0"/>
        <v>0</v>
      </c>
      <c r="I8" s="251">
        <f aca="true" t="shared" si="1" ref="I8:J14">E8+H8</f>
        <v>500000</v>
      </c>
      <c r="J8" s="304">
        <f t="shared" si="1"/>
        <v>500000</v>
      </c>
      <c r="K8" s="302"/>
      <c r="L8" s="305">
        <f aca="true" t="shared" si="2" ref="L8:L13">SUM(J8:K8)</f>
        <v>500000</v>
      </c>
      <c r="M8" s="296">
        <v>500000</v>
      </c>
    </row>
    <row r="9" spans="1:13" ht="20.25" customHeight="1">
      <c r="A9" s="263" t="s">
        <v>331</v>
      </c>
      <c r="B9" s="264">
        <v>1780000</v>
      </c>
      <c r="C9" s="265" t="s">
        <v>332</v>
      </c>
      <c r="D9" s="249"/>
      <c r="E9" s="249">
        <v>1780000</v>
      </c>
      <c r="F9" s="249"/>
      <c r="G9" s="249"/>
      <c r="H9" s="273">
        <f t="shared" si="0"/>
        <v>0</v>
      </c>
      <c r="I9" s="251">
        <f t="shared" si="1"/>
        <v>1780000</v>
      </c>
      <c r="J9" s="304">
        <f t="shared" si="1"/>
        <v>1780000</v>
      </c>
      <c r="K9" s="302"/>
      <c r="L9" s="305">
        <f t="shared" si="2"/>
        <v>1780000</v>
      </c>
      <c r="M9" s="296">
        <v>1780000</v>
      </c>
    </row>
    <row r="10" spans="1:13" ht="15.75" customHeight="1">
      <c r="A10" s="263" t="s">
        <v>326</v>
      </c>
      <c r="B10" s="264">
        <v>531190765</v>
      </c>
      <c r="C10" s="265" t="s">
        <v>327</v>
      </c>
      <c r="D10" s="249"/>
      <c r="E10" s="249">
        <v>531190765</v>
      </c>
      <c r="F10" s="249"/>
      <c r="G10" s="249">
        <v>-531190765</v>
      </c>
      <c r="H10" s="273">
        <f t="shared" si="0"/>
        <v>-531190765</v>
      </c>
      <c r="I10" s="251">
        <f t="shared" si="1"/>
        <v>0</v>
      </c>
      <c r="J10" s="304">
        <f t="shared" si="1"/>
        <v>0</v>
      </c>
      <c r="K10" s="302"/>
      <c r="L10" s="305">
        <f t="shared" si="2"/>
        <v>0</v>
      </c>
      <c r="M10" s="296"/>
    </row>
    <row r="11" spans="1:13" ht="15.75" customHeight="1">
      <c r="A11" s="263" t="s">
        <v>333</v>
      </c>
      <c r="B11" s="264">
        <v>60000000</v>
      </c>
      <c r="C11" s="265" t="s">
        <v>334</v>
      </c>
      <c r="D11" s="264">
        <v>4420000</v>
      </c>
      <c r="E11" s="249">
        <v>55580000</v>
      </c>
      <c r="F11" s="249"/>
      <c r="G11" s="249"/>
      <c r="H11" s="273">
        <f t="shared" si="0"/>
        <v>0</v>
      </c>
      <c r="I11" s="251">
        <f t="shared" si="1"/>
        <v>55580000</v>
      </c>
      <c r="J11" s="304">
        <f t="shared" si="1"/>
        <v>55580000</v>
      </c>
      <c r="K11" s="302">
        <v>1458000</v>
      </c>
      <c r="L11" s="305">
        <f t="shared" si="2"/>
        <v>57038000</v>
      </c>
      <c r="M11" s="296">
        <v>57038000</v>
      </c>
    </row>
    <row r="12" spans="1:13" ht="15.75" customHeight="1">
      <c r="A12" s="263" t="s">
        <v>335</v>
      </c>
      <c r="B12" s="264">
        <v>80000000</v>
      </c>
      <c r="C12" s="265" t="s">
        <v>334</v>
      </c>
      <c r="D12" s="264">
        <v>5890000</v>
      </c>
      <c r="E12" s="249">
        <v>74117000</v>
      </c>
      <c r="F12" s="249"/>
      <c r="G12" s="249"/>
      <c r="H12" s="273">
        <f t="shared" si="0"/>
        <v>0</v>
      </c>
      <c r="I12" s="251">
        <f t="shared" si="1"/>
        <v>74117000</v>
      </c>
      <c r="J12" s="304">
        <f t="shared" si="1"/>
        <v>74117000</v>
      </c>
      <c r="K12" s="302">
        <v>2138039</v>
      </c>
      <c r="L12" s="305">
        <f t="shared" si="2"/>
        <v>76255039</v>
      </c>
      <c r="M12" s="296">
        <v>76255039</v>
      </c>
    </row>
    <row r="13" spans="1:13" ht="15.75" customHeight="1">
      <c r="A13" s="252"/>
      <c r="B13" s="249"/>
      <c r="C13" s="250"/>
      <c r="D13" s="249"/>
      <c r="E13" s="249"/>
      <c r="F13" s="249"/>
      <c r="G13" s="249"/>
      <c r="H13" s="273">
        <f t="shared" si="0"/>
        <v>0</v>
      </c>
      <c r="I13" s="251">
        <f t="shared" si="1"/>
        <v>0</v>
      </c>
      <c r="J13" s="294"/>
      <c r="K13" s="295"/>
      <c r="L13" s="305">
        <f t="shared" si="2"/>
        <v>0</v>
      </c>
      <c r="M13" s="296"/>
    </row>
    <row r="14" spans="1:13" ht="15.75" customHeight="1" thickBot="1">
      <c r="A14" s="254"/>
      <c r="B14" s="255"/>
      <c r="C14" s="256"/>
      <c r="D14" s="255"/>
      <c r="E14" s="255"/>
      <c r="F14" s="255"/>
      <c r="G14" s="255"/>
      <c r="H14" s="273">
        <f t="shared" si="0"/>
        <v>0</v>
      </c>
      <c r="I14" s="257">
        <f t="shared" si="1"/>
        <v>0</v>
      </c>
      <c r="J14" s="297"/>
      <c r="K14" s="298"/>
      <c r="L14" s="298"/>
      <c r="M14" s="299"/>
    </row>
    <row r="15" spans="1:13" s="262" customFormat="1" ht="18" customHeight="1" thickBot="1">
      <c r="A15" s="258" t="s">
        <v>322</v>
      </c>
      <c r="B15" s="259">
        <f>SUM(B7:B14)</f>
        <v>674970765</v>
      </c>
      <c r="C15" s="260"/>
      <c r="D15" s="259">
        <f>SUM(D7:D14)</f>
        <v>10310000</v>
      </c>
      <c r="E15" s="259">
        <f>SUM(E7:E14)</f>
        <v>664667765</v>
      </c>
      <c r="F15" s="259"/>
      <c r="G15" s="259"/>
      <c r="H15" s="259">
        <f aca="true" t="shared" si="3" ref="H15:M15">SUM(H7:H14)</f>
        <v>-531190765</v>
      </c>
      <c r="I15" s="261">
        <f t="shared" si="3"/>
        <v>133477000</v>
      </c>
      <c r="J15" s="300">
        <f t="shared" si="3"/>
        <v>133477000</v>
      </c>
      <c r="K15" s="300">
        <f t="shared" si="3"/>
        <v>3596039</v>
      </c>
      <c r="L15" s="300">
        <f t="shared" si="3"/>
        <v>137073039</v>
      </c>
      <c r="M15" s="300">
        <f t="shared" si="3"/>
        <v>137073039</v>
      </c>
    </row>
    <row r="17" spans="1:7" ht="15.75">
      <c r="A17" s="355" t="s">
        <v>336</v>
      </c>
      <c r="B17" s="356"/>
      <c r="C17" s="356"/>
      <c r="D17" s="356"/>
      <c r="E17" s="356"/>
      <c r="F17" s="356"/>
      <c r="G17" s="357"/>
    </row>
  </sheetData>
  <sheetProtection/>
  <mergeCells count="3">
    <mergeCell ref="A17:G17"/>
    <mergeCell ref="D1:M1"/>
    <mergeCell ref="A3:M3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penzugy9</cp:lastModifiedBy>
  <cp:lastPrinted>2019-09-24T14:27:11Z</cp:lastPrinted>
  <dcterms:created xsi:type="dcterms:W3CDTF">1999-10-30T10:30:45Z</dcterms:created>
  <dcterms:modified xsi:type="dcterms:W3CDTF">2019-09-24T14:29:21Z</dcterms:modified>
  <cp:category/>
  <cp:version/>
  <cp:contentType/>
  <cp:contentStatus/>
</cp:coreProperties>
</file>