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Testületi\2019\RENDELETEK\23-19-ör-MVÖ-költségvetés IV. mód\"/>
    </mc:Choice>
  </mc:AlternateContent>
  <bookViews>
    <workbookView xWindow="0" yWindow="0" windowWidth="16800" windowHeight="8290" firstSheet="2" activeTab="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  <sheet name="Munka2" sheetId="36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'1.sz.mell.'!$A$1:$I$118</definedName>
    <definedName name="_xlnm.Print_Area" localSheetId="13">'10.sz.mell'!$A$1:$L$60</definedName>
    <definedName name="_xlnm.Print_Area" localSheetId="16">'11.sz.mell'!$A$1:$K$60</definedName>
    <definedName name="_xlnm.Print_Area" localSheetId="22">'15.sz.mell'!$A$1:$D$21</definedName>
    <definedName name="_xlnm.Print_Area" localSheetId="2">'2.1.sz.mell  '!$A$1:$O$22</definedName>
    <definedName name="_xlnm.Print_Area" localSheetId="4">'3.sz.mell'!$A$1:$F$65</definedName>
    <definedName name="_xlnm.Print_Area" localSheetId="5">'4. sz.mell'!$A$1:$N$58</definedName>
    <definedName name="_xlnm.Print_Area" localSheetId="8">'7.sz.mell.'!$A$1:$L$15</definedName>
    <definedName name="_xlnm.Print_Area" localSheetId="9">'8.sz.mell. '!$A$1:$H$486</definedName>
    <definedName name="_xlnm.Print_Area" localSheetId="11">'9.1.sz.mell'!#REF!</definedName>
    <definedName name="_xlnm.Print_Area" localSheetId="10">'9.sz.mell.'!$A$1:$K$115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J14" i="14" l="1"/>
  <c r="G14" i="14"/>
  <c r="H18" i="1"/>
  <c r="I18" i="1"/>
  <c r="K57" i="34"/>
  <c r="I57" i="34"/>
  <c r="G57" i="34"/>
  <c r="E57" i="34"/>
  <c r="G37" i="9"/>
  <c r="N43" i="17"/>
  <c r="N44" i="17"/>
  <c r="N45" i="17"/>
  <c r="N46" i="17"/>
  <c r="N61" i="17"/>
  <c r="N62" i="17"/>
  <c r="N63" i="17"/>
  <c r="N64" i="17"/>
  <c r="L37" i="17"/>
  <c r="E68" i="1"/>
  <c r="F68" i="1"/>
  <c r="F69" i="1" s="1"/>
  <c r="G68" i="1"/>
  <c r="G69" i="1" s="1"/>
  <c r="H68" i="1"/>
  <c r="H69" i="1" s="1"/>
  <c r="I68" i="1"/>
  <c r="D68" i="1"/>
  <c r="H59" i="1"/>
  <c r="I59" i="1"/>
  <c r="G69" i="14"/>
  <c r="H69" i="14"/>
  <c r="I69" i="14"/>
  <c r="J69" i="14"/>
  <c r="J85" i="14"/>
  <c r="C23" i="28" l="1"/>
  <c r="E53" i="1"/>
  <c r="F53" i="1"/>
  <c r="G53" i="1"/>
  <c r="H53" i="1"/>
  <c r="I53" i="1"/>
  <c r="E54" i="1"/>
  <c r="F54" i="1"/>
  <c r="G54" i="1"/>
  <c r="H54" i="1"/>
  <c r="I54" i="1"/>
  <c r="I85" i="1"/>
  <c r="H105" i="1"/>
  <c r="G36" i="9"/>
  <c r="F42" i="9" l="1"/>
  <c r="K85" i="14"/>
  <c r="E25" i="1"/>
  <c r="F25" i="1"/>
  <c r="G25" i="1"/>
  <c r="H25" i="1"/>
  <c r="I25" i="1"/>
  <c r="E23" i="1"/>
  <c r="F23" i="1"/>
  <c r="G23" i="1"/>
  <c r="H23" i="1"/>
  <c r="I23" i="1"/>
  <c r="D23" i="1"/>
  <c r="H104" i="1"/>
  <c r="H103" i="1"/>
  <c r="H102" i="1"/>
  <c r="H101" i="1"/>
  <c r="H100" i="1"/>
  <c r="H98" i="1"/>
  <c r="N7" i="6" s="1"/>
  <c r="H97" i="1"/>
  <c r="N6" i="6" s="1"/>
  <c r="H74" i="1"/>
  <c r="H73" i="1"/>
  <c r="H65" i="1"/>
  <c r="H66" i="1" s="1"/>
  <c r="H62" i="1"/>
  <c r="H61" i="1"/>
  <c r="H60" i="1"/>
  <c r="H58" i="1"/>
  <c r="H56" i="1"/>
  <c r="H55" i="1"/>
  <c r="H52" i="1"/>
  <c r="H51" i="1"/>
  <c r="H50" i="1"/>
  <c r="H49" i="1"/>
  <c r="H48" i="1"/>
  <c r="H47" i="1"/>
  <c r="H46" i="1"/>
  <c r="H44" i="1"/>
  <c r="H42" i="1"/>
  <c r="H41" i="1" s="1"/>
  <c r="H40" i="1"/>
  <c r="H39" i="1"/>
  <c r="H38" i="1"/>
  <c r="H36" i="1"/>
  <c r="H35" i="1"/>
  <c r="H34" i="1"/>
  <c r="H26" i="1"/>
  <c r="H19" i="1"/>
  <c r="H11" i="1"/>
  <c r="H9" i="1"/>
  <c r="H8" i="1"/>
  <c r="H7" i="1"/>
  <c r="H6" i="1"/>
  <c r="H93" i="1"/>
  <c r="H92" i="1"/>
  <c r="H90" i="1"/>
  <c r="H85" i="1"/>
  <c r="N9" i="5" s="1"/>
  <c r="H84" i="1"/>
  <c r="N8" i="5" s="1"/>
  <c r="H83" i="1"/>
  <c r="N7" i="5" s="1"/>
  <c r="H82" i="1"/>
  <c r="N6" i="5" s="1"/>
  <c r="G18" i="1"/>
  <c r="K37" i="17"/>
  <c r="N16" i="5"/>
  <c r="N19" i="5" s="1"/>
  <c r="N20" i="5" s="1"/>
  <c r="H112" i="1"/>
  <c r="H118" i="1" s="1"/>
  <c r="H95" i="1"/>
  <c r="H94" i="1"/>
  <c r="I93" i="1"/>
  <c r="J52" i="18"/>
  <c r="J57" i="18" s="1"/>
  <c r="J60" i="18" s="1"/>
  <c r="J37" i="18"/>
  <c r="J40" i="18" s="1"/>
  <c r="J41" i="18" s="1"/>
  <c r="J29" i="18"/>
  <c r="J10" i="18"/>
  <c r="I10" i="18"/>
  <c r="J33" i="18" l="1"/>
  <c r="J42" i="18" s="1"/>
  <c r="H33" i="1"/>
  <c r="H72" i="1"/>
  <c r="H24" i="1"/>
  <c r="H31" i="1" s="1"/>
  <c r="G6" i="6" s="1"/>
  <c r="N12" i="6"/>
  <c r="N18" i="6" s="1"/>
  <c r="N19" i="6" s="1"/>
  <c r="H12" i="1"/>
  <c r="H99" i="1"/>
  <c r="H106" i="1" s="1"/>
  <c r="H63" i="1"/>
  <c r="G7" i="6" s="1"/>
  <c r="G12" i="6" s="1"/>
  <c r="H57" i="1"/>
  <c r="G9" i="5" s="1"/>
  <c r="H37" i="1"/>
  <c r="H86" i="1"/>
  <c r="H96" i="1" s="1"/>
  <c r="K56" i="17"/>
  <c r="K52" i="17"/>
  <c r="K40" i="17"/>
  <c r="K41" i="17" s="1"/>
  <c r="K29" i="17"/>
  <c r="K10" i="17"/>
  <c r="H20" i="1" s="1"/>
  <c r="H14" i="1" s="1"/>
  <c r="G7" i="5" s="1"/>
  <c r="J112" i="14"/>
  <c r="J105" i="14"/>
  <c r="J95" i="14"/>
  <c r="H75" i="14"/>
  <c r="I75" i="14"/>
  <c r="J75" i="14"/>
  <c r="J63" i="14"/>
  <c r="J57" i="14"/>
  <c r="K57" i="14"/>
  <c r="J45" i="14"/>
  <c r="J31" i="14"/>
  <c r="J12" i="14"/>
  <c r="J22" i="14" s="1"/>
  <c r="H45" i="1" l="1"/>
  <c r="H22" i="1"/>
  <c r="J70" i="14"/>
  <c r="J76" i="14" s="1"/>
  <c r="J106" i="14"/>
  <c r="J113" i="14" s="1"/>
  <c r="G6" i="5"/>
  <c r="G13" i="5" s="1"/>
  <c r="G21" i="5" s="1"/>
  <c r="H107" i="1"/>
  <c r="H113" i="1" s="1"/>
  <c r="N20" i="6"/>
  <c r="G18" i="6"/>
  <c r="N21" i="6"/>
  <c r="G20" i="6"/>
  <c r="G21" i="6"/>
  <c r="N10" i="5"/>
  <c r="K33" i="17"/>
  <c r="K42" i="17" s="1"/>
  <c r="P57" i="17" s="1"/>
  <c r="K57" i="17"/>
  <c r="K60" i="17" s="1"/>
  <c r="K14" i="14"/>
  <c r="H70" i="1" l="1"/>
  <c r="H77" i="1" s="1"/>
  <c r="H117" i="1"/>
  <c r="G20" i="5"/>
  <c r="G19" i="6" s="1"/>
  <c r="N22" i="5"/>
  <c r="N21" i="5"/>
  <c r="F32" i="9"/>
  <c r="E32" i="9"/>
  <c r="G12" i="9"/>
  <c r="D15" i="11"/>
  <c r="K36" i="34" l="1"/>
  <c r="I36" i="34"/>
  <c r="G36" i="34"/>
  <c r="E36" i="34"/>
  <c r="G30" i="9"/>
  <c r="G31" i="9"/>
  <c r="G29" i="9"/>
  <c r="F18" i="1" l="1"/>
  <c r="F19" i="1"/>
  <c r="E11" i="1"/>
  <c r="F11" i="1"/>
  <c r="G11" i="1"/>
  <c r="I11" i="1"/>
  <c r="E10" i="1"/>
  <c r="F10" i="1"/>
  <c r="G10" i="1"/>
  <c r="I10" i="1"/>
  <c r="E59" i="1"/>
  <c r="F59" i="1"/>
  <c r="G59" i="1"/>
  <c r="E21" i="1"/>
  <c r="F21" i="1"/>
  <c r="G21" i="1"/>
  <c r="I21" i="1"/>
  <c r="E7" i="1"/>
  <c r="F7" i="1"/>
  <c r="G7" i="1"/>
  <c r="I7" i="1"/>
  <c r="E91" i="1"/>
  <c r="F91" i="1"/>
  <c r="G91" i="1"/>
  <c r="I91" i="1"/>
  <c r="E101" i="1"/>
  <c r="F101" i="1"/>
  <c r="G101" i="1"/>
  <c r="I101" i="1"/>
  <c r="H52" i="18" l="1"/>
  <c r="F97" i="1"/>
  <c r="L6" i="6" s="1"/>
  <c r="G110" i="1"/>
  <c r="G112" i="1" s="1"/>
  <c r="G105" i="1"/>
  <c r="G104" i="1"/>
  <c r="G103" i="1"/>
  <c r="G102" i="1"/>
  <c r="G100" i="1"/>
  <c r="G98" i="1"/>
  <c r="M7" i="6" s="1"/>
  <c r="G97" i="1"/>
  <c r="M6" i="6" s="1"/>
  <c r="G95" i="1"/>
  <c r="G94" i="1"/>
  <c r="G93" i="1"/>
  <c r="G92" i="1"/>
  <c r="G90" i="1"/>
  <c r="G87" i="1"/>
  <c r="G85" i="1"/>
  <c r="M9" i="5" s="1"/>
  <c r="G84" i="1"/>
  <c r="M8" i="5" s="1"/>
  <c r="G83" i="1"/>
  <c r="M7" i="5" s="1"/>
  <c r="G82" i="1"/>
  <c r="G74" i="1"/>
  <c r="G73" i="1"/>
  <c r="G71" i="1"/>
  <c r="G65" i="1"/>
  <c r="G66" i="1" s="1"/>
  <c r="F10" i="5" s="1"/>
  <c r="G62" i="1"/>
  <c r="G61" i="1"/>
  <c r="G60" i="1"/>
  <c r="G58" i="1"/>
  <c r="G56" i="1"/>
  <c r="G55" i="1"/>
  <c r="G52" i="1"/>
  <c r="G51" i="1"/>
  <c r="G50" i="1"/>
  <c r="G49" i="1"/>
  <c r="G47" i="1"/>
  <c r="G46" i="1"/>
  <c r="G44" i="1"/>
  <c r="G42" i="1"/>
  <c r="G41" i="1" s="1"/>
  <c r="G40" i="1"/>
  <c r="G39" i="1"/>
  <c r="G38" i="1"/>
  <c r="G36" i="1"/>
  <c r="G35" i="1"/>
  <c r="G34" i="1"/>
  <c r="G26" i="1"/>
  <c r="G24" i="1" s="1"/>
  <c r="G31" i="1" s="1"/>
  <c r="F6" i="6" s="1"/>
  <c r="G19" i="1"/>
  <c r="G6" i="1"/>
  <c r="G9" i="1"/>
  <c r="G8" i="1"/>
  <c r="I56" i="18"/>
  <c r="I52" i="18"/>
  <c r="I37" i="18"/>
  <c r="I40" i="18" s="1"/>
  <c r="I41" i="18" s="1"/>
  <c r="I29" i="18"/>
  <c r="H10" i="18"/>
  <c r="J56" i="17"/>
  <c r="J52" i="17"/>
  <c r="J37" i="17"/>
  <c r="I18" i="17"/>
  <c r="F48" i="1" s="1"/>
  <c r="J18" i="17"/>
  <c r="J10" i="17"/>
  <c r="G20" i="1" s="1"/>
  <c r="I112" i="14"/>
  <c r="I105" i="14"/>
  <c r="I85" i="14"/>
  <c r="I63" i="14"/>
  <c r="I57" i="14"/>
  <c r="I45" i="14"/>
  <c r="H24" i="14"/>
  <c r="H31" i="14" s="1"/>
  <c r="I24" i="14"/>
  <c r="I31" i="14" s="1"/>
  <c r="I12" i="14"/>
  <c r="F6" i="1"/>
  <c r="I6" i="1"/>
  <c r="E6" i="1"/>
  <c r="I92" i="1"/>
  <c r="I8" i="1"/>
  <c r="I9" i="1"/>
  <c r="I13" i="1"/>
  <c r="I15" i="1"/>
  <c r="I16" i="1"/>
  <c r="I17" i="1"/>
  <c r="I19" i="1"/>
  <c r="I26" i="1"/>
  <c r="I32" i="1"/>
  <c r="I34" i="1"/>
  <c r="I35" i="1"/>
  <c r="I36" i="1"/>
  <c r="I38" i="1"/>
  <c r="I39" i="1"/>
  <c r="I40" i="1"/>
  <c r="I42" i="1"/>
  <c r="I43" i="1"/>
  <c r="I44" i="1"/>
  <c r="I46" i="1"/>
  <c r="I47" i="1"/>
  <c r="I49" i="1"/>
  <c r="I50" i="1"/>
  <c r="I51" i="1"/>
  <c r="I52" i="1"/>
  <c r="I55" i="1"/>
  <c r="I56" i="1"/>
  <c r="I58" i="1"/>
  <c r="I60" i="1"/>
  <c r="I61" i="1"/>
  <c r="I62" i="1"/>
  <c r="I65" i="1"/>
  <c r="I66" i="1" s="1"/>
  <c r="I69" i="1"/>
  <c r="I71" i="1"/>
  <c r="I73" i="1"/>
  <c r="I74" i="1"/>
  <c r="I82" i="1"/>
  <c r="I83" i="1"/>
  <c r="I84" i="1"/>
  <c r="I87" i="1"/>
  <c r="I88" i="1"/>
  <c r="I89" i="1"/>
  <c r="I90" i="1"/>
  <c r="I94" i="1"/>
  <c r="I95" i="1"/>
  <c r="I97" i="1"/>
  <c r="I98" i="1"/>
  <c r="I100" i="1"/>
  <c r="I102" i="1"/>
  <c r="I103" i="1"/>
  <c r="I104" i="1"/>
  <c r="I105" i="1"/>
  <c r="I108" i="1"/>
  <c r="I109" i="1"/>
  <c r="I110" i="1"/>
  <c r="E17" i="6"/>
  <c r="F110" i="1"/>
  <c r="L16" i="5" s="1"/>
  <c r="L19" i="5" s="1"/>
  <c r="F109" i="1"/>
  <c r="F108" i="1"/>
  <c r="F105" i="1"/>
  <c r="F104" i="1"/>
  <c r="F103" i="1"/>
  <c r="F102" i="1"/>
  <c r="F100" i="1"/>
  <c r="F98" i="1"/>
  <c r="L7" i="6" s="1"/>
  <c r="F95" i="1"/>
  <c r="F94" i="1"/>
  <c r="F93" i="1"/>
  <c r="F92" i="1"/>
  <c r="F90" i="1"/>
  <c r="F89" i="1"/>
  <c r="F88" i="1"/>
  <c r="F87" i="1"/>
  <c r="F85" i="1"/>
  <c r="L9" i="5" s="1"/>
  <c r="F84" i="1"/>
  <c r="L8" i="5" s="1"/>
  <c r="F83" i="1"/>
  <c r="L7" i="5" s="1"/>
  <c r="F82" i="1"/>
  <c r="L6" i="5" s="1"/>
  <c r="F74" i="1"/>
  <c r="F73" i="1"/>
  <c r="F71" i="1"/>
  <c r="F65" i="1"/>
  <c r="F66" i="1" s="1"/>
  <c r="E10" i="5" s="1"/>
  <c r="F62" i="1"/>
  <c r="F61" i="1"/>
  <c r="F60" i="1"/>
  <c r="F58" i="1"/>
  <c r="F56" i="1"/>
  <c r="F55" i="1"/>
  <c r="F52" i="1"/>
  <c r="F51" i="1"/>
  <c r="F50" i="1"/>
  <c r="F49" i="1"/>
  <c r="F47" i="1"/>
  <c r="F46" i="1"/>
  <c r="F44" i="1"/>
  <c r="F43" i="1"/>
  <c r="F42" i="1"/>
  <c r="F40" i="1"/>
  <c r="F39" i="1"/>
  <c r="F38" i="1"/>
  <c r="F36" i="1"/>
  <c r="F35" i="1"/>
  <c r="F34" i="1"/>
  <c r="F26" i="1"/>
  <c r="F17" i="1"/>
  <c r="F16" i="1"/>
  <c r="F15" i="1"/>
  <c r="F13" i="1"/>
  <c r="F9" i="1"/>
  <c r="F8" i="1"/>
  <c r="H112" i="14"/>
  <c r="H105" i="14"/>
  <c r="H85" i="14"/>
  <c r="H95" i="14" s="1"/>
  <c r="G63" i="14"/>
  <c r="H63" i="14"/>
  <c r="G57" i="14"/>
  <c r="H57" i="14"/>
  <c r="G45" i="14"/>
  <c r="H45" i="14"/>
  <c r="H12" i="14"/>
  <c r="I37" i="17"/>
  <c r="I34" i="17"/>
  <c r="I29" i="17"/>
  <c r="I10" i="17"/>
  <c r="H56" i="18"/>
  <c r="H37" i="18"/>
  <c r="H34" i="18"/>
  <c r="H29" i="18"/>
  <c r="G48" i="1" l="1"/>
  <c r="J40" i="17"/>
  <c r="J41" i="17" s="1"/>
  <c r="I112" i="1"/>
  <c r="H40" i="18"/>
  <c r="H41" i="18" s="1"/>
  <c r="F20" i="1"/>
  <c r="F14" i="1" s="1"/>
  <c r="E7" i="5" s="1"/>
  <c r="H33" i="18"/>
  <c r="I95" i="14"/>
  <c r="I106" i="14" s="1"/>
  <c r="I113" i="14" s="1"/>
  <c r="M6" i="5"/>
  <c r="G37" i="1"/>
  <c r="G63" i="1"/>
  <c r="F7" i="6" s="1"/>
  <c r="F12" i="6" s="1"/>
  <c r="F18" i="6" s="1"/>
  <c r="G72" i="1"/>
  <c r="G76" i="1" s="1"/>
  <c r="G118" i="1" s="1"/>
  <c r="G14" i="1"/>
  <c r="F7" i="5" s="1"/>
  <c r="H106" i="14"/>
  <c r="H113" i="14" s="1"/>
  <c r="H57" i="18"/>
  <c r="H60" i="18" s="1"/>
  <c r="I33" i="18"/>
  <c r="I42" i="18" s="1"/>
  <c r="I57" i="18"/>
  <c r="I60" i="18" s="1"/>
  <c r="I33" i="17"/>
  <c r="I22" i="14"/>
  <c r="I70" i="14" s="1"/>
  <c r="I76" i="14" s="1"/>
  <c r="J57" i="17"/>
  <c r="J60" i="17" s="1"/>
  <c r="I52" i="17"/>
  <c r="I56" i="17"/>
  <c r="G57" i="1"/>
  <c r="F9" i="5" s="1"/>
  <c r="J29" i="17"/>
  <c r="J33" i="17" s="1"/>
  <c r="J42" i="17" s="1"/>
  <c r="G12" i="1"/>
  <c r="G86" i="1"/>
  <c r="M10" i="5" s="1"/>
  <c r="G99" i="1"/>
  <c r="M8" i="6" s="1"/>
  <c r="M12" i="6" s="1"/>
  <c r="M16" i="5"/>
  <c r="M19" i="5" s="1"/>
  <c r="I40" i="17"/>
  <c r="I41" i="17" s="1"/>
  <c r="H22" i="14"/>
  <c r="H70" i="14" s="1"/>
  <c r="H76" i="14" s="1"/>
  <c r="G33" i="1"/>
  <c r="I99" i="1"/>
  <c r="I106" i="1" s="1"/>
  <c r="I24" i="1"/>
  <c r="I31" i="1" s="1"/>
  <c r="I63" i="1"/>
  <c r="I41" i="1"/>
  <c r="I37" i="1"/>
  <c r="F24" i="1"/>
  <c r="F31" i="1" s="1"/>
  <c r="E6" i="6" s="1"/>
  <c r="I72" i="1"/>
  <c r="I76" i="1" s="1"/>
  <c r="I33" i="1"/>
  <c r="F33" i="1"/>
  <c r="F37" i="1"/>
  <c r="F57" i="1"/>
  <c r="E9" i="5" s="1"/>
  <c r="F41" i="1"/>
  <c r="F86" i="1"/>
  <c r="F96" i="1" s="1"/>
  <c r="F112" i="1"/>
  <c r="F12" i="1"/>
  <c r="F63" i="1"/>
  <c r="E7" i="6" s="1"/>
  <c r="F72" i="1"/>
  <c r="F76" i="1" s="1"/>
  <c r="F99" i="1"/>
  <c r="L8" i="6" s="1"/>
  <c r="L12" i="6" s="1"/>
  <c r="M11" i="19"/>
  <c r="D19" i="25"/>
  <c r="D8" i="25"/>
  <c r="I86" i="1"/>
  <c r="I96" i="1" s="1"/>
  <c r="H42" i="18" l="1"/>
  <c r="M13" i="5"/>
  <c r="M20" i="5" s="1"/>
  <c r="G45" i="1"/>
  <c r="F8" i="5" s="1"/>
  <c r="F118" i="1"/>
  <c r="G96" i="1"/>
  <c r="I42" i="17"/>
  <c r="G22" i="1"/>
  <c r="G70" i="1" s="1"/>
  <c r="I45" i="1"/>
  <c r="I118" i="1"/>
  <c r="G106" i="1"/>
  <c r="I57" i="17"/>
  <c r="I60" i="17" s="1"/>
  <c r="F20" i="6"/>
  <c r="M18" i="6"/>
  <c r="M20" i="6"/>
  <c r="F6" i="5"/>
  <c r="F22" i="1"/>
  <c r="I107" i="1"/>
  <c r="I113" i="1" s="1"/>
  <c r="L10" i="5"/>
  <c r="L13" i="5" s="1"/>
  <c r="L20" i="5" s="1"/>
  <c r="F106" i="1"/>
  <c r="F107" i="1" s="1"/>
  <c r="F113" i="1" s="1"/>
  <c r="E12" i="6"/>
  <c r="E18" i="6" s="1"/>
  <c r="F45" i="1"/>
  <c r="E8" i="5" s="1"/>
  <c r="L18" i="6"/>
  <c r="E6" i="5"/>
  <c r="D20" i="25"/>
  <c r="G5" i="9"/>
  <c r="G6" i="9"/>
  <c r="G7" i="9"/>
  <c r="G8" i="9"/>
  <c r="G9" i="9"/>
  <c r="G10" i="9"/>
  <c r="G11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F13" i="5" l="1"/>
  <c r="F20" i="5" s="1"/>
  <c r="F19" i="6" s="1"/>
  <c r="G107" i="1"/>
  <c r="G113" i="1" s="1"/>
  <c r="F70" i="1"/>
  <c r="F117" i="1" s="1"/>
  <c r="E21" i="6"/>
  <c r="F21" i="6"/>
  <c r="M19" i="6"/>
  <c r="M21" i="6"/>
  <c r="G77" i="1"/>
  <c r="E13" i="5"/>
  <c r="E20" i="5" s="1"/>
  <c r="E19" i="6" s="1"/>
  <c r="E20" i="6"/>
  <c r="L20" i="6"/>
  <c r="L21" i="6"/>
  <c r="L19" i="6"/>
  <c r="G4" i="9"/>
  <c r="G32" i="9" s="1"/>
  <c r="G38" i="9"/>
  <c r="G42" i="9" s="1"/>
  <c r="G39" i="9"/>
  <c r="G40" i="9"/>
  <c r="D11" i="11"/>
  <c r="F11" i="11"/>
  <c r="F15" i="11" s="1"/>
  <c r="H11" i="11"/>
  <c r="J11" i="11"/>
  <c r="J15" i="11" s="1"/>
  <c r="D10" i="11"/>
  <c r="F10" i="11"/>
  <c r="H10" i="11"/>
  <c r="J10" i="11"/>
  <c r="J14" i="11" s="1"/>
  <c r="D14" i="11"/>
  <c r="F14" i="11"/>
  <c r="B10" i="11"/>
  <c r="B14" i="11" s="1"/>
  <c r="L13" i="11"/>
  <c r="F21" i="5" l="1"/>
  <c r="M22" i="5"/>
  <c r="M21" i="5"/>
  <c r="G117" i="1"/>
  <c r="F77" i="1"/>
  <c r="L21" i="5"/>
  <c r="E21" i="5"/>
  <c r="L22" i="5"/>
  <c r="K13" i="11"/>
  <c r="C13" i="11"/>
  <c r="I13" i="11"/>
  <c r="G13" i="11"/>
  <c r="E13" i="11"/>
  <c r="B11" i="11"/>
  <c r="B15" i="11" s="1"/>
  <c r="L15" i="11" s="1"/>
  <c r="L9" i="11"/>
  <c r="K9" i="11" s="1"/>
  <c r="L7" i="11"/>
  <c r="D13" i="32"/>
  <c r="E13" i="32"/>
  <c r="D22" i="32"/>
  <c r="E22" i="32"/>
  <c r="D17" i="6"/>
  <c r="H17" i="6"/>
  <c r="M10" i="19"/>
  <c r="G13" i="19"/>
  <c r="L11" i="11" l="1"/>
  <c r="G9" i="11"/>
  <c r="I9" i="11"/>
  <c r="C9" i="11"/>
  <c r="E9" i="11"/>
  <c r="E7" i="11"/>
  <c r="G7" i="11"/>
  <c r="I7" i="11"/>
  <c r="C7" i="11"/>
  <c r="K7" i="11"/>
  <c r="K11" i="11" s="1"/>
  <c r="K15" i="11" s="1"/>
  <c r="E65" i="1"/>
  <c r="E56" i="1"/>
  <c r="E74" i="1"/>
  <c r="E73" i="1"/>
  <c r="E71" i="1"/>
  <c r="D26" i="1"/>
  <c r="D25" i="1"/>
  <c r="G75" i="14"/>
  <c r="K63" i="14"/>
  <c r="G24" i="14"/>
  <c r="G31" i="14" s="1"/>
  <c r="M6" i="20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D7" i="20"/>
  <c r="L6" i="22"/>
  <c r="E8" i="22"/>
  <c r="F8" i="22"/>
  <c r="G8" i="22"/>
  <c r="H8" i="22"/>
  <c r="I8" i="22"/>
  <c r="J8" i="22"/>
  <c r="K8" i="22"/>
  <c r="D8" i="22"/>
  <c r="E7" i="22"/>
  <c r="F7" i="22"/>
  <c r="G7" i="22"/>
  <c r="H7" i="22"/>
  <c r="I7" i="22"/>
  <c r="J7" i="22"/>
  <c r="K7" i="22"/>
  <c r="D7" i="22"/>
  <c r="L7" i="22" s="1"/>
  <c r="G59" i="18"/>
  <c r="K59" i="18"/>
  <c r="K56" i="18"/>
  <c r="G56" i="18"/>
  <c r="G52" i="18"/>
  <c r="K52" i="18"/>
  <c r="G37" i="18"/>
  <c r="K37" i="18"/>
  <c r="G34" i="18"/>
  <c r="K34" i="18"/>
  <c r="G18" i="18"/>
  <c r="G29" i="18" s="1"/>
  <c r="K18" i="18"/>
  <c r="I48" i="1" s="1"/>
  <c r="I57" i="1" s="1"/>
  <c r="G15" i="18"/>
  <c r="K15" i="18"/>
  <c r="K10" i="18"/>
  <c r="G10" i="18"/>
  <c r="I13" i="19"/>
  <c r="M6" i="19"/>
  <c r="M7" i="19"/>
  <c r="M8" i="19"/>
  <c r="M9" i="19"/>
  <c r="E13" i="19"/>
  <c r="F13" i="19"/>
  <c r="H13" i="19"/>
  <c r="J13" i="19"/>
  <c r="K13" i="19"/>
  <c r="L13" i="19"/>
  <c r="D13" i="19"/>
  <c r="E12" i="19"/>
  <c r="F12" i="19"/>
  <c r="G12" i="19"/>
  <c r="H12" i="19"/>
  <c r="I12" i="19"/>
  <c r="J12" i="19"/>
  <c r="K12" i="19"/>
  <c r="L12" i="19"/>
  <c r="D12" i="19"/>
  <c r="L6" i="21"/>
  <c r="L8" i="21"/>
  <c r="L5" i="21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H59" i="17"/>
  <c r="L59" i="17"/>
  <c r="L56" i="17"/>
  <c r="L52" i="17"/>
  <c r="H34" i="17"/>
  <c r="L34" i="17"/>
  <c r="L29" i="17"/>
  <c r="H18" i="17"/>
  <c r="H15" i="17"/>
  <c r="L15" i="17"/>
  <c r="H10" i="17"/>
  <c r="E20" i="1" s="1"/>
  <c r="L10" i="17"/>
  <c r="K112" i="14"/>
  <c r="K105" i="14"/>
  <c r="K95" i="14"/>
  <c r="K72" i="14"/>
  <c r="K69" i="14"/>
  <c r="K66" i="14"/>
  <c r="G66" i="14"/>
  <c r="K45" i="14"/>
  <c r="K24" i="14"/>
  <c r="K12" i="14"/>
  <c r="D12" i="14"/>
  <c r="F6" i="14"/>
  <c r="I20" i="1" l="1"/>
  <c r="I14" i="1" s="1"/>
  <c r="E48" i="1"/>
  <c r="K31" i="14"/>
  <c r="K22" i="14"/>
  <c r="K75" i="14"/>
  <c r="G11" i="11"/>
  <c r="G15" i="11" s="1"/>
  <c r="L33" i="17"/>
  <c r="I12" i="1"/>
  <c r="C11" i="11"/>
  <c r="C15" i="11" s="1"/>
  <c r="I11" i="11"/>
  <c r="I15" i="11" s="1"/>
  <c r="E11" i="11"/>
  <c r="E15" i="11" s="1"/>
  <c r="K40" i="18"/>
  <c r="K41" i="18" s="1"/>
  <c r="L8" i="22"/>
  <c r="G57" i="18"/>
  <c r="G60" i="18" s="1"/>
  <c r="M7" i="20"/>
  <c r="E72" i="1"/>
  <c r="E76" i="1" s="1"/>
  <c r="E26" i="1"/>
  <c r="E24" i="1" s="1"/>
  <c r="E31" i="1" s="1"/>
  <c r="D6" i="6" s="1"/>
  <c r="H29" i="17"/>
  <c r="H33" i="17" s="1"/>
  <c r="K29" i="18"/>
  <c r="K33" i="18" s="1"/>
  <c r="G33" i="18"/>
  <c r="M12" i="19"/>
  <c r="M13" i="19"/>
  <c r="L10" i="21"/>
  <c r="L57" i="17"/>
  <c r="L40" i="17"/>
  <c r="K106" i="14"/>
  <c r="M8" i="20"/>
  <c r="K57" i="18"/>
  <c r="K60" i="18" s="1"/>
  <c r="G40" i="18"/>
  <c r="G41" i="18" s="1"/>
  <c r="H8" i="6"/>
  <c r="D19" i="5"/>
  <c r="H19" i="5"/>
  <c r="O16" i="5"/>
  <c r="O19" i="5" s="1"/>
  <c r="E109" i="1"/>
  <c r="E108" i="1"/>
  <c r="O13" i="6"/>
  <c r="O17" i="6" s="1"/>
  <c r="E105" i="1"/>
  <c r="E104" i="1"/>
  <c r="E103" i="1"/>
  <c r="E102" i="1"/>
  <c r="E100" i="1"/>
  <c r="O7" i="6"/>
  <c r="O6" i="6"/>
  <c r="O9" i="5"/>
  <c r="O8" i="5"/>
  <c r="O7" i="5"/>
  <c r="O6" i="5"/>
  <c r="E69" i="1"/>
  <c r="D8" i="6" s="1"/>
  <c r="E66" i="1"/>
  <c r="D10" i="5" s="1"/>
  <c r="H10" i="5"/>
  <c r="E62" i="1"/>
  <c r="E61" i="1"/>
  <c r="E60" i="1"/>
  <c r="E58" i="1"/>
  <c r="E55" i="1"/>
  <c r="E52" i="1"/>
  <c r="E51" i="1"/>
  <c r="E50" i="1"/>
  <c r="E49" i="1"/>
  <c r="E47" i="1"/>
  <c r="E46" i="1"/>
  <c r="E34" i="1"/>
  <c r="E35" i="1"/>
  <c r="E36" i="1"/>
  <c r="E38" i="1"/>
  <c r="E39" i="1"/>
  <c r="E44" i="1"/>
  <c r="E43" i="1"/>
  <c r="E42" i="1"/>
  <c r="E40" i="1"/>
  <c r="E32" i="1"/>
  <c r="H6" i="6"/>
  <c r="E19" i="1"/>
  <c r="E18" i="1"/>
  <c r="E17" i="1"/>
  <c r="E16" i="1"/>
  <c r="E15" i="1"/>
  <c r="E13" i="1"/>
  <c r="L60" i="17" l="1"/>
  <c r="L41" i="17"/>
  <c r="G42" i="18"/>
  <c r="K70" i="14"/>
  <c r="K113" i="14"/>
  <c r="E14" i="1"/>
  <c r="D7" i="5" s="1"/>
  <c r="I22" i="1"/>
  <c r="I70" i="1" s="1"/>
  <c r="I117" i="1" s="1"/>
  <c r="K42" i="18"/>
  <c r="K13" i="6"/>
  <c r="K17" i="6" s="1"/>
  <c r="H7" i="6"/>
  <c r="H12" i="6" s="1"/>
  <c r="H18" i="6" s="1"/>
  <c r="E33" i="1"/>
  <c r="E63" i="1"/>
  <c r="D7" i="6" s="1"/>
  <c r="D12" i="6" s="1"/>
  <c r="E41" i="1"/>
  <c r="E37" i="1"/>
  <c r="E99" i="1"/>
  <c r="K8" i="6" s="1"/>
  <c r="O8" i="6"/>
  <c r="O12" i="6" s="1"/>
  <c r="O10" i="5"/>
  <c r="O13" i="5" s="1"/>
  <c r="O20" i="5" s="1"/>
  <c r="H7" i="5"/>
  <c r="F35" i="14"/>
  <c r="L42" i="17" l="1"/>
  <c r="D35" i="1"/>
  <c r="K76" i="14"/>
  <c r="I77" i="1"/>
  <c r="D18" i="6"/>
  <c r="O18" i="6"/>
  <c r="O19" i="6" s="1"/>
  <c r="O20" i="6"/>
  <c r="H6" i="5"/>
  <c r="H9" i="5"/>
  <c r="E45" i="1"/>
  <c r="D8" i="5" s="1"/>
  <c r="H20" i="6"/>
  <c r="E178" i="13"/>
  <c r="G203" i="13"/>
  <c r="G201" i="13"/>
  <c r="G202" i="13"/>
  <c r="E231" i="13"/>
  <c r="G303" i="13"/>
  <c r="G484" i="13"/>
  <c r="G478" i="13"/>
  <c r="D477" i="13"/>
  <c r="G477" i="13" s="1"/>
  <c r="C473" i="13"/>
  <c r="B473" i="13"/>
  <c r="G470" i="13"/>
  <c r="G454" i="13"/>
  <c r="G447" i="13"/>
  <c r="E446" i="13"/>
  <c r="G446" i="13" s="1"/>
  <c r="G445" i="13"/>
  <c r="G444" i="13"/>
  <c r="F442" i="13"/>
  <c r="F453" i="13" s="1"/>
  <c r="E442" i="13"/>
  <c r="E453" i="13" s="1"/>
  <c r="D442" i="13"/>
  <c r="D453" i="13" s="1"/>
  <c r="C442" i="13"/>
  <c r="C453" i="13" s="1"/>
  <c r="G440" i="13"/>
  <c r="G438" i="13"/>
  <c r="G424" i="13"/>
  <c r="G423" i="13"/>
  <c r="G422" i="13"/>
  <c r="G421" i="13"/>
  <c r="G420" i="13"/>
  <c r="G419" i="13"/>
  <c r="G418" i="13"/>
  <c r="G417" i="13"/>
  <c r="G416" i="13"/>
  <c r="G415" i="13"/>
  <c r="G414" i="13"/>
  <c r="F413" i="13"/>
  <c r="E413" i="13"/>
  <c r="D413" i="13"/>
  <c r="C413" i="13"/>
  <c r="B413" i="13"/>
  <c r="G412" i="13"/>
  <c r="G411" i="13"/>
  <c r="G410" i="13"/>
  <c r="G394" i="13"/>
  <c r="D393" i="13"/>
  <c r="G393" i="13" s="1"/>
  <c r="G392" i="13"/>
  <c r="G391" i="13"/>
  <c r="G390" i="13"/>
  <c r="G389" i="13"/>
  <c r="G388" i="13"/>
  <c r="G387" i="13"/>
  <c r="G386" i="13"/>
  <c r="G385" i="13"/>
  <c r="G384" i="13"/>
  <c r="D382" i="13"/>
  <c r="C382" i="13"/>
  <c r="G382" i="13" s="1"/>
  <c r="G380" i="13"/>
  <c r="G364" i="13"/>
  <c r="G358" i="13"/>
  <c r="G357" i="13"/>
  <c r="F353" i="13"/>
  <c r="E353" i="13"/>
  <c r="E363" i="13" s="1"/>
  <c r="G363" i="13" s="1"/>
  <c r="D353" i="13"/>
  <c r="C353" i="13"/>
  <c r="B353" i="13"/>
  <c r="G334" i="13"/>
  <c r="G331" i="13"/>
  <c r="G327" i="13"/>
  <c r="G326" i="13"/>
  <c r="G325" i="13"/>
  <c r="G324" i="13"/>
  <c r="F322" i="13"/>
  <c r="E322" i="13"/>
  <c r="D322" i="13"/>
  <c r="C322" i="13"/>
  <c r="G320" i="13"/>
  <c r="G318" i="13"/>
  <c r="F302" i="13"/>
  <c r="G302" i="13" s="1"/>
  <c r="G300" i="13"/>
  <c r="G296" i="13"/>
  <c r="G295" i="13"/>
  <c r="G294" i="13"/>
  <c r="G293" i="13"/>
  <c r="E291" i="13"/>
  <c r="D291" i="13"/>
  <c r="C291" i="13"/>
  <c r="G289" i="13"/>
  <c r="G287" i="13"/>
  <c r="G268" i="13"/>
  <c r="G267" i="13"/>
  <c r="G266" i="13"/>
  <c r="G265" i="13"/>
  <c r="G264" i="13"/>
  <c r="F262" i="13"/>
  <c r="E262" i="13"/>
  <c r="E271" i="13" s="1"/>
  <c r="G271" i="13" s="1"/>
  <c r="D262" i="13"/>
  <c r="C262" i="13"/>
  <c r="G243" i="13"/>
  <c r="E242" i="13"/>
  <c r="G242" i="13" s="1"/>
  <c r="G241" i="13"/>
  <c r="G240" i="13"/>
  <c r="G239" i="13"/>
  <c r="G238" i="13"/>
  <c r="G237" i="13"/>
  <c r="G236" i="13"/>
  <c r="G235" i="13"/>
  <c r="G234" i="13"/>
  <c r="G233" i="13"/>
  <c r="G232" i="13"/>
  <c r="F231" i="13"/>
  <c r="D231" i="13"/>
  <c r="G231" i="13" s="1"/>
  <c r="G229" i="13"/>
  <c r="G227" i="13"/>
  <c r="G212" i="13"/>
  <c r="G204" i="13"/>
  <c r="F199" i="13"/>
  <c r="E199" i="13"/>
  <c r="D199" i="13"/>
  <c r="C199" i="13"/>
  <c r="G199" i="13" s="1"/>
  <c r="G197" i="13"/>
  <c r="G195" i="13"/>
  <c r="G179" i="13"/>
  <c r="G178" i="13"/>
  <c r="G177" i="13"/>
  <c r="G176" i="13"/>
  <c r="G175" i="13"/>
  <c r="G174" i="13"/>
  <c r="G173" i="13"/>
  <c r="G172" i="13"/>
  <c r="G171" i="13"/>
  <c r="G170" i="13"/>
  <c r="G169" i="13"/>
  <c r="F168" i="13"/>
  <c r="E168" i="13"/>
  <c r="D168" i="13"/>
  <c r="C168" i="13"/>
  <c r="B168" i="13"/>
  <c r="C166" i="13"/>
  <c r="G164" i="13"/>
  <c r="G149" i="13"/>
  <c r="D148" i="13"/>
  <c r="G143" i="13"/>
  <c r="G142" i="13"/>
  <c r="E138" i="13"/>
  <c r="E148" i="13" s="1"/>
  <c r="D138" i="13"/>
  <c r="G118" i="13"/>
  <c r="D117" i="13"/>
  <c r="G112" i="13"/>
  <c r="G111" i="13"/>
  <c r="E108" i="13"/>
  <c r="E117" i="13" s="1"/>
  <c r="D108" i="13"/>
  <c r="G88" i="13"/>
  <c r="G87" i="13"/>
  <c r="G86" i="13"/>
  <c r="G85" i="13"/>
  <c r="G84" i="13"/>
  <c r="G83" i="13"/>
  <c r="G82" i="13"/>
  <c r="G81" i="13"/>
  <c r="G80" i="13"/>
  <c r="G79" i="13"/>
  <c r="G78" i="13"/>
  <c r="E77" i="13"/>
  <c r="D77" i="13"/>
  <c r="C77" i="13"/>
  <c r="B77" i="13"/>
  <c r="C75" i="13"/>
  <c r="G73" i="13"/>
  <c r="G58" i="13"/>
  <c r="G57" i="13"/>
  <c r="G56" i="13"/>
  <c r="G55" i="13"/>
  <c r="G54" i="13"/>
  <c r="G53" i="13"/>
  <c r="G52" i="13"/>
  <c r="G51" i="13"/>
  <c r="G50" i="13"/>
  <c r="G49" i="13"/>
  <c r="G48" i="13"/>
  <c r="F47" i="13"/>
  <c r="D47" i="13"/>
  <c r="B47" i="13"/>
  <c r="C45" i="13"/>
  <c r="G43" i="13"/>
  <c r="G28" i="13"/>
  <c r="F27" i="13"/>
  <c r="E27" i="13"/>
  <c r="G26" i="13"/>
  <c r="G25" i="13"/>
  <c r="G24" i="13"/>
  <c r="G23" i="13"/>
  <c r="G22" i="13"/>
  <c r="G21" i="13"/>
  <c r="G20" i="13"/>
  <c r="G19" i="13"/>
  <c r="G18" i="13"/>
  <c r="D17" i="13"/>
  <c r="C17" i="13"/>
  <c r="G16" i="13"/>
  <c r="G15" i="13"/>
  <c r="G14" i="13"/>
  <c r="G13" i="13"/>
  <c r="D378" i="13" l="1"/>
  <c r="D409" i="13" s="1"/>
  <c r="G409" i="13" s="1"/>
  <c r="G17" i="13"/>
  <c r="G77" i="13"/>
  <c r="G322" i="13"/>
  <c r="G333" i="13"/>
  <c r="D473" i="13"/>
  <c r="D483" i="13" s="1"/>
  <c r="G483" i="13" s="1"/>
  <c r="O21" i="6"/>
  <c r="H21" i="6"/>
  <c r="G210" i="13"/>
  <c r="G138" i="13"/>
  <c r="G148" i="13"/>
  <c r="G262" i="13"/>
  <c r="G413" i="13"/>
  <c r="G27" i="13"/>
  <c r="G108" i="13"/>
  <c r="G117" i="13"/>
  <c r="G353" i="13"/>
  <c r="G453" i="13"/>
  <c r="G473" i="13"/>
  <c r="H8" i="5"/>
  <c r="H13" i="5" s="1"/>
  <c r="H21" i="5" s="1"/>
  <c r="G291" i="13"/>
  <c r="G168" i="13"/>
  <c r="G378" i="13"/>
  <c r="G442" i="13"/>
  <c r="H20" i="5" l="1"/>
  <c r="H19" i="6" s="1"/>
  <c r="O22" i="5"/>
  <c r="O21" i="5"/>
  <c r="F36" i="34"/>
  <c r="H36" i="34"/>
  <c r="J36" i="34"/>
  <c r="C13" i="32" l="1"/>
  <c r="N57" i="34"/>
  <c r="M57" i="34"/>
  <c r="L57" i="34"/>
  <c r="J57" i="34"/>
  <c r="H57" i="34"/>
  <c r="H58" i="34" s="1"/>
  <c r="F57" i="34"/>
  <c r="N36" i="34"/>
  <c r="M36" i="34"/>
  <c r="L36" i="34"/>
  <c r="C34" i="31"/>
  <c r="C28" i="31"/>
  <c r="C26" i="31"/>
  <c r="C19" i="25"/>
  <c r="E42" i="9"/>
  <c r="C35" i="31" l="1"/>
  <c r="I58" i="34"/>
  <c r="E58" i="34"/>
  <c r="N58" i="34"/>
  <c r="K58" i="34"/>
  <c r="G58" i="34"/>
  <c r="J58" i="34"/>
  <c r="F58" i="34"/>
  <c r="L58" i="34"/>
  <c r="M58" i="34"/>
  <c r="D24" i="1"/>
  <c r="D31" i="1" s="1"/>
  <c r="F32" i="16"/>
  <c r="F39" i="16"/>
  <c r="F31" i="16"/>
  <c r="F6" i="16"/>
  <c r="D92" i="14"/>
  <c r="F24" i="14"/>
  <c r="F71" i="14"/>
  <c r="D72" i="14"/>
  <c r="D37" i="14"/>
  <c r="F109" i="14"/>
  <c r="F53" i="7"/>
  <c r="F25" i="7"/>
  <c r="D37" i="17"/>
  <c r="D71" i="1" l="1"/>
  <c r="E110" i="1"/>
  <c r="E112" i="1" s="1"/>
  <c r="F97" i="14"/>
  <c r="F96" i="14"/>
  <c r="E98" i="1" l="1"/>
  <c r="K7" i="6" s="1"/>
  <c r="K16" i="5"/>
  <c r="K19" i="5" s="1"/>
  <c r="E118" i="1"/>
  <c r="O8" i="23"/>
  <c r="O7" i="23"/>
  <c r="F72" i="14" l="1"/>
  <c r="D57" i="14"/>
  <c r="D14" i="14"/>
  <c r="F15" i="16" l="1"/>
  <c r="F17" i="16"/>
  <c r="F16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3" i="16"/>
  <c r="F34" i="16"/>
  <c r="F35" i="16"/>
  <c r="F36" i="16"/>
  <c r="F37" i="16"/>
  <c r="F38" i="16"/>
  <c r="F40" i="16"/>
  <c r="F41" i="16"/>
  <c r="F12" i="16"/>
  <c r="F7" i="16"/>
  <c r="F8" i="16"/>
  <c r="F9" i="16"/>
  <c r="F10" i="16"/>
  <c r="F11" i="16"/>
  <c r="F13" i="16"/>
  <c r="F14" i="16"/>
  <c r="F5" i="16"/>
  <c r="F4" i="16"/>
  <c r="E85" i="14"/>
  <c r="D85" i="14"/>
  <c r="D95" i="14" s="1"/>
  <c r="F74" i="14"/>
  <c r="F73" i="14"/>
  <c r="F82" i="14"/>
  <c r="F83" i="14"/>
  <c r="F84" i="14"/>
  <c r="F86" i="14"/>
  <c r="F87" i="14"/>
  <c r="F88" i="14"/>
  <c r="F89" i="14"/>
  <c r="F90" i="14"/>
  <c r="F91" i="14"/>
  <c r="F93" i="14"/>
  <c r="F94" i="14"/>
  <c r="F81" i="14"/>
  <c r="F59" i="14"/>
  <c r="F60" i="14"/>
  <c r="F61" i="14"/>
  <c r="F62" i="14"/>
  <c r="F47" i="14"/>
  <c r="F48" i="14"/>
  <c r="F49" i="14"/>
  <c r="F50" i="14"/>
  <c r="F51" i="14"/>
  <c r="F52" i="14"/>
  <c r="F53" i="14"/>
  <c r="F54" i="14"/>
  <c r="F56" i="14"/>
  <c r="F46" i="14"/>
  <c r="F36" i="14"/>
  <c r="F38" i="14"/>
  <c r="F39" i="14"/>
  <c r="F40" i="14"/>
  <c r="F42" i="14"/>
  <c r="F43" i="14"/>
  <c r="F44" i="14"/>
  <c r="F34" i="14"/>
  <c r="F7" i="14"/>
  <c r="F8" i="14"/>
  <c r="F9" i="14"/>
  <c r="F10" i="14"/>
  <c r="F11" i="14"/>
  <c r="F13" i="14"/>
  <c r="F16" i="14"/>
  <c r="F21" i="14"/>
  <c r="D10" i="1" l="1"/>
  <c r="D34" i="1"/>
  <c r="E94" i="1"/>
  <c r="E89" i="1"/>
  <c r="D42" i="1"/>
  <c r="D36" i="1"/>
  <c r="E95" i="1"/>
  <c r="E85" i="1"/>
  <c r="K9" i="5" s="1"/>
  <c r="E8" i="1"/>
  <c r="D38" i="1"/>
  <c r="D16" i="1"/>
  <c r="E9" i="1"/>
  <c r="E88" i="1"/>
  <c r="D92" i="1"/>
  <c r="E92" i="1"/>
  <c r="E87" i="1"/>
  <c r="D90" i="1"/>
  <c r="E90" i="1"/>
  <c r="E57" i="1"/>
  <c r="D9" i="5" s="1"/>
  <c r="G12" i="14"/>
  <c r="F85" i="14"/>
  <c r="D61" i="7"/>
  <c r="E12" i="1" l="1"/>
  <c r="E22" i="1" s="1"/>
  <c r="E70" i="1" s="1"/>
  <c r="E77" i="1" s="1"/>
  <c r="F95" i="14"/>
  <c r="D75" i="14"/>
  <c r="E57" i="14"/>
  <c r="F58" i="14" s="1"/>
  <c r="D69" i="14"/>
  <c r="E69" i="14"/>
  <c r="D66" i="14"/>
  <c r="E66" i="14"/>
  <c r="D63" i="14"/>
  <c r="E63" i="14"/>
  <c r="E41" i="14"/>
  <c r="E37" i="14"/>
  <c r="D33" i="14"/>
  <c r="E33" i="14"/>
  <c r="D31" i="14"/>
  <c r="E24" i="14"/>
  <c r="E31" i="14" s="1"/>
  <c r="E14" i="14"/>
  <c r="F14" i="14" s="1"/>
  <c r="E12" i="14"/>
  <c r="F12" i="14" s="1"/>
  <c r="E112" i="14"/>
  <c r="D112" i="14"/>
  <c r="E105" i="14"/>
  <c r="D105" i="14"/>
  <c r="E95" i="14"/>
  <c r="F92" i="14"/>
  <c r="O17" i="23"/>
  <c r="D6" i="5" l="1"/>
  <c r="D13" i="5" s="1"/>
  <c r="D20" i="5" s="1"/>
  <c r="D19" i="6" s="1"/>
  <c r="E93" i="1"/>
  <c r="E86" i="1" s="1"/>
  <c r="K10" i="5" s="1"/>
  <c r="F63" i="14"/>
  <c r="E45" i="14"/>
  <c r="G85" i="14"/>
  <c r="F37" i="14"/>
  <c r="D45" i="14"/>
  <c r="F41" i="14"/>
  <c r="E75" i="14"/>
  <c r="E106" i="14"/>
  <c r="E113" i="14" s="1"/>
  <c r="D22" i="14"/>
  <c r="E22" i="14"/>
  <c r="G95" i="14" l="1"/>
  <c r="E70" i="14"/>
  <c r="E76" i="14" s="1"/>
  <c r="F22" i="14"/>
  <c r="G22" i="14"/>
  <c r="D70" i="14"/>
  <c r="D76" i="14" s="1"/>
  <c r="D106" i="14"/>
  <c r="D113" i="14" s="1"/>
  <c r="F56" i="17"/>
  <c r="F37" i="17"/>
  <c r="F18" i="17"/>
  <c r="F29" i="17" s="1"/>
  <c r="E59" i="17"/>
  <c r="F59" i="17"/>
  <c r="D59" i="17"/>
  <c r="G58" i="17"/>
  <c r="G54" i="17"/>
  <c r="G55" i="17"/>
  <c r="N55" i="17" s="1"/>
  <c r="G53" i="17"/>
  <c r="N53" i="17" s="1"/>
  <c r="F52" i="17"/>
  <c r="G49" i="17"/>
  <c r="N49" i="17" s="1"/>
  <c r="G50" i="17"/>
  <c r="N50" i="17" s="1"/>
  <c r="G51" i="17"/>
  <c r="N51" i="17" s="1"/>
  <c r="G48" i="17"/>
  <c r="N48" i="17" s="1"/>
  <c r="G47" i="17"/>
  <c r="N47" i="17" s="1"/>
  <c r="G39" i="17"/>
  <c r="N39" i="17" s="1"/>
  <c r="G38" i="17"/>
  <c r="G36" i="17"/>
  <c r="N36" i="17" s="1"/>
  <c r="G35" i="17"/>
  <c r="N35" i="17" s="1"/>
  <c r="F34" i="17"/>
  <c r="G32" i="17"/>
  <c r="N32" i="17" s="1"/>
  <c r="G31" i="17"/>
  <c r="N31" i="17" s="1"/>
  <c r="G30" i="17"/>
  <c r="G20" i="17"/>
  <c r="N20" i="17" s="1"/>
  <c r="G21" i="17"/>
  <c r="N21" i="17" s="1"/>
  <c r="G22" i="17"/>
  <c r="N22" i="17" s="1"/>
  <c r="G23" i="17"/>
  <c r="N23" i="17" s="1"/>
  <c r="G24" i="17"/>
  <c r="N24" i="17" s="1"/>
  <c r="G25" i="17"/>
  <c r="G26" i="17"/>
  <c r="N26" i="17" s="1"/>
  <c r="G27" i="17"/>
  <c r="N27" i="17" s="1"/>
  <c r="G28" i="17"/>
  <c r="N28" i="17" s="1"/>
  <c r="G19" i="17"/>
  <c r="N19" i="17" s="1"/>
  <c r="G17" i="17"/>
  <c r="N17" i="17" s="1"/>
  <c r="F15" i="17"/>
  <c r="G12" i="17"/>
  <c r="N12" i="17" s="1"/>
  <c r="G13" i="17"/>
  <c r="N13" i="17" s="1"/>
  <c r="G14" i="17"/>
  <c r="N14" i="17" s="1"/>
  <c r="G11" i="17"/>
  <c r="N11" i="17" s="1"/>
  <c r="F10" i="17"/>
  <c r="G7" i="17"/>
  <c r="G8" i="17"/>
  <c r="G9" i="17"/>
  <c r="N9" i="17" s="1"/>
  <c r="G6" i="17"/>
  <c r="N25" i="17" l="1"/>
  <c r="D53" i="1"/>
  <c r="H37" i="17"/>
  <c r="N38" i="17"/>
  <c r="D59" i="1"/>
  <c r="N30" i="17"/>
  <c r="D98" i="1"/>
  <c r="N54" i="17"/>
  <c r="G59" i="17"/>
  <c r="N59" i="17" s="1"/>
  <c r="N58" i="17"/>
  <c r="E82" i="1"/>
  <c r="K6" i="5" s="1"/>
  <c r="E83" i="1"/>
  <c r="K7" i="5" s="1"/>
  <c r="G70" i="14"/>
  <c r="H52" i="17"/>
  <c r="E84" i="1"/>
  <c r="K8" i="5" s="1"/>
  <c r="H56" i="17"/>
  <c r="N56" i="17" s="1"/>
  <c r="E97" i="1"/>
  <c r="G56" i="17"/>
  <c r="F40" i="17"/>
  <c r="F41" i="17" s="1"/>
  <c r="F33" i="17"/>
  <c r="F57" i="17"/>
  <c r="F60" i="17" s="1"/>
  <c r="H40" i="17" l="1"/>
  <c r="G76" i="14"/>
  <c r="K13" i="5"/>
  <c r="K21" i="5" s="1"/>
  <c r="H57" i="17"/>
  <c r="E96" i="1"/>
  <c r="E106" i="1"/>
  <c r="K6" i="6"/>
  <c r="K12" i="6" s="1"/>
  <c r="K20" i="6" s="1"/>
  <c r="F42" i="17"/>
  <c r="H60" i="17" l="1"/>
  <c r="H41" i="17"/>
  <c r="D21" i="5"/>
  <c r="E107" i="1"/>
  <c r="E117" i="1" s="1"/>
  <c r="K20" i="5"/>
  <c r="K22" i="5" s="1"/>
  <c r="K18" i="6"/>
  <c r="D20" i="6"/>
  <c r="E42" i="16"/>
  <c r="D42" i="16"/>
  <c r="H42" i="17" l="1"/>
  <c r="D21" i="6"/>
  <c r="K21" i="6"/>
  <c r="E113" i="1"/>
  <c r="K19" i="6"/>
  <c r="F42" i="16"/>
  <c r="E7" i="28" l="1"/>
  <c r="E23" i="28" l="1"/>
  <c r="E27" i="28" l="1"/>
  <c r="E29" i="28" s="1"/>
  <c r="I8" i="6"/>
  <c r="I7" i="6"/>
  <c r="I6" i="6"/>
  <c r="I7" i="5"/>
  <c r="I8" i="5"/>
  <c r="I9" i="5"/>
  <c r="I10" i="5"/>
  <c r="I6" i="5"/>
  <c r="B17" i="5" l="1"/>
  <c r="B16" i="5"/>
  <c r="B14" i="5"/>
  <c r="C17" i="6"/>
  <c r="J4" i="6"/>
  <c r="C18" i="5"/>
  <c r="C14" i="5"/>
  <c r="J4" i="5"/>
  <c r="C19" i="5" l="1"/>
  <c r="D109" i="1" l="1"/>
  <c r="D110" i="1"/>
  <c r="D101" i="1"/>
  <c r="D102" i="1"/>
  <c r="D103" i="1"/>
  <c r="D104" i="1"/>
  <c r="D105" i="1"/>
  <c r="D100" i="1"/>
  <c r="D88" i="1"/>
  <c r="D89" i="1"/>
  <c r="D94" i="1"/>
  <c r="D87" i="1"/>
  <c r="D74" i="1"/>
  <c r="D61" i="1"/>
  <c r="D62" i="1"/>
  <c r="D58" i="1"/>
  <c r="D54" i="1"/>
  <c r="D55" i="1"/>
  <c r="D50" i="1"/>
  <c r="D43" i="1"/>
  <c r="D41" i="1" s="1"/>
  <c r="D44" i="1"/>
  <c r="D40" i="1"/>
  <c r="D39" i="1"/>
  <c r="D37" i="1" s="1"/>
  <c r="D32" i="1"/>
  <c r="D17" i="1"/>
  <c r="D21" i="1"/>
  <c r="D13" i="1"/>
  <c r="D7" i="1"/>
  <c r="D8" i="1"/>
  <c r="D9" i="1"/>
  <c r="D11" i="1"/>
  <c r="D7" i="29"/>
  <c r="E7" i="29"/>
  <c r="F7" i="29"/>
  <c r="G7" i="29"/>
  <c r="C7" i="29"/>
  <c r="J16" i="5" l="1"/>
  <c r="J19" i="5" s="1"/>
  <c r="D19" i="1"/>
  <c r="D18" i="1"/>
  <c r="H6" i="29"/>
  <c r="H5" i="29"/>
  <c r="H4" i="29"/>
  <c r="H7" i="29" l="1"/>
  <c r="C19" i="30"/>
  <c r="L12" i="11" l="1"/>
  <c r="C12" i="11" l="1"/>
  <c r="K12" i="11"/>
  <c r="E12" i="11"/>
  <c r="I12" i="11"/>
  <c r="G12" i="11"/>
  <c r="J10" i="26"/>
  <c r="G10" i="26"/>
  <c r="K9" i="26"/>
  <c r="K8" i="26"/>
  <c r="K7" i="26"/>
  <c r="K6" i="26"/>
  <c r="K5" i="26"/>
  <c r="K10" i="26" l="1"/>
  <c r="L8" i="11" l="1"/>
  <c r="L6" i="11"/>
  <c r="L10" i="11" l="1"/>
  <c r="K8" i="11"/>
  <c r="K10" i="11" s="1"/>
  <c r="K14" i="11" s="1"/>
  <c r="C8" i="11"/>
  <c r="I8" i="11"/>
  <c r="G8" i="11"/>
  <c r="E8" i="11"/>
  <c r="G6" i="11"/>
  <c r="G10" i="11" s="1"/>
  <c r="G14" i="11" s="1"/>
  <c r="C6" i="11"/>
  <c r="C10" i="11" s="1"/>
  <c r="C14" i="11" s="1"/>
  <c r="I6" i="11"/>
  <c r="E6" i="11"/>
  <c r="E10" i="11" s="1"/>
  <c r="E14" i="11" s="1"/>
  <c r="I10" i="11" l="1"/>
  <c r="I14" i="11" s="1"/>
  <c r="D60" i="1"/>
  <c r="C22" i="32" l="1"/>
  <c r="D93" i="1" l="1"/>
  <c r="D95" i="1"/>
  <c r="J7" i="6" l="1"/>
  <c r="D6" i="1" l="1"/>
  <c r="G37" i="17" l="1"/>
  <c r="F11" i="18"/>
  <c r="F12" i="18"/>
  <c r="F13" i="18"/>
  <c r="F14" i="18"/>
  <c r="F38" i="18"/>
  <c r="F39" i="18"/>
  <c r="E37" i="18"/>
  <c r="D37" i="18"/>
  <c r="K7" i="21" l="1"/>
  <c r="N37" i="17"/>
  <c r="L7" i="21"/>
  <c r="K9" i="21"/>
  <c r="L9" i="21" s="1"/>
  <c r="F37" i="18"/>
  <c r="F110" i="14" s="1"/>
  <c r="G112" i="14" l="1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C20" i="25" l="1"/>
  <c r="H7" i="24"/>
  <c r="G7" i="24"/>
  <c r="F7" i="24"/>
  <c r="E7" i="24"/>
  <c r="B7" i="24"/>
  <c r="I7" i="24"/>
  <c r="D7" i="24"/>
  <c r="D108" i="1" l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6" i="23"/>
  <c r="O5" i="23"/>
  <c r="J13" i="6" l="1"/>
  <c r="J17" i="6" s="1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5" i="20"/>
  <c r="M5" i="19"/>
  <c r="E59" i="18"/>
  <c r="D59" i="18"/>
  <c r="F58" i="18"/>
  <c r="F59" i="18" s="1"/>
  <c r="E56" i="18"/>
  <c r="D56" i="18"/>
  <c r="F55" i="18"/>
  <c r="F54" i="18"/>
  <c r="F53" i="18"/>
  <c r="D97" i="1" s="1"/>
  <c r="E52" i="18"/>
  <c r="D52" i="18"/>
  <c r="F51" i="18"/>
  <c r="D91" i="1" s="1"/>
  <c r="D86" i="1" s="1"/>
  <c r="J10" i="5" s="1"/>
  <c r="F50" i="18"/>
  <c r="D85" i="1" s="1"/>
  <c r="J9" i="5" s="1"/>
  <c r="F49" i="18"/>
  <c r="D84" i="1" s="1"/>
  <c r="J8" i="5" s="1"/>
  <c r="F48" i="18"/>
  <c r="D83" i="1" s="1"/>
  <c r="J7" i="5" s="1"/>
  <c r="F47" i="18"/>
  <c r="D82" i="1" s="1"/>
  <c r="F36" i="18"/>
  <c r="F35" i="18"/>
  <c r="E34" i="18"/>
  <c r="E40" i="18" s="1"/>
  <c r="E41" i="18" s="1"/>
  <c r="D34" i="18"/>
  <c r="D40" i="18" s="1"/>
  <c r="D41" i="18" s="1"/>
  <c r="F32" i="18"/>
  <c r="F31" i="18"/>
  <c r="D65" i="1" s="1"/>
  <c r="D66" i="1" s="1"/>
  <c r="F30" i="18"/>
  <c r="F28" i="18"/>
  <c r="D56" i="1" s="1"/>
  <c r="F27" i="18"/>
  <c r="F26" i="18"/>
  <c r="F25" i="18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N16" i="17" s="1"/>
  <c r="E15" i="17"/>
  <c r="D15" i="17"/>
  <c r="E10" i="17"/>
  <c r="D10" i="17"/>
  <c r="D20" i="1" s="1"/>
  <c r="F112" i="14"/>
  <c r="F98" i="14"/>
  <c r="F79" i="14"/>
  <c r="F75" i="14"/>
  <c r="F69" i="14"/>
  <c r="F66" i="14"/>
  <c r="F57" i="14"/>
  <c r="F33" i="14"/>
  <c r="F31" i="14"/>
  <c r="G105" i="14" l="1"/>
  <c r="D46" i="1"/>
  <c r="F18" i="18"/>
  <c r="D57" i="18"/>
  <c r="D60" i="18" s="1"/>
  <c r="J6" i="5"/>
  <c r="D96" i="1"/>
  <c r="E29" i="17"/>
  <c r="E33" i="17" s="1"/>
  <c r="E42" i="17" s="1"/>
  <c r="G18" i="17"/>
  <c r="N18" i="17" s="1"/>
  <c r="E57" i="18"/>
  <c r="E60" i="18" s="1"/>
  <c r="D47" i="1"/>
  <c r="F34" i="18"/>
  <c r="F40" i="18" s="1"/>
  <c r="F41" i="18" s="1"/>
  <c r="D73" i="1"/>
  <c r="O24" i="23"/>
  <c r="E57" i="17"/>
  <c r="E60" i="17" s="1"/>
  <c r="F45" i="14"/>
  <c r="G52" i="17"/>
  <c r="N52" i="17" s="1"/>
  <c r="G34" i="17"/>
  <c r="G15" i="17"/>
  <c r="N15" i="17" s="1"/>
  <c r="F52" i="18"/>
  <c r="F10" i="18"/>
  <c r="F56" i="18"/>
  <c r="E33" i="18"/>
  <c r="E42" i="18" s="1"/>
  <c r="F15" i="18"/>
  <c r="D33" i="18"/>
  <c r="D42" i="18" s="1"/>
  <c r="F29" i="18"/>
  <c r="D57" i="17"/>
  <c r="D60" i="17" s="1"/>
  <c r="D33" i="17"/>
  <c r="D42" i="17" s="1"/>
  <c r="G10" i="17"/>
  <c r="N10" i="17" s="1"/>
  <c r="G40" i="17" l="1"/>
  <c r="N34" i="17"/>
  <c r="G106" i="14"/>
  <c r="D48" i="1"/>
  <c r="D57" i="1" s="1"/>
  <c r="C10" i="30"/>
  <c r="C11" i="30" s="1"/>
  <c r="C20" i="30" s="1"/>
  <c r="L5" i="22"/>
  <c r="F57" i="18"/>
  <c r="F60" i="18" s="1"/>
  <c r="G29" i="17"/>
  <c r="N29" i="17" s="1"/>
  <c r="F33" i="18"/>
  <c r="F42" i="18" s="1"/>
  <c r="F70" i="14"/>
  <c r="G57" i="17"/>
  <c r="G60" i="17" l="1"/>
  <c r="N60" i="17" s="1"/>
  <c r="N57" i="17"/>
  <c r="G41" i="17"/>
  <c r="N41" i="17" s="1"/>
  <c r="N40" i="17"/>
  <c r="F76" i="14"/>
  <c r="G113" i="14"/>
  <c r="G33" i="17"/>
  <c r="F59" i="7"/>
  <c r="F57" i="7"/>
  <c r="F51" i="7"/>
  <c r="F50" i="7"/>
  <c r="F48" i="7"/>
  <c r="F45" i="7"/>
  <c r="F37" i="7"/>
  <c r="F36" i="7" s="1"/>
  <c r="F34" i="7"/>
  <c r="F32" i="7"/>
  <c r="F30" i="7"/>
  <c r="F28" i="7"/>
  <c r="F26" i="7"/>
  <c r="F5" i="7"/>
  <c r="G42" i="17" l="1"/>
  <c r="N42" i="17" s="1"/>
  <c r="N33" i="17"/>
  <c r="F24" i="7"/>
  <c r="F40" i="7" s="1"/>
  <c r="F105" i="14"/>
  <c r="F63" i="7"/>
  <c r="F64" i="7" s="1"/>
  <c r="F60" i="7"/>
  <c r="F106" i="14" l="1"/>
  <c r="F65" i="7"/>
  <c r="J6" i="6"/>
  <c r="F113" i="14" l="1"/>
  <c r="D99" i="1"/>
  <c r="D106" i="1" s="1"/>
  <c r="D107" i="1" s="1"/>
  <c r="D113" i="1" s="1"/>
  <c r="D72" i="1"/>
  <c r="D76" i="1" s="1"/>
  <c r="D69" i="1"/>
  <c r="C8" i="6" s="1"/>
  <c r="C10" i="5"/>
  <c r="D63" i="1"/>
  <c r="D33" i="1"/>
  <c r="D14" i="1"/>
  <c r="C7" i="5" s="1"/>
  <c r="D12" i="1"/>
  <c r="C6" i="5" l="1"/>
  <c r="D45" i="1"/>
  <c r="J45" i="1" s="1"/>
  <c r="J8" i="6"/>
  <c r="J12" i="6" s="1"/>
  <c r="J18" i="6" s="1"/>
  <c r="C6" i="6"/>
  <c r="C7" i="6"/>
  <c r="C9" i="5"/>
  <c r="J13" i="5"/>
  <c r="D22" i="1"/>
  <c r="D118" i="1"/>
  <c r="D70" i="1" l="1"/>
  <c r="D77" i="1" s="1"/>
  <c r="J20" i="5"/>
  <c r="C14" i="28"/>
  <c r="C16" i="28" s="1"/>
  <c r="C27" i="28"/>
  <c r="C29" i="28" s="1"/>
  <c r="C8" i="5"/>
  <c r="C13" i="5" s="1"/>
  <c r="C21" i="5" s="1"/>
  <c r="C12" i="6"/>
  <c r="C18" i="6" s="1"/>
  <c r="L14" i="11"/>
  <c r="C20" i="6" l="1"/>
  <c r="C21" i="6"/>
  <c r="J19" i="6"/>
  <c r="J22" i="5"/>
  <c r="J20" i="6"/>
  <c r="J21" i="5"/>
  <c r="C20" i="5"/>
  <c r="C19" i="6" s="1"/>
  <c r="J21" i="6"/>
  <c r="D117" i="1"/>
</calcChain>
</file>

<file path=xl/sharedStrings.xml><?xml version="1.0" encoding="utf-8"?>
<sst xmlns="http://schemas.openxmlformats.org/spreadsheetml/2006/main" count="2965" uniqueCount="1001">
  <si>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</si>
  <si>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</si>
  <si>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</si>
  <si>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</si>
  <si>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</si>
  <si>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</si>
  <si>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</si>
  <si>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</si>
  <si>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</si>
  <si>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</si>
  <si>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</si>
  <si>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</si>
  <si>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</si>
  <si>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</si>
  <si>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</si>
  <si>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</si>
  <si>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</si>
  <si>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</si>
  <si>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</si>
  <si>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</si>
  <si>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</si>
  <si>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</si>
  <si>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</si>
  <si>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</si>
  <si>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</si>
  <si>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</si>
  <si>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</si>
  <si>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</si>
  <si>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</si>
  <si>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</si>
  <si>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</si>
  <si>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</si>
  <si>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</si>
  <si>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</si>
  <si>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</si>
  <si>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</si>
  <si>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</si>
  <si>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</si>
  <si>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</si>
  <si>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</si>
  <si>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</si>
  <si>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</si>
  <si>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</si>
  <si>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</si>
  <si>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</si>
  <si>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</si>
  <si>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</si>
  <si>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</si>
  <si>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</si>
  <si>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</si>
  <si>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</si>
  <si>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</si>
  <si>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</si>
  <si>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</si>
  <si>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</si>
  <si>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</si>
  <si>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</si>
  <si>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</si>
  <si>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</si>
  <si>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</si>
  <si>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</si>
  <si>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</si>
  <si>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</si>
  <si>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</si>
  <si>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</si>
  <si>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</si>
  <si>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</si>
  <si>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</si>
  <si>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</si>
  <si>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</si>
  <si>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</si>
  <si>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</si>
  <si>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</si>
  <si>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</si>
  <si>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</si>
  <si>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</si>
  <si>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</si>
  <si>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</si>
  <si>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</si>
  <si>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</si>
  <si>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</si>
  <si>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</si>
  <si>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</si>
  <si>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</si>
  <si>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</si>
  <si>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</si>
  <si>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</si>
  <si>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</si>
  <si>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</si>
  <si>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</si>
  <si>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</si>
  <si>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</si>
  <si>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</si>
  <si>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</si>
  <si>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</si>
  <si>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</si>
  <si>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</si>
  <si>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</si>
  <si>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</si>
  <si>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</si>
  <si>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</si>
  <si>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</si>
  <si>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</si>
  <si>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</si>
  <si>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</si>
  <si>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</si>
  <si>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</si>
  <si>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</si>
  <si>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</si>
  <si>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</si>
  <si>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</si>
  <si>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</si>
  <si>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</si>
  <si>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</si>
  <si>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</si>
  <si>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</si>
  <si>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</si>
  <si>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</si>
  <si>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</si>
  <si>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</si>
  <si>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</si>
  <si>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</si>
  <si>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</si>
  <si>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</si>
  <si>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</si>
  <si>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</si>
  <si>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</si>
  <si>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</si>
  <si>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</si>
  <si>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</si>
  <si>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</si>
  <si>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</si>
  <si>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</si>
  <si>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</si>
  <si>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</si>
  <si>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</si>
  <si>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</si>
  <si>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</si>
  <si>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</si>
  <si>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</si>
  <si>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</si>
  <si>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</si>
  <si>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</si>
  <si>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</si>
  <si>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</si>
  <si>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</si>
  <si>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</si>
  <si>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</si>
  <si>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</si>
  <si>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</si>
  <si>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</si>
  <si>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</si>
  <si>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</si>
  <si>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</si>
  <si>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</si>
  <si>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</si>
  <si>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</si>
  <si>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</si>
  <si>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</si>
  <si>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</si>
  <si>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</si>
  <si>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</si>
  <si>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</si>
  <si>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</si>
  <si>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</si>
  <si>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</si>
  <si>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</si>
  <si>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</si>
  <si>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</si>
  <si>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</si>
  <si>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</si>
  <si>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</si>
  <si>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</si>
  <si>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</si>
  <si>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</si>
  <si>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</si>
  <si>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</si>
  <si>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</si>
  <si>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</si>
  <si>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</si>
  <si>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</si>
  <si>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</si>
  <si>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</si>
  <si>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</si>
  <si>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</si>
  <si>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</si>
  <si>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</si>
  <si>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</si>
  <si>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</si>
  <si>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</si>
  <si>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</si>
  <si>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</si>
  <si>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</si>
  <si>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</si>
  <si>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</si>
  <si>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</si>
  <si>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</si>
  <si>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</si>
  <si>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</si>
  <si>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</si>
  <si>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</si>
  <si>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</si>
  <si>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</si>
  <si>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</si>
  <si>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</si>
  <si>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</si>
  <si>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</si>
  <si>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</si>
  <si>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</si>
  <si>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</si>
  <si>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</si>
  <si>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</si>
  <si>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</si>
  <si>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</si>
  <si>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</si>
  <si>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</si>
  <si>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</si>
  <si>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</si>
  <si>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</si>
  <si>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</si>
  <si>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</si>
  <si>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</si>
  <si>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</si>
  <si>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</si>
  <si>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</si>
  <si>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</si>
  <si>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</si>
  <si>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</si>
  <si>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</si>
  <si>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</si>
  <si>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</si>
  <si>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</si>
  <si>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</si>
  <si>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</si>
  <si>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</si>
  <si>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</si>
  <si>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</si>
  <si>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</si>
  <si>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</si>
  <si>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</si>
  <si>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</si>
  <si>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</si>
  <si>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</si>
  <si>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</si>
  <si>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</si>
  <si>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</si>
  <si>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</si>
  <si>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</si>
  <si>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</si>
  <si>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</si>
  <si>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</si>
  <si>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</si>
  <si>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</si>
  <si>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</si>
  <si>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</si>
  <si>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</si>
  <si>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</si>
  <si>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</si>
  <si>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</si>
  <si>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</si>
  <si>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</si>
  <si>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</si>
  <si>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</si>
  <si>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</si>
  <si>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</si>
  <si>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</si>
  <si>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</si>
  <si>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</si>
  <si>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</si>
  <si>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</si>
  <si>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</si>
  <si>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</si>
  <si>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</si>
  <si>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</si>
  <si>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</si>
  <si>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</si>
  <si>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</si>
  <si>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</si>
  <si>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</si>
  <si>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</si>
  <si>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</si>
  <si>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</si>
  <si>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</si>
  <si>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</si>
  <si>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</si>
  <si>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</si>
  <si>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</si>
  <si>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</si>
  <si>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</si>
  <si>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</si>
  <si>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</si>
  <si>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</si>
  <si>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</si>
  <si>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</si>
  <si>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</si>
  <si>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</si>
  <si>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</si>
  <si>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</si>
  <si>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</si>
  <si>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</si>
  <si>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</si>
  <si>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</si>
  <si>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</si>
  <si>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</si>
  <si>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</si>
  <si>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</si>
  <si>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</si>
  <si>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</si>
  <si>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</si>
  <si>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</si>
  <si>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</si>
  <si>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</si>
  <si>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</si>
  <si>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</si>
  <si>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</si>
  <si>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</si>
  <si>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</si>
  <si>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</si>
  <si>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</si>
  <si>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</si>
  <si>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</si>
  <si>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</si>
  <si>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</si>
  <si>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</si>
  <si>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</si>
  <si>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</si>
  <si>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</si>
  <si>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</si>
  <si>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</si>
  <si>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</si>
  <si>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</si>
  <si>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</si>
  <si>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</si>
  <si>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</si>
  <si>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</si>
  <si>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</si>
  <si>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</si>
  <si>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</si>
  <si>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</si>
  <si>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</si>
  <si>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</si>
  <si>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</si>
  <si>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</si>
  <si>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</si>
  <si>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</si>
  <si>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</si>
  <si>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</si>
  <si>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</si>
  <si>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</si>
  <si>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</si>
  <si>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</si>
  <si>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</si>
  <si>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</si>
  <si>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</si>
  <si>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</si>
  <si>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</si>
  <si>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</si>
  <si>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</si>
  <si>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</si>
  <si>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</si>
  <si>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</si>
  <si>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</si>
  <si>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</si>
  <si>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</si>
  <si>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</si>
  <si>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</si>
  <si>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</si>
  <si>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</si>
  <si>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</si>
  <si>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</si>
  <si>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</si>
  <si>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</si>
  <si>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</si>
  <si>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</si>
  <si>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</si>
  <si>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</si>
  <si>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</si>
  <si>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</si>
  <si>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</si>
  <si>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</si>
  <si>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</si>
  <si>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</si>
  <si>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</si>
  <si>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</si>
  <si>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</si>
  <si>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</si>
  <si>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</si>
  <si>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</si>
  <si>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</si>
  <si>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</si>
  <si>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</si>
  <si>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</si>
  <si>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</si>
  <si>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</si>
  <si>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</si>
  <si>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</si>
  <si>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</si>
  <si>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</si>
  <si>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</si>
  <si>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</si>
  <si>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</si>
  <si>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</si>
  <si>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</si>
  <si>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</si>
  <si>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</si>
  <si>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</si>
  <si>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</si>
  <si>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</si>
  <si>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</si>
  <si>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</si>
  <si>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</si>
  <si>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</si>
  <si>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</si>
  <si>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</si>
  <si>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</si>
  <si>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</si>
  <si>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</si>
  <si>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</si>
  <si>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</si>
  <si>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</si>
  <si>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</si>
  <si>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</si>
  <si>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</si>
  <si>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</si>
  <si>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</si>
  <si>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</si>
  <si>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</si>
  <si>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</si>
  <si>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</si>
  <si>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</si>
  <si>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</si>
  <si>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</si>
  <si>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</si>
  <si>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</si>
  <si>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</si>
  <si>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</si>
  <si>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</si>
  <si>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</si>
  <si>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</si>
  <si>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</si>
  <si>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</si>
  <si>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</si>
  <si>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</si>
  <si>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</si>
  <si>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</si>
  <si>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</si>
  <si>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</si>
  <si>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</si>
  <si>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</si>
  <si>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</si>
  <si>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</si>
  <si>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</si>
  <si>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</si>
  <si>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</si>
  <si>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</si>
  <si>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</si>
  <si>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</si>
  <si>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</si>
  <si>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</si>
  <si>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</si>
  <si>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</si>
  <si>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</si>
  <si>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</si>
  <si>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</si>
  <si>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</si>
  <si>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</si>
  <si>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</si>
  <si>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</si>
  <si>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</si>
  <si>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</si>
  <si>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</si>
  <si>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</si>
  <si>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</si>
  <si>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</si>
  <si>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</si>
  <si>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</si>
  <si>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</si>
  <si>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</si>
  <si>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</si>
  <si>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</si>
  <si>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</si>
  <si>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</si>
  <si>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</si>
  <si>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</si>
  <si>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</si>
  <si>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</si>
  <si>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</si>
  <si>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</si>
  <si>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</si>
  <si>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</si>
  <si>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</si>
  <si>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</si>
  <si>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</si>
  <si>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</si>
  <si>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</si>
  <si>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</si>
  <si>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</si>
  <si>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</si>
  <si>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</si>
  <si>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</si>
  <si>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</si>
  <si>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</si>
  <si>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</si>
  <si>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</si>
  <si>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</si>
  <si>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</si>
  <si>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</si>
  <si>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</si>
  <si>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</si>
  <si>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</si>
  <si>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</si>
  <si>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</si>
  <si>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</si>
  <si>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</si>
  <si>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</si>
  <si>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</si>
  <si>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</si>
  <si>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</si>
  <si>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</si>
  <si>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</si>
  <si>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</si>
  <si>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</si>
  <si>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</si>
  <si>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</si>
  <si>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</si>
  <si>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</si>
  <si>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</si>
  <si>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</si>
  <si>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</si>
  <si>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</si>
  <si>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</si>
  <si>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</si>
  <si>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</si>
  <si>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</si>
  <si>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</si>
  <si>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</si>
  <si>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</si>
  <si>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</si>
  <si>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</si>
  <si>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</si>
  <si>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</si>
  <si>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</si>
  <si>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</si>
  <si>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</si>
  <si>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</si>
  <si>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</si>
  <si>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</si>
  <si>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</si>
  <si>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</si>
  <si>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</si>
  <si>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</si>
  <si>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</si>
  <si>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</si>
  <si>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</si>
  <si>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</si>
  <si>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</si>
  <si>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</si>
  <si>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</si>
  <si>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</si>
  <si>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</si>
  <si>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</si>
  <si>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</si>
  <si>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</si>
  <si>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</si>
  <si>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</si>
  <si>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</si>
  <si>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</si>
  <si>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</si>
  <si>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</si>
  <si>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</si>
  <si>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</si>
  <si>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</si>
  <si>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</si>
  <si>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</si>
  <si>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</si>
  <si>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</si>
  <si>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</si>
  <si>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</si>
  <si>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</si>
  <si>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</si>
  <si>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</si>
  <si>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</si>
  <si>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</si>
  <si>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</si>
  <si>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</si>
  <si>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</si>
  <si>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</si>
  <si>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</si>
  <si>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</si>
  <si>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</si>
  <si>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</si>
  <si>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</si>
  <si>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</si>
  <si>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</si>
  <si>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</si>
  <si>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</si>
  <si>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</si>
  <si>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</si>
  <si>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</si>
  <si>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</si>
  <si>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</si>
  <si>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</si>
  <si>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</si>
  <si>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</si>
  <si>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</si>
  <si>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</si>
  <si>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</si>
  <si>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</si>
  <si>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</si>
  <si>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</si>
  <si>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</si>
  <si>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</si>
  <si>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</si>
  <si>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</si>
  <si>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</si>
  <si>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</si>
  <si>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</si>
  <si>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</si>
  <si>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</si>
  <si>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</si>
  <si>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</si>
  <si>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</si>
  <si>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</si>
  <si>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</si>
  <si>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</si>
  <si>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</si>
  <si>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</si>
  <si>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</si>
  <si>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</si>
  <si>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</si>
  <si>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</si>
  <si>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</si>
  <si>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</si>
  <si>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</si>
  <si>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</si>
  <si>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</si>
  <si>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</si>
  <si>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</si>
  <si>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</si>
  <si>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</si>
  <si>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</si>
  <si>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</si>
  <si>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</si>
  <si>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</si>
  <si>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</si>
  <si>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</si>
  <si>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</si>
  <si>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</si>
  <si>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</si>
  <si>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</si>
  <si>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</si>
  <si>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</si>
  <si>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</si>
  <si>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</si>
  <si>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</si>
  <si>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</si>
  <si>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</si>
  <si>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</si>
  <si>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</si>
  <si>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</si>
  <si>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</si>
  <si>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</si>
  <si>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</si>
  <si>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</si>
  <si>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</si>
  <si>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</si>
  <si>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</si>
  <si>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</si>
  <si>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</si>
  <si>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</si>
  <si>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</si>
  <si>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</si>
  <si>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</si>
  <si>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</si>
  <si>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</si>
  <si>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</si>
  <si>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</si>
  <si>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</si>
  <si>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</si>
  <si>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</si>
  <si>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</si>
  <si>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</si>
  <si>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</si>
  <si>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</si>
  <si>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</si>
  <si>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</si>
  <si>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</si>
  <si>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</si>
  <si>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</si>
  <si>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</si>
  <si>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</si>
  <si>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</si>
  <si>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</si>
  <si>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</si>
  <si>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</si>
  <si>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</si>
  <si>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</si>
  <si>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</si>
  <si>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</si>
  <si>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</si>
  <si>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</si>
  <si>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</si>
  <si>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</si>
  <si>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</si>
  <si>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</si>
  <si>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</si>
  <si>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</si>
  <si>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</si>
  <si>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</si>
  <si>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</si>
  <si>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</si>
  <si>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</si>
  <si>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</si>
  <si>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</si>
  <si>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</si>
  <si>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</si>
  <si>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</si>
  <si>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</si>
  <si>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</si>
  <si>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</si>
  <si>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</si>
  <si>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</si>
  <si>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</si>
  <si>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</si>
  <si>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</si>
  <si>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</si>
  <si>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</si>
  <si>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</si>
  <si>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</si>
  <si>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</si>
  <si>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</si>
  <si>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2020. évi kötelezettség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</si>
  <si>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</si>
  <si>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</si>
  <si>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</si>
  <si>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</si>
  <si>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</si>
  <si>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</si>
  <si>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</si>
  <si>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</si>
  <si>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</si>
  <si>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</si>
  <si>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</si>
  <si>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</si>
  <si>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</si>
  <si>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</si>
  <si>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</si>
  <si>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</si>
  <si>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</si>
  <si>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</si>
  <si>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</si>
  <si>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</si>
  <si>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</si>
  <si>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</si>
  <si>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</si>
  <si>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</si>
  <si>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</si>
  <si>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</si>
  <si>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</si>
  <si>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</si>
  <si>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</si>
  <si>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</si>
  <si>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</si>
  <si>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</si>
  <si>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</si>
  <si>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</si>
  <si>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</si>
  <si>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</si>
  <si>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</si>
  <si>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</si>
  <si>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</si>
  <si>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</si>
  <si>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</si>
  <si>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</si>
  <si>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</si>
  <si>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</si>
  <si>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</si>
  <si>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</si>
  <si>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</si>
  <si>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</si>
  <si>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</si>
  <si>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</si>
  <si>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</si>
  <si>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</si>
  <si>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</si>
  <si>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</si>
  <si>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</si>
  <si>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</si>
  <si>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TOP-pályázatok lásd 8. sz. melléklet</t>
  </si>
  <si>
    <t>Közvilágítás bővítés</t>
  </si>
  <si>
    <t>Útburkolatjel festés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</si>
  <si>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</si>
  <si>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</si>
  <si>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</si>
  <si>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</si>
  <si>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</si>
  <si>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</si>
  <si>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</si>
  <si>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</si>
  <si>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</si>
  <si>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</si>
  <si>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</si>
  <si>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</si>
  <si>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</si>
  <si>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</si>
  <si>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</si>
  <si>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Képviselői alap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</si>
  <si>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</si>
  <si>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</si>
  <si>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</si>
  <si>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</si>
  <si>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</si>
  <si>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</si>
  <si>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XVII. Úti idősek otthona akadálymentesítése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</si>
  <si>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</si>
  <si>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</si>
  <si>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</si>
  <si>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</si>
  <si>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</si>
  <si>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</si>
  <si>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</si>
  <si>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</si>
  <si>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2019. évi eredeti előirányzat</t>
  </si>
  <si>
    <t>2019. évi előirányzat</t>
  </si>
  <si>
    <t>Mezőtúr Város Önkormányzata
2019. évi költségvetésének összevont mérlege</t>
  </si>
  <si>
    <t>Mezőtúr Város Önkormányzata
2019. évi költségvetésében a működési célú bevételek és kiadások összevont mérlege</t>
  </si>
  <si>
    <t>Mezőtúr Város Önkormányzata
 2019. évi költségvetésében a felhalmozási célú bevételek és kiadások összevont mérlege</t>
  </si>
  <si>
    <t xml:space="preserve"> Mezőtúr Város Önkormányzatának
2019. évi állami támogatások  jogcímei és összegei</t>
  </si>
  <si>
    <t>2019. évi állami támogatás</t>
  </si>
  <si>
    <t>Mezőtúr Város Önkormányzata
2019. évi és további évekre áthúzódó Beruházási és felújítási kiadások feladatonként</t>
  </si>
  <si>
    <t>2019.év</t>
  </si>
  <si>
    <t>2019. évi támogatás, saját bevétel maradvány</t>
  </si>
  <si>
    <t>2020. év és azt követő évek</t>
  </si>
  <si>
    <t>Mezőtúr Város Önkormányzata
által 2019. évben nyújtott működési és felhalmozási  támogatások államháztartáson belülre</t>
  </si>
  <si>
    <t>Mezőtúr Városi Önkormányzata
által 2019. évben folyósított ellátottak pénzbeli juttatásai</t>
  </si>
  <si>
    <t>Mezőtúri Közös Önkormányzati Hivatal
által 2019. évben folyósított ellátottak pénzbeli juttatásai</t>
  </si>
  <si>
    <t>Mezőtúr Város Önkormányzatának
2019. évi bevételi és kiadási előirányzatai</t>
  </si>
  <si>
    <t>Mezőtúri Közös Önkormányzati Hivatal
2019. évi bevételi és kiadási előirányzatai</t>
  </si>
  <si>
    <t>2019. évi terv</t>
  </si>
  <si>
    <t>Mezőtúri Közös Önkormányzati Hivatal
2019. évi bevételei  feladatonként</t>
  </si>
  <si>
    <t>Mezőtúri Közös Önkormányzati Hivatal
2019. évi kiadásai  feladatonként</t>
  </si>
  <si>
    <t>Mezőtúri Móricz Zsigmond Könyvtár
2019. évi bevételi és kiadási előirányzatai</t>
  </si>
  <si>
    <t>Mezőtúri Móricz Zsigmond Könyvtár
2019. évi bevételei  feladatonként</t>
  </si>
  <si>
    <t>Mezőtúri Móricz Zsigmond Könyvtár
2019. évi kiadásai  feladatonként</t>
  </si>
  <si>
    <t>Mezőtúr Város Önkormányzata
2019. évi Előirányzat-felhasználási terve havi bontásban</t>
  </si>
  <si>
    <t>Mezőtúr Város Önkormányzata
által 2019. évben adott közvetett támogatások</t>
  </si>
  <si>
    <t>Mezőtúr Város Önkormányzata
2019. évi engedélyezett létszámkerete</t>
  </si>
  <si>
    <t>Mezőtúr Város Önkormányzata
2019. évi általános és céltartalékai</t>
  </si>
  <si>
    <t>2022.</t>
  </si>
  <si>
    <t>2019. évi költelezettség</t>
  </si>
  <si>
    <t>2021. évi kötelezettség</t>
  </si>
  <si>
    <t xml:space="preserve">Mezőtúr Város Önkormányzata
2019. évi adósságot keletkeztető fejlesztési céljai </t>
  </si>
  <si>
    <t>Feladattal terhelt 2019 évi támogatások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</si>
  <si>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</si>
  <si>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</si>
  <si>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</si>
  <si>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</si>
  <si>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</si>
  <si>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</si>
  <si>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</si>
  <si>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</si>
  <si>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</si>
  <si>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</si>
  <si>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</si>
  <si>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</si>
  <si>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</si>
  <si>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</si>
  <si>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</si>
  <si>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</si>
  <si>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</si>
  <si>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</si>
  <si>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</si>
  <si>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</si>
  <si>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</si>
  <si>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</si>
  <si>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</si>
  <si>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</si>
  <si>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</si>
  <si>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</si>
  <si>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</si>
  <si>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</si>
  <si>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</si>
  <si>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</si>
  <si>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</si>
  <si>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</si>
  <si>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</si>
  <si>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</si>
  <si>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</si>
  <si>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</si>
  <si>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Mezőtúr  Város Sportjáért</t>
  </si>
  <si>
    <t>CLLD pályázat önereje</t>
  </si>
  <si>
    <t>Biztosíték</t>
  </si>
  <si>
    <t>Munkáltatói lakásalap</t>
  </si>
  <si>
    <t>Burkolatlan utak stabilizációja-Andrássy utca</t>
  </si>
  <si>
    <t>XVIII. utca</t>
  </si>
  <si>
    <t>X. utca</t>
  </si>
  <si>
    <t>Hajó utca</t>
  </si>
  <si>
    <t>Kinizsi utca</t>
  </si>
  <si>
    <t>Álmos utca</t>
  </si>
  <si>
    <t>Korsós utca</t>
  </si>
  <si>
    <t>Jázmin utca</t>
  </si>
  <si>
    <t>XXV. utca</t>
  </si>
  <si>
    <t>Lehel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</si>
  <si>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</si>
  <si>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</si>
  <si>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</si>
  <si>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</si>
  <si>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</si>
  <si>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</si>
  <si>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</si>
  <si>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</si>
  <si>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</si>
  <si>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</si>
  <si>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2019.  év és azt követő évek javaslata</t>
  </si>
  <si>
    <t>Képviselők és Biz.tagok laptop</t>
  </si>
  <si>
    <t>2019</t>
  </si>
  <si>
    <t>Patka tisztító, lombszívó adapter, útseprű</t>
  </si>
  <si>
    <t>Kamera rendszer</t>
  </si>
  <si>
    <t>Komp pályázat</t>
  </si>
  <si>
    <t>Petőfi út 3. futókör</t>
  </si>
  <si>
    <t>Játszótér építés</t>
  </si>
  <si>
    <t>Karácsonyi díszkivilágítáűs</t>
  </si>
  <si>
    <t>Csoda-vár Óvoda hidrofor és öntöző rendszer</t>
  </si>
  <si>
    <t>Burkolatlan utak stabilizációja- Andrássy utca</t>
  </si>
  <si>
    <t>Útalappal rendelkező utak aszfalt burkolattal való ellátása- VIII. utca</t>
  </si>
  <si>
    <t>útépítés, tervek, gyalogátkelőhely</t>
  </si>
  <si>
    <t>BMÖGF/287-1/2019 pályázat</t>
  </si>
  <si>
    <t>Gyermekkert Óvoda ajtó és ablakcsere</t>
  </si>
  <si>
    <t>Petőfi út 5. padló és világítás</t>
  </si>
  <si>
    <t>Vadászház tervezése</t>
  </si>
  <si>
    <t>Buszmegálló</t>
  </si>
  <si>
    <t>Szász Iskola kerítés</t>
  </si>
  <si>
    <t xml:space="preserve">Szabadság tér szökőkút </t>
  </si>
  <si>
    <t>Jelzőtáblák</t>
  </si>
  <si>
    <t>Sportcsarnok felújítása TAO</t>
  </si>
  <si>
    <t>Sportcsarnok takarítógép TAO</t>
  </si>
  <si>
    <t>TRV szivattyú felújítás</t>
  </si>
  <si>
    <t xml:space="preserve">EFOP pályázatok </t>
  </si>
  <si>
    <t>TOP pályázatok beruházásról</t>
  </si>
  <si>
    <t>Egyéb segélyezési forma</t>
  </si>
  <si>
    <t>Címrend
Mezőtúr Város Önkormányzata 2019. évi költségvetéséhez</t>
  </si>
  <si>
    <t>Téli rezsi csökkentési támogatás</t>
  </si>
  <si>
    <t>Mezőtúr Város Önkormányzatának
2019. évi bevételek és kiadások feladatonként</t>
  </si>
  <si>
    <t>"Nemleges"</t>
  </si>
  <si>
    <t>Ászok Judo Klub ( Rákóczi úti ingatlan felújítása</t>
  </si>
  <si>
    <t>+</t>
  </si>
  <si>
    <t>107080 Esélyegyenlőség elősegítését célzó tevékenységek és programok</t>
  </si>
  <si>
    <t>Illegális hulladék kamerarandszer</t>
  </si>
  <si>
    <t>Teleki korszerűsítés, felúj. Terv</t>
  </si>
  <si>
    <t>2021. év</t>
  </si>
  <si>
    <t>2021. és azt követően</t>
  </si>
  <si>
    <t>Mezőtúr Város Önkormányzata
2019. évi költségvetési bevételeinek forrásösszetétele</t>
  </si>
  <si>
    <t>Ebből 2019. évi kiadáshoz szükséges hitel összege</t>
  </si>
  <si>
    <t xml:space="preserve"> - ebből :Polgárőrség támogatása</t>
  </si>
  <si>
    <t xml:space="preserve"> - ebből :Kóborka támogatása</t>
  </si>
  <si>
    <t xml:space="preserve"> - ebből :Biztonságtechnikai eszközök beszerzése ( elsősorban az idősek védelme érdekében )</t>
  </si>
  <si>
    <t>NEA finanszírozás átadása Túrmed Bt.</t>
  </si>
  <si>
    <t xml:space="preserve">Bárdos Lajos Alapfokú Művészet támogatása </t>
  </si>
  <si>
    <t xml:space="preserve">Badár Balázs könyv </t>
  </si>
  <si>
    <t>Módosítás 1</t>
  </si>
  <si>
    <t>Módosított előirányzat</t>
  </si>
  <si>
    <t>H</t>
  </si>
  <si>
    <t>I</t>
  </si>
  <si>
    <t>Módosítás</t>
  </si>
  <si>
    <t>Módosított</t>
  </si>
  <si>
    <t>Összesen módosított</t>
  </si>
  <si>
    <t xml:space="preserve">Összesen módosított </t>
  </si>
  <si>
    <t>Gyermekvédelmi pénzbeli és természetbeni ellátások</t>
  </si>
  <si>
    <t xml:space="preserve">Összesen </t>
  </si>
  <si>
    <t>104051</t>
  </si>
  <si>
    <t>Általános Iskola jó tanulók támogatása</t>
  </si>
  <si>
    <t>Női Kézilabda Szakosztály támogatás</t>
  </si>
  <si>
    <t>Mezőtúriak a Holnapért 2001 Alapítmány</t>
  </si>
  <si>
    <t>Mezőtúri Közművelődési és Sport KN Kft 2019. évi kompenzációja</t>
  </si>
  <si>
    <t>Mezőtúri Ipari Park Kft 2019. évi kompenzációja</t>
  </si>
  <si>
    <t>Mezőtúri Városfejlesztési Kft 2019. évi kompenzációja</t>
  </si>
  <si>
    <t>Mezőtúri Intézményellátó és Ingatlankezelő KN Kft 2019. évi kompenzációja</t>
  </si>
  <si>
    <t>Módosítás 2</t>
  </si>
  <si>
    <t>J</t>
  </si>
  <si>
    <t>K</t>
  </si>
  <si>
    <t>Módosítás 3</t>
  </si>
  <si>
    <t>L</t>
  </si>
  <si>
    <t xml:space="preserve">M </t>
  </si>
  <si>
    <t xml:space="preserve">Mezőtúr Város Önkormányzata
által 2019. évben nyújtott működési és felhalmozási  támogatások államháztartáson kívülre </t>
  </si>
  <si>
    <t xml:space="preserve">Mezőtúri Horgász Egyesület </t>
  </si>
  <si>
    <t>FICSAK támogatás</t>
  </si>
  <si>
    <t>East West parkoló</t>
  </si>
  <si>
    <t>Gyermekkert Óvoda tető felújítás</t>
  </si>
  <si>
    <t>Önkormányzat udvar, vízvezeték csere</t>
  </si>
  <si>
    <t xml:space="preserve">- ebből:Bodoki Fodor egyesület </t>
  </si>
  <si>
    <t>Járás Bíróság klimatizáls önerő</t>
  </si>
  <si>
    <t>Módosítás 4</t>
  </si>
  <si>
    <t>N</t>
  </si>
  <si>
    <t>O</t>
  </si>
  <si>
    <t>BMÖFT-5-8/2019 Homlokzat felújítás</t>
  </si>
  <si>
    <t>Mezőtúr Városi Kórház</t>
  </si>
  <si>
    <t>6/2018.(IV.03) önk-i rend. (fogyatékos)</t>
  </si>
  <si>
    <t>6/2018.(IV.03) önk-i rend. (70 év felett)</t>
  </si>
  <si>
    <t>6/2018.(IV.03) önk-i rend. (komfort nélküli)</t>
  </si>
  <si>
    <t>6/2018.(IV.03) önk-i rend. 17.§ (3) bek. (a)</t>
  </si>
  <si>
    <t>Komp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</si>
</sst>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9" applyNumberFormat="0" applyAlignment="0" applyProtection="0"/>
    <xf numFmtId="0" fontId="72" fillId="0" borderId="0" applyNumberFormat="0" applyFill="0" applyBorder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36" fillId="23" borderId="45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6" applyNumberFormat="0" applyAlignment="0" applyProtection="0"/>
    <xf numFmtId="0" fontId="82" fillId="0" borderId="0" applyNumberFormat="0" applyFill="0" applyBorder="0" applyAlignment="0" applyProtection="0"/>
    <xf numFmtId="0" fontId="37" fillId="0" borderId="0"/>
    <xf numFmtId="0" fontId="37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4" fillId="0" borderId="47" applyNumberFormat="0" applyFill="0" applyAlignment="0" applyProtection="0"/>
    <xf numFmtId="44" fontId="11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565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8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3" fillId="0" borderId="37" xfId="1" applyFont="1" applyFill="1" applyBorder="1" applyAlignment="1" applyProtection="1">
      <alignment horizontal="left" vertical="center" wrapText="1" indent="3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3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4" xfId="51" applyFont="1" applyBorder="1" applyAlignment="1">
      <alignment horizontal="center" vertical="center"/>
    </xf>
    <xf numFmtId="0" fontId="60" fillId="0" borderId="0" xfId="48" applyFont="1"/>
    <xf numFmtId="0" fontId="65" fillId="0" borderId="0" xfId="48" applyFont="1"/>
    <xf numFmtId="166" fontId="65" fillId="0" borderId="0" xfId="35" applyNumberFormat="1" applyFont="1"/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59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9" xfId="67" applyNumberFormat="1" applyFont="1" applyBorder="1" applyAlignment="1">
      <alignment horizontal="center" vertical="center" wrapText="1"/>
    </xf>
    <xf numFmtId="164" fontId="16" fillId="0" borderId="59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164" fontId="64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3" fillId="0" borderId="0" xfId="160" applyNumberFormat="1" applyFont="1" applyFill="1" applyBorder="1" applyAlignment="1">
      <alignment horizontal="left" vertical="center" wrapText="1" indent="1"/>
    </xf>
    <xf numFmtId="164" fontId="93" fillId="0" borderId="0" xfId="160" applyNumberFormat="1" applyFont="1" applyFill="1" applyBorder="1" applyAlignment="1">
      <alignment horizontal="right" vertical="center" wrapText="1"/>
    </xf>
    <xf numFmtId="164" fontId="93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7" fillId="0" borderId="0" xfId="159" applyNumberFormat="1" applyFont="1" applyBorder="1" applyAlignment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67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7" fillId="0" borderId="0" xfId="161" applyNumberFormat="1" applyFont="1" applyFill="1" applyBorder="1" applyAlignment="1" applyProtection="1">
      <alignment horizontal="center" vertical="center" wrapText="1"/>
    </xf>
    <xf numFmtId="164" fontId="67" fillId="0" borderId="0" xfId="159" applyNumberFormat="1" applyFont="1" applyBorder="1" applyAlignment="1">
      <alignment vertical="center" wrapText="1"/>
    </xf>
    <xf numFmtId="164" fontId="67" fillId="0" borderId="0" xfId="161" applyNumberFormat="1" applyFont="1" applyFill="1" applyBorder="1" applyAlignment="1" applyProtection="1">
      <alignment vertical="center" wrapText="1"/>
    </xf>
    <xf numFmtId="164" fontId="67" fillId="0" borderId="0" xfId="159" applyNumberFormat="1" applyFont="1" applyBorder="1" applyAlignment="1">
      <alignment horizontal="center" vertical="center" wrapText="1"/>
    </xf>
    <xf numFmtId="164" fontId="67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5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4" fontId="96" fillId="0" borderId="30" xfId="0" applyNumberFormat="1" applyFont="1" applyFill="1" applyBorder="1" applyAlignment="1" applyProtection="1">
      <alignment horizontal="right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0" xfId="0" applyFont="1" applyFill="1" applyAlignment="1">
      <alignment vertical="center" wrapText="1"/>
    </xf>
    <xf numFmtId="0" fontId="88" fillId="0" borderId="0" xfId="0" applyFont="1" applyFill="1" applyAlignment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7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5" fillId="0" borderId="25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7" fillId="0" borderId="25" xfId="1" applyNumberFormat="1" applyFont="1" applyFill="1" applyBorder="1" applyAlignment="1" applyProtection="1">
      <alignment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99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9" fillId="0" borderId="1" xfId="171" applyFont="1" applyFill="1" applyBorder="1" applyAlignment="1" applyProtection="1">
      <alignment horizontal="center" vertical="center" wrapText="1"/>
    </xf>
    <xf numFmtId="0" fontId="89" fillId="0" borderId="2" xfId="171" applyFont="1" applyFill="1" applyBorder="1" applyAlignment="1" applyProtection="1">
      <alignment horizontal="center" vertical="center"/>
    </xf>
    <xf numFmtId="0" fontId="89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0" fontId="14" fillId="0" borderId="1" xfId="171" applyFont="1" applyFill="1" applyBorder="1" applyAlignment="1" applyProtection="1">
      <alignment horizontal="left" vertical="center" indent="1"/>
    </xf>
    <xf numFmtId="0" fontId="94" fillId="0" borderId="2" xfId="171" applyFont="1" applyFill="1" applyBorder="1" applyAlignment="1" applyProtection="1">
      <alignment horizontal="left" vertical="center" indent="1"/>
    </xf>
    <xf numFmtId="164" fontId="95" fillId="0" borderId="2" xfId="171" applyNumberFormat="1" applyFont="1" applyFill="1" applyBorder="1" applyAlignment="1" applyProtection="1">
      <alignment vertical="center"/>
    </xf>
    <xf numFmtId="164" fontId="95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5" fillId="0" borderId="1" xfId="171" applyFont="1" applyFill="1" applyBorder="1" applyAlignment="1" applyProtection="1">
      <alignment horizontal="left" vertical="center" indent="1"/>
    </xf>
    <xf numFmtId="0" fontId="95" fillId="0" borderId="67" xfId="171" applyFont="1" applyFill="1" applyBorder="1" applyAlignment="1" applyProtection="1">
      <alignment horizontal="left" vertical="center" indent="1"/>
    </xf>
    <xf numFmtId="0" fontId="94" fillId="0" borderId="59" xfId="171" applyFont="1" applyFill="1" applyBorder="1" applyAlignment="1" applyProtection="1">
      <alignment horizontal="left" vertical="center" indent="1"/>
    </xf>
    <xf numFmtId="164" fontId="95" fillId="0" borderId="59" xfId="171" applyNumberFormat="1" applyFont="1" applyFill="1" applyBorder="1" applyProtection="1"/>
    <xf numFmtId="164" fontId="95" fillId="0" borderId="68" xfId="171" applyNumberFormat="1" applyFont="1" applyFill="1" applyBorder="1" applyProtection="1"/>
    <xf numFmtId="0" fontId="15" fillId="0" borderId="0" xfId="171" applyFont="1" applyFill="1" applyProtection="1"/>
    <xf numFmtId="0" fontId="97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0" fillId="0" borderId="0" xfId="172" applyFont="1"/>
    <xf numFmtId="0" fontId="59" fillId="0" borderId="0" xfId="172" applyFont="1" applyAlignment="1">
      <alignment horizontal="center" wrapText="1"/>
    </xf>
    <xf numFmtId="0" fontId="57" fillId="0" borderId="0" xfId="172" applyFont="1"/>
    <xf numFmtId="0" fontId="101" fillId="0" borderId="0" xfId="172" applyFont="1" applyAlignment="1">
      <alignment horizontal="center" vertical="center" wrapText="1"/>
    </xf>
    <xf numFmtId="0" fontId="59" fillId="0" borderId="18" xfId="172" applyFont="1" applyBorder="1" applyAlignment="1">
      <alignment horizontal="center"/>
    </xf>
    <xf numFmtId="0" fontId="59" fillId="0" borderId="23" xfId="172" applyFont="1" applyBorder="1" applyAlignment="1">
      <alignment horizontal="center"/>
    </xf>
    <xf numFmtId="0" fontId="102" fillId="0" borderId="0" xfId="172" applyFont="1"/>
    <xf numFmtId="0" fontId="57" fillId="0" borderId="37" xfId="172" applyFont="1" applyBorder="1" applyAlignment="1">
      <alignment horizontal="center" vertical="center" wrapText="1"/>
    </xf>
    <xf numFmtId="3" fontId="57" fillId="0" borderId="31" xfId="172" applyNumberFormat="1" applyFont="1" applyBorder="1" applyAlignment="1">
      <alignment horizontal="center" vertical="center"/>
    </xf>
    <xf numFmtId="3" fontId="57" fillId="0" borderId="5" xfId="172" applyNumberFormat="1" applyFont="1" applyBorder="1" applyAlignment="1">
      <alignment horizontal="center" vertical="center"/>
    </xf>
    <xf numFmtId="3" fontId="57" fillId="0" borderId="6" xfId="172" applyNumberFormat="1" applyFont="1" applyBorder="1" applyAlignment="1">
      <alignment horizontal="center" vertical="center"/>
    </xf>
    <xf numFmtId="3" fontId="59" fillId="0" borderId="63" xfId="172" applyNumberFormat="1" applyFont="1" applyBorder="1" applyAlignment="1">
      <alignment horizontal="center" vertical="center"/>
    </xf>
    <xf numFmtId="0" fontId="59" fillId="24" borderId="25" xfId="172" applyFont="1" applyFill="1" applyBorder="1" applyAlignment="1">
      <alignment horizontal="center" vertical="center"/>
    </xf>
    <xf numFmtId="3" fontId="59" fillId="0" borderId="2" xfId="172" applyNumberFormat="1" applyFont="1" applyBorder="1" applyAlignment="1">
      <alignment horizontal="center" vertical="center"/>
    </xf>
    <xf numFmtId="3" fontId="59" fillId="0" borderId="3" xfId="172" applyNumberFormat="1" applyFont="1" applyBorder="1" applyAlignment="1">
      <alignment horizontal="center" vertical="center"/>
    </xf>
    <xf numFmtId="0" fontId="101" fillId="0" borderId="0" xfId="172" applyFont="1" applyAlignment="1">
      <alignment horizontal="center" vertical="center"/>
    </xf>
    <xf numFmtId="0" fontId="60" fillId="0" borderId="0" xfId="173" applyFont="1"/>
    <xf numFmtId="0" fontId="60" fillId="0" borderId="0" xfId="173" applyFont="1" applyAlignment="1">
      <alignment horizontal="center"/>
    </xf>
    <xf numFmtId="0" fontId="60" fillId="0" borderId="0" xfId="173" applyFont="1" applyFill="1" applyBorder="1" applyAlignment="1">
      <alignment horizontal="right"/>
    </xf>
    <xf numFmtId="0" fontId="60" fillId="0" borderId="0" xfId="173" applyFont="1" applyAlignment="1">
      <alignment vertical="center"/>
    </xf>
    <xf numFmtId="0" fontId="60" fillId="0" borderId="0" xfId="173" applyFont="1" applyBorder="1" applyAlignment="1">
      <alignment horizontal="center"/>
    </xf>
    <xf numFmtId="0" fontId="60" fillId="0" borderId="0" xfId="173" applyFont="1" applyBorder="1"/>
    <xf numFmtId="0" fontId="104" fillId="0" borderId="0" xfId="173" applyFont="1" applyFill="1" applyBorder="1" applyAlignment="1">
      <alignment horizontal="right"/>
    </xf>
    <xf numFmtId="0" fontId="101" fillId="0" borderId="1" xfId="173" applyFont="1" applyBorder="1" applyAlignment="1">
      <alignment horizontal="center" vertical="center"/>
    </xf>
    <xf numFmtId="0" fontId="101" fillId="0" borderId="2" xfId="173" applyFont="1" applyBorder="1" applyAlignment="1">
      <alignment horizontal="center" vertical="center"/>
    </xf>
    <xf numFmtId="0" fontId="101" fillId="0" borderId="3" xfId="173" applyFont="1" applyFill="1" applyBorder="1" applyAlignment="1">
      <alignment horizontal="center" vertical="center" wrapText="1"/>
    </xf>
    <xf numFmtId="0" fontId="60" fillId="0" borderId="0" xfId="173" applyFont="1" applyAlignment="1">
      <alignment horizontal="center" vertical="center"/>
    </xf>
    <xf numFmtId="0" fontId="101" fillId="0" borderId="0" xfId="173" applyFont="1"/>
    <xf numFmtId="0" fontId="60" fillId="0" borderId="0" xfId="173" applyFont="1" applyFill="1" applyBorder="1"/>
    <xf numFmtId="3" fontId="60" fillId="0" borderId="0" xfId="173" applyNumberFormat="1" applyFont="1"/>
    <xf numFmtId="0" fontId="103" fillId="0" borderId="64" xfId="173" applyFont="1" applyBorder="1" applyAlignment="1"/>
    <xf numFmtId="0" fontId="103" fillId="0" borderId="0" xfId="173" applyFont="1" applyBorder="1" applyAlignment="1"/>
    <xf numFmtId="0" fontId="60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4" fillId="0" borderId="0" xfId="174" applyFont="1" applyFill="1" applyBorder="1" applyAlignment="1">
      <alignment horizontal="right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101" fillId="0" borderId="0" xfId="175" applyFont="1"/>
    <xf numFmtId="0" fontId="60" fillId="0" borderId="0" xfId="175" applyFont="1"/>
    <xf numFmtId="0" fontId="60" fillId="0" borderId="36" xfId="175" applyFont="1" applyBorder="1" applyAlignment="1">
      <alignment horizontal="center" vertical="center"/>
    </xf>
    <xf numFmtId="164" fontId="65" fillId="0" borderId="6" xfId="35" applyNumberFormat="1" applyFont="1" applyBorder="1" applyAlignment="1">
      <alignment horizontal="right" vertical="center"/>
    </xf>
    <xf numFmtId="0" fontId="60" fillId="0" borderId="38" xfId="175" applyFont="1" applyBorder="1" applyAlignment="1">
      <alignment horizontal="center" vertical="center"/>
    </xf>
    <xf numFmtId="164" fontId="65" fillId="0" borderId="9" xfId="35" applyNumberFormat="1" applyFont="1" applyBorder="1" applyAlignment="1">
      <alignment horizontal="right" vertical="center"/>
    </xf>
    <xf numFmtId="0" fontId="30" fillId="0" borderId="0" xfId="176"/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5" fillId="0" borderId="8" xfId="176" applyFont="1" applyFill="1" applyBorder="1" applyAlignment="1">
      <alignment wrapText="1"/>
    </xf>
    <xf numFmtId="0" fontId="65" fillId="0" borderId="8" xfId="176" applyFont="1" applyBorder="1" applyAlignment="1">
      <alignment wrapText="1"/>
    </xf>
    <xf numFmtId="0" fontId="65" fillId="0" borderId="5" xfId="176" applyFont="1" applyFill="1" applyBorder="1" applyAlignment="1">
      <alignment wrapText="1"/>
    </xf>
    <xf numFmtId="166" fontId="96" fillId="0" borderId="6" xfId="177" applyNumberFormat="1" applyFont="1" applyFill="1" applyBorder="1" applyAlignment="1" applyProtection="1">
      <alignment vertical="center"/>
      <protection locked="0"/>
    </xf>
    <xf numFmtId="166" fontId="96" fillId="0" borderId="9" xfId="177" applyNumberFormat="1" applyFont="1" applyFill="1" applyBorder="1" applyAlignment="1" applyProtection="1">
      <alignment vertical="center"/>
      <protection locked="0"/>
    </xf>
    <xf numFmtId="166" fontId="91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59" fillId="0" borderId="1" xfId="178" applyFont="1" applyFill="1" applyBorder="1" applyAlignment="1">
      <alignment horizontal="center" vertical="center" wrapText="1"/>
    </xf>
    <xf numFmtId="0" fontId="59" fillId="0" borderId="2" xfId="178" applyFont="1" applyFill="1" applyBorder="1" applyAlignment="1">
      <alignment horizontal="center" vertical="center" wrapText="1"/>
    </xf>
    <xf numFmtId="0" fontId="59" fillId="0" borderId="3" xfId="178" applyFont="1" applyFill="1" applyBorder="1" applyAlignment="1">
      <alignment horizontal="center" vertical="center" wrapText="1"/>
    </xf>
    <xf numFmtId="0" fontId="57" fillId="0" borderId="4" xfId="178" applyFont="1" applyFill="1" applyBorder="1" applyAlignment="1">
      <alignment horizontal="center"/>
    </xf>
    <xf numFmtId="14" fontId="96" fillId="0" borderId="5" xfId="0" applyNumberFormat="1" applyFont="1" applyFill="1" applyBorder="1" applyAlignment="1"/>
    <xf numFmtId="0" fontId="57" fillId="0" borderId="7" xfId="178" applyFont="1" applyFill="1" applyBorder="1" applyAlignment="1">
      <alignment horizontal="center"/>
    </xf>
    <xf numFmtId="14" fontId="96" fillId="0" borderId="8" xfId="0" applyNumberFormat="1" applyFont="1" applyFill="1" applyBorder="1" applyAlignment="1"/>
    <xf numFmtId="0" fontId="59" fillId="0" borderId="1" xfId="178" applyFont="1" applyFill="1" applyBorder="1" applyAlignment="1">
      <alignment horizontal="center"/>
    </xf>
    <xf numFmtId="0" fontId="59" fillId="0" borderId="2" xfId="178" applyFont="1" applyFill="1" applyBorder="1" applyAlignment="1">
      <alignment horizontal="left"/>
    </xf>
    <xf numFmtId="0" fontId="57" fillId="0" borderId="37" xfId="172" applyFont="1" applyBorder="1" applyAlignment="1">
      <alignment horizontal="left" vertical="center" wrapText="1"/>
    </xf>
    <xf numFmtId="0" fontId="59" fillId="0" borderId="25" xfId="172" applyFont="1" applyBorder="1" applyAlignment="1">
      <alignment horizontal="left" vertical="center"/>
    </xf>
    <xf numFmtId="0" fontId="102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1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1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1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1" fillId="0" borderId="6" xfId="178" applyFont="1" applyBorder="1" applyAlignment="1">
      <alignment vertical="center"/>
    </xf>
    <xf numFmtId="0" fontId="61" fillId="0" borderId="1" xfId="178" applyFont="1" applyBorder="1" applyAlignment="1">
      <alignment horizontal="center" vertical="center" wrapText="1"/>
    </xf>
    <xf numFmtId="0" fontId="61" fillId="0" borderId="2" xfId="178" applyFont="1" applyBorder="1" applyAlignment="1">
      <alignment horizontal="center" vertical="center" wrapText="1"/>
    </xf>
    <xf numFmtId="0" fontId="61" fillId="0" borderId="3" xfId="178" applyFont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3" xfId="67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4" xfId="67" applyNumberFormat="1" applyFont="1" applyBorder="1" applyAlignment="1">
      <alignment vertical="center"/>
    </xf>
    <xf numFmtId="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0" fontId="60" fillId="0" borderId="4" xfId="173" applyFont="1" applyBorder="1" applyAlignment="1">
      <alignment horizontal="center" vertical="center"/>
    </xf>
    <xf numFmtId="0" fontId="60" fillId="0" borderId="5" xfId="173" applyFont="1" applyBorder="1" applyAlignment="1">
      <alignment vertical="center" wrapText="1"/>
    </xf>
    <xf numFmtId="3" fontId="60" fillId="0" borderId="15" xfId="173" applyNumberFormat="1" applyFont="1" applyFill="1" applyBorder="1" applyAlignment="1">
      <alignment vertical="center"/>
    </xf>
    <xf numFmtId="0" fontId="60" fillId="0" borderId="10" xfId="173" applyFont="1" applyBorder="1" applyAlignment="1">
      <alignment horizontal="center" vertical="center"/>
    </xf>
    <xf numFmtId="0" fontId="60" fillId="0" borderId="11" xfId="173" applyFont="1" applyBorder="1" applyAlignment="1">
      <alignment vertical="center"/>
    </xf>
    <xf numFmtId="3" fontId="60" fillId="0" borderId="55" xfId="173" applyNumberFormat="1" applyFont="1" applyFill="1" applyBorder="1" applyAlignment="1">
      <alignment vertical="center"/>
    </xf>
    <xf numFmtId="0" fontId="59" fillId="0" borderId="2" xfId="173" applyFont="1" applyBorder="1" applyAlignment="1">
      <alignment vertical="center"/>
    </xf>
    <xf numFmtId="3" fontId="59" fillId="0" borderId="3" xfId="173" applyNumberFormat="1" applyFont="1" applyFill="1" applyBorder="1" applyAlignment="1">
      <alignment vertical="center"/>
    </xf>
    <xf numFmtId="0" fontId="101" fillId="0" borderId="2" xfId="173" applyFont="1" applyBorder="1" applyAlignment="1">
      <alignment horizontal="left" vertical="center"/>
    </xf>
    <xf numFmtId="3" fontId="101" fillId="0" borderId="3" xfId="173" applyNumberFormat="1" applyFont="1" applyBorder="1" applyAlignment="1">
      <alignment vertical="center"/>
    </xf>
    <xf numFmtId="0" fontId="101" fillId="0" borderId="24" xfId="173" applyFont="1" applyBorder="1" applyAlignment="1">
      <alignment vertical="center"/>
    </xf>
    <xf numFmtId="3" fontId="101" fillId="0" borderId="69" xfId="173" applyNumberFormat="1" applyFont="1" applyBorder="1" applyAlignment="1">
      <alignment vertical="center"/>
    </xf>
    <xf numFmtId="0" fontId="108" fillId="0" borderId="4" xfId="0" applyFont="1" applyBorder="1" applyAlignment="1">
      <alignment horizontal="left" vertical="center" wrapText="1"/>
    </xf>
    <xf numFmtId="0" fontId="108" fillId="0" borderId="7" xfId="0" applyFont="1" applyBorder="1" applyAlignment="1">
      <alignment horizontal="left" vertical="center" wrapText="1"/>
    </xf>
    <xf numFmtId="0" fontId="108" fillId="0" borderId="10" xfId="0" applyFont="1" applyBorder="1" applyAlignment="1">
      <alignment horizontal="left" vertical="center" wrapText="1"/>
    </xf>
    <xf numFmtId="0" fontId="101" fillId="0" borderId="20" xfId="175" applyFont="1" applyBorder="1" applyAlignment="1">
      <alignment horizontal="center" vertical="center" wrapText="1"/>
    </xf>
    <xf numFmtId="0" fontId="101" fillId="0" borderId="25" xfId="175" applyFont="1" applyBorder="1" applyAlignment="1">
      <alignment horizontal="center" vertical="center"/>
    </xf>
    <xf numFmtId="0" fontId="101" fillId="0" borderId="3" xfId="175" applyFont="1" applyBorder="1" applyAlignment="1">
      <alignment horizontal="center" vertical="center"/>
    </xf>
    <xf numFmtId="0" fontId="109" fillId="0" borderId="1" xfId="0" applyFont="1" applyBorder="1" applyAlignment="1">
      <alignment horizontal="left" vertical="center" wrapText="1"/>
    </xf>
    <xf numFmtId="0" fontId="60" fillId="0" borderId="27" xfId="175" applyFont="1" applyBorder="1" applyAlignment="1">
      <alignment horizontal="center" vertical="center"/>
    </xf>
    <xf numFmtId="0" fontId="101" fillId="0" borderId="20" xfId="175" applyFont="1" applyBorder="1" applyAlignment="1">
      <alignment horizontal="center" vertical="center"/>
    </xf>
    <xf numFmtId="0" fontId="60" fillId="0" borderId="28" xfId="175" applyFont="1" applyBorder="1" applyAlignment="1">
      <alignment horizontal="center" vertical="center"/>
    </xf>
    <xf numFmtId="164" fontId="65" fillId="0" borderId="12" xfId="35" applyNumberFormat="1" applyFont="1" applyBorder="1" applyAlignment="1">
      <alignment horizontal="right" vertical="center"/>
    </xf>
    <xf numFmtId="164" fontId="105" fillId="0" borderId="3" xfId="35" applyNumberFormat="1" applyFont="1" applyBorder="1" applyAlignment="1">
      <alignment horizontal="right" vertical="center"/>
    </xf>
    <xf numFmtId="164" fontId="65" fillId="0" borderId="3" xfId="35" applyNumberFormat="1" applyFont="1" applyBorder="1" applyAlignment="1">
      <alignment horizontal="right" vertical="center"/>
    </xf>
    <xf numFmtId="164" fontId="101" fillId="0" borderId="3" xfId="175" applyNumberFormat="1" applyFont="1" applyBorder="1" applyAlignment="1">
      <alignment horizontal="right" vertical="center"/>
    </xf>
    <xf numFmtId="0" fontId="57" fillId="0" borderId="1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left" vertical="center" wrapText="1"/>
    </xf>
    <xf numFmtId="0" fontId="57" fillId="0" borderId="7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left" vertical="center" wrapText="1"/>
    </xf>
    <xf numFmtId="0" fontId="57" fillId="0" borderId="16" xfId="174" applyFont="1" applyFill="1" applyBorder="1" applyAlignment="1">
      <alignment horizontal="center" vertical="center"/>
    </xf>
    <xf numFmtId="0" fontId="57" fillId="0" borderId="66" xfId="174" applyFont="1" applyFill="1" applyBorder="1" applyAlignment="1">
      <alignment vertical="center" wrapText="1"/>
    </xf>
    <xf numFmtId="49" fontId="111" fillId="0" borderId="1" xfId="174" applyNumberFormat="1" applyFont="1" applyFill="1" applyBorder="1"/>
    <xf numFmtId="0" fontId="59" fillId="0" borderId="2" xfId="174" applyFont="1" applyFill="1" applyBorder="1" applyAlignment="1">
      <alignment vertical="center"/>
    </xf>
    <xf numFmtId="0" fontId="59" fillId="0" borderId="1" xfId="174" applyFont="1" applyFill="1" applyBorder="1" applyAlignment="1">
      <alignment horizontal="center" vertical="center" wrapText="1"/>
    </xf>
    <xf numFmtId="0" fontId="59" fillId="0" borderId="2" xfId="174" applyFont="1" applyFill="1" applyBorder="1" applyAlignment="1">
      <alignment horizontal="center" vertical="center" wrapText="1"/>
    </xf>
    <xf numFmtId="0" fontId="59" fillId="0" borderId="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center" vertical="center" wrapText="1"/>
    </xf>
    <xf numFmtId="0" fontId="59" fillId="0" borderId="55" xfId="174" applyFont="1" applyFill="1" applyBorder="1" applyAlignment="1">
      <alignment horizontal="center" vertical="center"/>
    </xf>
    <xf numFmtId="0" fontId="59" fillId="0" borderId="9" xfId="174" applyFont="1" applyFill="1" applyBorder="1" applyAlignment="1">
      <alignment horizontal="center" vertical="center"/>
    </xf>
    <xf numFmtId="0" fontId="57" fillId="0" borderId="66" xfId="174" applyFont="1" applyFill="1" applyBorder="1" applyAlignment="1">
      <alignment horizontal="center" vertical="center" wrapText="1"/>
    </xf>
    <xf numFmtId="0" fontId="57" fillId="0" borderId="66" xfId="174" applyFont="1" applyFill="1" applyBorder="1" applyAlignment="1">
      <alignment horizontal="center" vertical="center"/>
    </xf>
    <xf numFmtId="0" fontId="59" fillId="0" borderId="2" xfId="174" applyFont="1" applyFill="1" applyBorder="1" applyAlignment="1">
      <alignment horizontal="center" vertical="center"/>
    </xf>
    <xf numFmtId="0" fontId="59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1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vertical="center" wrapText="1"/>
      <protection locked="0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3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 indent="2"/>
    </xf>
    <xf numFmtId="164" fontId="17" fillId="0" borderId="49" xfId="0" applyNumberFormat="1" applyFont="1" applyFill="1" applyBorder="1" applyAlignment="1" applyProtection="1">
      <alignment horizontal="left" vertical="center" wrapText="1"/>
    </xf>
    <xf numFmtId="0" fontId="16" fillId="0" borderId="66" xfId="0" applyFont="1" applyBorder="1" applyAlignment="1" applyProtection="1">
      <alignment horizontal="center" vertical="center" wrapText="1"/>
    </xf>
    <xf numFmtId="0" fontId="16" fillId="0" borderId="66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23" fillId="0" borderId="37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3" fontId="20" fillId="0" borderId="15" xfId="51" applyNumberFormat="1" applyFont="1" applyFill="1" applyBorder="1" applyAlignment="1">
      <alignment vertical="center"/>
    </xf>
    <xf numFmtId="0" fontId="57" fillId="0" borderId="0" xfId="51" applyFont="1" applyAlignment="1"/>
    <xf numFmtId="0" fontId="58" fillId="0" borderId="0" xfId="51" applyFont="1" applyAlignment="1"/>
    <xf numFmtId="0" fontId="59" fillId="0" borderId="0" xfId="51" applyFont="1" applyAlignment="1"/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3" fillId="0" borderId="0" xfId="0" applyFont="1" applyBorder="1"/>
    <xf numFmtId="164" fontId="67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164" fontId="97" fillId="0" borderId="24" xfId="1" applyNumberFormat="1" applyFont="1" applyFill="1" applyBorder="1" applyAlignment="1" applyProtection="1">
      <alignment horizontal="center" vertical="center"/>
    </xf>
    <xf numFmtId="164" fontId="68" fillId="0" borderId="37" xfId="0" applyNumberFormat="1" applyFont="1" applyFill="1" applyBorder="1" applyAlignment="1" applyProtection="1">
      <alignment horizontal="righ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6" fillId="0" borderId="34" xfId="0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95" fillId="0" borderId="1" xfId="0" applyFont="1" applyFill="1" applyBorder="1" applyAlignment="1" applyProtection="1">
      <alignment horizontal="center" vertical="center" wrapText="1"/>
    </xf>
    <xf numFmtId="0" fontId="95" fillId="0" borderId="2" xfId="0" applyFont="1" applyFill="1" applyBorder="1" applyAlignment="1" applyProtection="1">
      <alignment horizontal="center" vertical="center" wrapText="1"/>
    </xf>
    <xf numFmtId="0" fontId="95" fillId="0" borderId="3" xfId="0" applyFont="1" applyFill="1" applyBorder="1" applyAlignment="1" applyProtection="1">
      <alignment horizontal="center" vertical="center" wrapText="1"/>
    </xf>
    <xf numFmtId="164" fontId="96" fillId="0" borderId="14" xfId="0" applyNumberFormat="1" applyFont="1" applyFill="1" applyBorder="1" applyAlignment="1" applyProtection="1">
      <alignment horizontal="right" vertical="center" wrapText="1"/>
    </xf>
    <xf numFmtId="164" fontId="96" fillId="0" borderId="15" xfId="0" applyNumberFormat="1" applyFont="1" applyFill="1" applyBorder="1" applyAlignment="1" applyProtection="1">
      <alignment horizontal="right" vertical="center" wrapText="1"/>
    </xf>
    <xf numFmtId="164" fontId="96" fillId="0" borderId="8" xfId="0" applyNumberFormat="1" applyFont="1" applyFill="1" applyBorder="1" applyAlignment="1" applyProtection="1">
      <alignment horizontal="right" vertical="center" wrapText="1"/>
    </xf>
    <xf numFmtId="164" fontId="96" fillId="0" borderId="9" xfId="0" applyNumberFormat="1" applyFont="1" applyFill="1" applyBorder="1" applyAlignment="1" applyProtection="1">
      <alignment horizontal="right" vertical="center" wrapText="1"/>
    </xf>
    <xf numFmtId="164" fontId="96" fillId="0" borderId="11" xfId="0" applyNumberFormat="1" applyFont="1" applyFill="1" applyBorder="1" applyAlignment="1" applyProtection="1">
      <alignment horizontal="right" vertical="center" wrapText="1"/>
    </xf>
    <xf numFmtId="164" fontId="96" fillId="0" borderId="12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3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6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9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68" fillId="0" borderId="12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5" fillId="0" borderId="1" xfId="1" applyFont="1" applyFill="1" applyBorder="1" applyAlignment="1" applyProtection="1">
      <alignment horizontal="center" vertical="center" wrapText="1"/>
    </xf>
    <xf numFmtId="0" fontId="95" fillId="0" borderId="2" xfId="1" applyFont="1" applyFill="1" applyBorder="1" applyAlignment="1" applyProtection="1">
      <alignment horizontal="center" vertical="center" wrapText="1"/>
    </xf>
    <xf numFmtId="0" fontId="95" fillId="0" borderId="3" xfId="1" applyFont="1" applyFill="1" applyBorder="1" applyAlignment="1" applyProtection="1">
      <alignment horizontal="center" vertical="center" wrapText="1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7" fillId="0" borderId="68" xfId="1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6" fillId="0" borderId="68" xfId="67" applyNumberFormat="1" applyFont="1" applyBorder="1" applyAlignment="1">
      <alignment horizontal="center" vertical="center" wrapText="1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0" xfId="0" applyNumberFormat="1" applyFont="1" applyBorder="1" applyAlignment="1" applyProtection="1">
      <alignment horizontal="center" vertical="center" wrapText="1"/>
    </xf>
    <xf numFmtId="3" fontId="15" fillId="0" borderId="72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0" xfId="0" applyNumberFormat="1" applyFont="1" applyBorder="1" applyAlignment="1" applyProtection="1">
      <alignment horizontal="right" vertical="center" wrapText="1"/>
    </xf>
    <xf numFmtId="164" fontId="17" fillId="0" borderId="57" xfId="1" applyNumberFormat="1" applyFont="1" applyFill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0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2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6" fontId="97" fillId="0" borderId="3" xfId="177" applyNumberFormat="1" applyFont="1" applyFill="1" applyBorder="1" applyAlignment="1" applyProtection="1">
      <alignment horizontal="center" vertical="center" wrapText="1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0" fontId="96" fillId="0" borderId="4" xfId="1" applyFont="1" applyFill="1" applyBorder="1" applyAlignment="1" applyProtection="1">
      <alignment horizontal="center" vertical="center"/>
    </xf>
    <xf numFmtId="0" fontId="96" fillId="0" borderId="7" xfId="1" applyFont="1" applyFill="1" applyBorder="1" applyAlignment="1" applyProtection="1">
      <alignment horizontal="center" vertical="center"/>
    </xf>
    <xf numFmtId="0" fontId="65" fillId="0" borderId="8" xfId="176" applyFont="1" applyBorder="1" applyAlignment="1">
      <alignment vertical="center" wrapText="1"/>
    </xf>
    <xf numFmtId="0" fontId="65" fillId="0" borderId="8" xfId="176" applyFont="1" applyBorder="1" applyAlignment="1">
      <alignment vertical="center" wrapText="1" shrinkToFit="1"/>
    </xf>
    <xf numFmtId="0" fontId="96" fillId="0" borderId="16" xfId="1" applyFont="1" applyFill="1" applyBorder="1" applyAlignment="1" applyProtection="1">
      <alignment horizontal="center" vertical="center"/>
    </xf>
    <xf numFmtId="0" fontId="65" fillId="0" borderId="11" xfId="176" applyFont="1" applyBorder="1" applyAlignment="1">
      <alignment vertical="center" wrapText="1" shrinkToFit="1"/>
    </xf>
    <xf numFmtId="166" fontId="96" fillId="0" borderId="12" xfId="177" applyNumberFormat="1" applyFont="1" applyFill="1" applyBorder="1" applyAlignment="1" applyProtection="1">
      <alignment vertical="center"/>
      <protection locked="0"/>
    </xf>
    <xf numFmtId="0" fontId="97" fillId="0" borderId="1" xfId="1" applyFont="1" applyFill="1" applyBorder="1" applyAlignment="1" applyProtection="1">
      <alignment horizontal="center" vertical="center"/>
    </xf>
    <xf numFmtId="0" fontId="97" fillId="0" borderId="2" xfId="1" applyFont="1" applyFill="1" applyBorder="1" applyAlignment="1" applyProtection="1">
      <alignment vertical="center" wrapText="1"/>
      <protection locked="0"/>
    </xf>
    <xf numFmtId="166" fontId="97" fillId="0" borderId="3" xfId="177" applyNumberFormat="1" applyFont="1" applyFill="1" applyBorder="1" applyAlignment="1" applyProtection="1">
      <alignment vertical="center"/>
      <protection locked="0"/>
    </xf>
    <xf numFmtId="0" fontId="57" fillId="0" borderId="66" xfId="176" applyFont="1" applyFill="1" applyBorder="1" applyAlignment="1">
      <alignment wrapText="1"/>
    </xf>
    <xf numFmtId="166" fontId="96" fillId="0" borderId="55" xfId="177" applyNumberFormat="1" applyFont="1" applyFill="1" applyBorder="1" applyAlignment="1" applyProtection="1">
      <alignment vertical="center"/>
      <protection locked="0"/>
    </xf>
    <xf numFmtId="0" fontId="57" fillId="0" borderId="5" xfId="176" applyFont="1" applyBorder="1" applyAlignment="1">
      <alignment wrapText="1"/>
    </xf>
    <xf numFmtId="0" fontId="57" fillId="0" borderId="8" xfId="176" applyFont="1" applyBorder="1" applyAlignment="1">
      <alignment wrapText="1"/>
    </xf>
    <xf numFmtId="0" fontId="57" fillId="0" borderId="8" xfId="176" applyFont="1" applyFill="1" applyBorder="1" applyAlignment="1">
      <alignment wrapText="1"/>
    </xf>
    <xf numFmtId="0" fontId="96" fillId="0" borderId="10" xfId="1" applyFont="1" applyFill="1" applyBorder="1" applyAlignment="1" applyProtection="1">
      <alignment horizontal="center" vertical="center"/>
    </xf>
    <xf numFmtId="0" fontId="57" fillId="0" borderId="11" xfId="176" applyFont="1" applyFill="1" applyBorder="1" applyAlignment="1">
      <alignment wrapText="1"/>
    </xf>
    <xf numFmtId="0" fontId="97" fillId="0" borderId="67" xfId="1" applyFont="1" applyFill="1" applyBorder="1" applyAlignment="1" applyProtection="1">
      <alignment horizontal="center" vertical="center"/>
    </xf>
    <xf numFmtId="0" fontId="97" fillId="0" borderId="59" xfId="1" applyFont="1" applyFill="1" applyBorder="1" applyAlignment="1" applyProtection="1">
      <alignment horizontal="left" vertical="center" wrapText="1"/>
    </xf>
    <xf numFmtId="166" fontId="97" fillId="0" borderId="68" xfId="177" applyNumberFormat="1" applyFont="1" applyFill="1" applyBorder="1" applyAlignment="1" applyProtection="1">
      <alignment vertical="center"/>
    </xf>
    <xf numFmtId="0" fontId="96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6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7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4" fontId="96" fillId="0" borderId="8" xfId="1" applyNumberFormat="1" applyFont="1" applyFill="1" applyBorder="1" applyAlignment="1" applyProtection="1">
      <alignment vertical="center" wrapText="1"/>
    </xf>
    <xf numFmtId="164" fontId="96" fillId="0" borderId="9" xfId="1" applyNumberFormat="1" applyFont="1" applyFill="1" applyBorder="1" applyAlignment="1" applyProtection="1">
      <alignment vertical="center" wrapText="1"/>
    </xf>
    <xf numFmtId="0" fontId="96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6" fillId="0" borderId="11" xfId="1" applyNumberFormat="1" applyFont="1" applyFill="1" applyBorder="1" applyAlignment="1" applyProtection="1">
      <alignment vertical="center" wrapText="1"/>
      <protection locked="0"/>
    </xf>
    <xf numFmtId="164" fontId="96" fillId="0" borderId="70" xfId="1" applyNumberFormat="1" applyFont="1" applyFill="1" applyBorder="1" applyAlignment="1" applyProtection="1">
      <alignment vertical="center" wrapText="1"/>
      <protection locked="0"/>
    </xf>
    <xf numFmtId="164" fontId="96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37" xfId="1" applyNumberFormat="1" applyFont="1" applyFill="1" applyBorder="1" applyAlignment="1" applyProtection="1">
      <alignment vertical="center" wrapText="1"/>
      <protection locked="0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25" xfId="1" applyNumberFormat="1" applyFont="1" applyFill="1" applyBorder="1" applyAlignment="1" applyProtection="1">
      <alignment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164" fontId="68" fillId="0" borderId="48" xfId="1" applyNumberFormat="1" applyFont="1" applyFill="1" applyBorder="1" applyAlignment="1" applyProtection="1">
      <alignment vertical="center" wrapText="1"/>
    </xf>
    <xf numFmtId="14" fontId="96" fillId="0" borderId="66" xfId="0" applyNumberFormat="1" applyFont="1" applyFill="1" applyBorder="1" applyAlignment="1"/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24" fillId="0" borderId="77" xfId="212" applyFont="1" applyFill="1" applyBorder="1" applyProtection="1"/>
    <xf numFmtId="164" fontId="20" fillId="0" borderId="77" xfId="160" applyNumberFormat="1" applyFont="1" applyFill="1" applyBorder="1" applyAlignment="1">
      <alignment horizontal="left" vertical="center"/>
    </xf>
    <xf numFmtId="164" fontId="49" fillId="0" borderId="78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79" xfId="160" applyNumberFormat="1" applyFont="1" applyFill="1" applyBorder="1" applyAlignment="1">
      <alignment vertical="center"/>
    </xf>
    <xf numFmtId="164" fontId="16" fillId="0" borderId="80" xfId="160" applyNumberFormat="1" applyFont="1" applyFill="1" applyBorder="1" applyAlignment="1">
      <alignment vertical="center"/>
    </xf>
    <xf numFmtId="3" fontId="92" fillId="0" borderId="81" xfId="76" applyNumberFormat="1" applyFont="1" applyFill="1" applyBorder="1" applyAlignment="1">
      <alignment horizontal="right" vertical="center"/>
    </xf>
    <xf numFmtId="164" fontId="20" fillId="0" borderId="82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3" xfId="160" applyNumberFormat="1" applyFont="1" applyFill="1" applyBorder="1" applyAlignment="1">
      <alignment horizontal="center" vertical="center"/>
    </xf>
    <xf numFmtId="164" fontId="20" fillId="0" borderId="84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5" xfId="160" applyNumberFormat="1" applyFont="1" applyFill="1" applyBorder="1" applyAlignment="1">
      <alignment horizontal="right" vertical="center"/>
    </xf>
    <xf numFmtId="164" fontId="16" fillId="0" borderId="84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5" xfId="160" applyNumberFormat="1" applyFont="1" applyFill="1" applyBorder="1" applyAlignment="1">
      <alignment vertical="center" wrapText="1"/>
    </xf>
    <xf numFmtId="164" fontId="16" fillId="0" borderId="84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5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5" xfId="160" applyNumberFormat="1" applyFont="1" applyFill="1" applyBorder="1" applyAlignment="1">
      <alignment vertical="center" wrapText="1"/>
    </xf>
    <xf numFmtId="164" fontId="20" fillId="0" borderId="84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3" fillId="0" borderId="84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85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87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78" xfId="212" applyFont="1" applyFill="1" applyBorder="1" applyAlignment="1" applyProtection="1"/>
    <xf numFmtId="164" fontId="20" fillId="0" borderId="71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0" xfId="160" applyNumberFormat="1" applyFont="1" applyFill="1" applyBorder="1" applyAlignment="1">
      <alignment vertical="center" wrapText="1"/>
    </xf>
    <xf numFmtId="164" fontId="93" fillId="0" borderId="29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0" fontId="16" fillId="0" borderId="66" xfId="51" applyFont="1" applyFill="1" applyBorder="1" applyAlignment="1">
      <alignment horizontal="center" vertical="center"/>
    </xf>
    <xf numFmtId="3" fontId="16" fillId="0" borderId="66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0" fontId="60" fillId="0" borderId="13" xfId="173" applyFont="1" applyBorder="1" applyAlignment="1">
      <alignment horizontal="center" vertical="center"/>
    </xf>
    <xf numFmtId="0" fontId="60" fillId="0" borderId="14" xfId="173" applyFont="1" applyBorder="1" applyAlignment="1">
      <alignment horizontal="left" vertical="center" wrapText="1"/>
    </xf>
    <xf numFmtId="0" fontId="60" fillId="0" borderId="1" xfId="173" applyFont="1" applyBorder="1" applyAlignment="1">
      <alignment horizontal="center" vertical="center"/>
    </xf>
    <xf numFmtId="0" fontId="60" fillId="0" borderId="66" xfId="173" applyFont="1" applyBorder="1" applyAlignment="1">
      <alignment horizontal="left" vertical="center" wrapText="1"/>
    </xf>
    <xf numFmtId="164" fontId="0" fillId="0" borderId="0" xfId="0" applyNumberFormat="1" applyFill="1"/>
    <xf numFmtId="0" fontId="16" fillId="0" borderId="92" xfId="51" applyFont="1" applyFill="1" applyBorder="1" applyAlignment="1">
      <alignment vertical="center" wrapText="1"/>
    </xf>
    <xf numFmtId="164" fontId="67" fillId="25" borderId="0" xfId="161" applyNumberFormat="1" applyFont="1" applyFill="1" applyBorder="1" applyAlignment="1" applyProtection="1">
      <alignment horizontal="center" vertical="center" wrapText="1"/>
    </xf>
    <xf numFmtId="164" fontId="20" fillId="25" borderId="25" xfId="161" applyNumberFormat="1" applyFont="1" applyFill="1" applyBorder="1" applyAlignment="1" applyProtection="1">
      <alignment horizontal="center" vertical="center" wrapText="1"/>
    </xf>
    <xf numFmtId="164" fontId="16" fillId="25" borderId="25" xfId="161" applyNumberFormat="1" applyFont="1" applyFill="1" applyBorder="1" applyAlignment="1" applyProtection="1">
      <alignment horizontal="right" vertical="center"/>
    </xf>
    <xf numFmtId="3" fontId="16" fillId="25" borderId="25" xfId="161" applyNumberFormat="1" applyFont="1" applyFill="1" applyBorder="1" applyAlignment="1" applyProtection="1">
      <alignment horizontal="right" vertical="center"/>
    </xf>
    <xf numFmtId="164" fontId="20" fillId="25" borderId="25" xfId="161" applyNumberFormat="1" applyFont="1" applyFill="1" applyBorder="1" applyAlignment="1" applyProtection="1">
      <alignment horizontal="right" vertical="center"/>
    </xf>
    <xf numFmtId="0" fontId="18" fillId="25" borderId="0" xfId="0" applyFont="1" applyFill="1" applyBorder="1" applyAlignment="1">
      <alignment horizontal="center"/>
    </xf>
    <xf numFmtId="166" fontId="59" fillId="0" borderId="25" xfId="35" applyNumberFormat="1" applyFont="1" applyBorder="1" applyAlignment="1">
      <alignment horizontal="center" vertical="center" wrapText="1"/>
    </xf>
    <xf numFmtId="0" fontId="60" fillId="0" borderId="0" xfId="48" applyFont="1" applyAlignment="1">
      <alignment wrapText="1"/>
    </xf>
    <xf numFmtId="0" fontId="59" fillId="0" borderId="25" xfId="48" applyFont="1" applyBorder="1" applyAlignment="1">
      <alignment horizontal="center" vertical="center" wrapText="1"/>
    </xf>
    <xf numFmtId="0" fontId="16" fillId="0" borderId="7" xfId="51" applyFont="1" applyFill="1" applyBorder="1" applyAlignment="1">
      <alignment horizontal="center" vertical="center" wrapText="1"/>
    </xf>
    <xf numFmtId="164" fontId="115" fillId="0" borderId="0" xfId="0" applyNumberFormat="1" applyFont="1" applyFill="1" applyAlignment="1">
      <alignment vertical="center" wrapText="1"/>
    </xf>
    <xf numFmtId="164" fontId="116" fillId="0" borderId="93" xfId="0" applyNumberFormat="1" applyFont="1" applyFill="1" applyBorder="1" applyAlignment="1">
      <alignment vertical="center" wrapText="1"/>
    </xf>
    <xf numFmtId="0" fontId="102" fillId="0" borderId="0" xfId="48" applyFont="1"/>
    <xf numFmtId="0" fontId="15" fillId="0" borderId="7" xfId="1" applyFont="1" applyFill="1" applyBorder="1" applyAlignment="1" applyProtection="1">
      <alignment horizontal="center" vertical="center" wrapText="1"/>
    </xf>
    <xf numFmtId="164" fontId="23" fillId="0" borderId="37" xfId="0" applyNumberFormat="1" applyFont="1" applyFill="1" applyBorder="1" applyAlignment="1" applyProtection="1">
      <alignment horizontal="right" vertical="center" wrapText="1"/>
    </xf>
    <xf numFmtId="164" fontId="20" fillId="0" borderId="88" xfId="160" applyNumberFormat="1" applyFont="1" applyFill="1" applyBorder="1" applyAlignment="1">
      <alignment horizontal="right" vertical="center"/>
    </xf>
    <xf numFmtId="164" fontId="20" fillId="0" borderId="88" xfId="160" applyNumberFormat="1" applyFont="1" applyFill="1" applyBorder="1" applyAlignment="1">
      <alignment vertical="center" wrapText="1"/>
    </xf>
    <xf numFmtId="164" fontId="93" fillId="0" borderId="88" xfId="160" applyNumberFormat="1" applyFont="1" applyFill="1" applyBorder="1" applyAlignment="1">
      <alignment horizontal="right" vertical="center" wrapText="1"/>
    </xf>
    <xf numFmtId="0" fontId="60" fillId="0" borderId="7" xfId="173" applyFont="1" applyBorder="1" applyAlignment="1">
      <alignment horizontal="center" vertical="center"/>
    </xf>
    <xf numFmtId="0" fontId="60" fillId="0" borderId="8" xfId="173" applyFont="1" applyBorder="1" applyAlignment="1">
      <alignment horizontal="left" vertical="center" wrapText="1"/>
    </xf>
    <xf numFmtId="3" fontId="60" fillId="0" borderId="9" xfId="173" applyNumberFormat="1" applyFont="1" applyFill="1" applyBorder="1" applyAlignment="1">
      <alignment vertical="center"/>
    </xf>
    <xf numFmtId="0" fontId="60" fillId="0" borderId="11" xfId="173" applyFont="1" applyBorder="1" applyAlignment="1">
      <alignment horizontal="left" vertical="center" wrapText="1"/>
    </xf>
    <xf numFmtId="3" fontId="60" fillId="0" borderId="12" xfId="173" applyNumberFormat="1" applyFont="1" applyFill="1" applyBorder="1" applyAlignment="1">
      <alignment vertical="center"/>
    </xf>
    <xf numFmtId="0" fontId="20" fillId="0" borderId="25" xfId="161" applyNumberFormat="1" applyFont="1" applyFill="1" applyBorder="1" applyAlignment="1" applyProtection="1">
      <alignment horizontal="center" vertical="center" wrapText="1"/>
    </xf>
    <xf numFmtId="0" fontId="57" fillId="0" borderId="10" xfId="178" applyFont="1" applyFill="1" applyBorder="1" applyAlignment="1">
      <alignment horizont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 indent="1"/>
    </xf>
    <xf numFmtId="0" fontId="15" fillId="0" borderId="1" xfId="1" applyFont="1" applyFill="1" applyBorder="1" applyAlignment="1" applyProtection="1">
      <alignment horizontal="left" vertical="center" wrapText="1" indent="1"/>
    </xf>
    <xf numFmtId="49" fontId="16" fillId="0" borderId="11" xfId="0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8" fontId="0" fillId="0" borderId="0" xfId="0" applyNumberFormat="1" applyFill="1"/>
    <xf numFmtId="0" fontId="59" fillId="0" borderId="25" xfId="48" applyFont="1" applyBorder="1" applyAlignment="1">
      <alignment horizontal="center" vertical="center" wrapText="1"/>
    </xf>
    <xf numFmtId="166" fontId="59" fillId="0" borderId="21" xfId="35" applyNumberFormat="1" applyFont="1" applyBorder="1" applyAlignment="1">
      <alignment horizontal="center" vertical="center" wrapText="1"/>
    </xf>
    <xf numFmtId="0" fontId="57" fillId="0" borderId="30" xfId="48" applyFont="1" applyBorder="1" applyAlignment="1">
      <alignment horizontal="center" vertical="center"/>
    </xf>
    <xf numFmtId="0" fontId="57" fillId="0" borderId="32" xfId="48" applyFont="1" applyBorder="1" applyAlignment="1">
      <alignment horizontal="center" vertical="center"/>
    </xf>
    <xf numFmtId="0" fontId="57" fillId="0" borderId="49" xfId="48" applyFont="1" applyBorder="1" applyAlignment="1">
      <alignment horizontal="center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0" fontId="11" fillId="0" borderId="0" xfId="0" applyFont="1" applyFill="1"/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23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1" fillId="0" borderId="6" xfId="1" applyNumberFormat="1" applyFont="1" applyFill="1" applyBorder="1" applyAlignment="1" applyProtection="1">
      <alignment vertical="center" wrapText="1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0" fontId="0" fillId="0" borderId="53" xfId="1" applyFont="1" applyFill="1" applyBorder="1" applyAlignment="1" applyProtection="1">
      <alignment horizontal="left" vertical="center" wrapText="1"/>
    </xf>
    <xf numFmtId="0" fontId="11" fillId="0" borderId="50" xfId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30" xfId="0" applyNumberFormat="1" applyFont="1" applyFill="1" applyBorder="1" applyAlignment="1" applyProtection="1">
      <alignment vertical="center" wrapText="1"/>
    </xf>
    <xf numFmtId="164" fontId="23" fillId="0" borderId="30" xfId="0" applyNumberFormat="1" applyFont="1" applyFill="1" applyBorder="1" applyAlignment="1" applyProtection="1">
      <alignment horizontal="right" vertical="center" wrapText="1"/>
    </xf>
    <xf numFmtId="164" fontId="0" fillId="0" borderId="58" xfId="0" applyNumberFormat="1" applyFont="1" applyFill="1" applyBorder="1" applyAlignment="1" applyProtection="1">
      <alignment vertical="center" wrapText="1"/>
      <protection locked="0"/>
    </xf>
    <xf numFmtId="164" fontId="23" fillId="0" borderId="30" xfId="0" applyNumberFormat="1" applyFont="1" applyFill="1" applyBorder="1" applyAlignment="1" applyProtection="1">
      <alignment textRotation="180" wrapText="1"/>
    </xf>
    <xf numFmtId="164" fontId="0" fillId="0" borderId="30" xfId="0" applyNumberForma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textRotation="180" wrapText="1"/>
    </xf>
    <xf numFmtId="164" fontId="0" fillId="0" borderId="32" xfId="0" applyNumberFormat="1" applyFill="1" applyBorder="1" applyAlignment="1" applyProtection="1">
      <alignment vertical="center" wrapText="1"/>
    </xf>
    <xf numFmtId="164" fontId="23" fillId="0" borderId="34" xfId="0" applyNumberFormat="1" applyFont="1" applyFill="1" applyBorder="1" applyAlignment="1" applyProtection="1">
      <alignment textRotation="180" wrapText="1"/>
    </xf>
    <xf numFmtId="164" fontId="0" fillId="0" borderId="34" xfId="0" applyNumberFormat="1" applyFill="1" applyBorder="1" applyAlignment="1" applyProtection="1">
      <alignment vertical="center" wrapText="1"/>
    </xf>
    <xf numFmtId="164" fontId="17" fillId="0" borderId="34" xfId="0" applyNumberFormat="1" applyFont="1" applyFill="1" applyBorder="1" applyAlignment="1" applyProtection="1">
      <alignment horizontal="right" vertical="center" wrapText="1"/>
    </xf>
    <xf numFmtId="3" fontId="59" fillId="0" borderId="68" xfId="178" applyNumberFormat="1" applyFont="1" applyFill="1" applyBorder="1" applyAlignment="1">
      <alignment horizontal="right"/>
    </xf>
    <xf numFmtId="3" fontId="57" fillId="0" borderId="14" xfId="178" applyNumberFormat="1" applyFont="1" applyFill="1" applyBorder="1" applyAlignment="1">
      <alignment horizontal="right"/>
    </xf>
    <xf numFmtId="3" fontId="57" fillId="0" borderId="8" xfId="178" applyNumberFormat="1" applyFont="1" applyFill="1" applyBorder="1" applyAlignment="1">
      <alignment horizontal="right"/>
    </xf>
    <xf numFmtId="3" fontId="57" fillId="0" borderId="18" xfId="178" applyNumberFormat="1" applyFont="1" applyFill="1" applyBorder="1" applyAlignment="1">
      <alignment horizontal="right"/>
    </xf>
    <xf numFmtId="0" fontId="61" fillId="0" borderId="0" xfId="0" applyFont="1"/>
    <xf numFmtId="164" fontId="16" fillId="0" borderId="8" xfId="67" applyNumberFormat="1" applyFont="1" applyBorder="1" applyAlignment="1">
      <alignment vertical="center"/>
    </xf>
    <xf numFmtId="4" fontId="16" fillId="0" borderId="8" xfId="67" applyNumberFormat="1" applyFont="1" applyBorder="1" applyAlignment="1">
      <alignment vertical="center"/>
    </xf>
    <xf numFmtId="164" fontId="59" fillId="0" borderId="25" xfId="67" applyNumberFormat="1" applyFont="1" applyBorder="1" applyAlignment="1">
      <alignment vertical="center" wrapText="1"/>
    </xf>
    <xf numFmtId="164" fontId="20" fillId="0" borderId="25" xfId="67" applyNumberFormat="1" applyFont="1" applyBorder="1" applyAlignment="1">
      <alignment vertical="center"/>
    </xf>
    <xf numFmtId="164" fontId="57" fillId="0" borderId="13" xfId="67" applyNumberFormat="1" applyFont="1" applyBorder="1" applyAlignment="1">
      <alignment vertical="center" wrapText="1"/>
    </xf>
    <xf numFmtId="3" fontId="16" fillId="0" borderId="14" xfId="67" applyNumberFormat="1" applyFont="1" applyBorder="1" applyAlignment="1">
      <alignment vertical="center"/>
    </xf>
    <xf numFmtId="164" fontId="57" fillId="0" borderId="22" xfId="67" applyNumberFormat="1" applyFont="1" applyBorder="1" applyAlignment="1">
      <alignment vertical="center" wrapText="1"/>
    </xf>
    <xf numFmtId="3" fontId="16" fillId="0" borderId="18" xfId="67" applyNumberFormat="1" applyFont="1" applyBorder="1" applyAlignment="1">
      <alignment vertical="center"/>
    </xf>
    <xf numFmtId="0" fontId="17" fillId="0" borderId="0" xfId="1" applyFont="1" applyFill="1" applyProtection="1"/>
    <xf numFmtId="164" fontId="7" fillId="0" borderId="0" xfId="1" applyNumberFormat="1" applyFill="1" applyProtection="1"/>
    <xf numFmtId="164" fontId="15" fillId="0" borderId="13" xfId="1" applyNumberFormat="1" applyFont="1" applyFill="1" applyBorder="1" applyProtection="1"/>
    <xf numFmtId="164" fontId="15" fillId="0" borderId="15" xfId="1" applyNumberFormat="1" applyFont="1" applyFill="1" applyBorder="1" applyProtection="1"/>
    <xf numFmtId="164" fontId="15" fillId="0" borderId="7" xfId="1" applyNumberFormat="1" applyFont="1" applyFill="1" applyBorder="1" applyProtection="1"/>
    <xf numFmtId="164" fontId="15" fillId="0" borderId="9" xfId="1" applyNumberFormat="1" applyFont="1" applyFill="1" applyBorder="1" applyProtection="1"/>
    <xf numFmtId="164" fontId="17" fillId="0" borderId="7" xfId="1" applyNumberFormat="1" applyFont="1" applyFill="1" applyBorder="1" applyProtection="1"/>
    <xf numFmtId="164" fontId="17" fillId="0" borderId="9" xfId="1" applyNumberFormat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7" fillId="0" borderId="21" xfId="1" applyNumberFormat="1" applyFont="1" applyFill="1" applyBorder="1" applyAlignment="1" applyProtection="1">
      <alignment horizontal="center" vertical="center" wrapText="1"/>
    </xf>
    <xf numFmtId="164" fontId="17" fillId="0" borderId="2" xfId="1" applyNumberFormat="1" applyFont="1" applyFill="1" applyBorder="1" applyAlignment="1" applyProtection="1">
      <alignment horizontal="center" vertical="center"/>
    </xf>
    <xf numFmtId="164" fontId="15" fillId="0" borderId="21" xfId="1" applyNumberFormat="1" applyFont="1" applyFill="1" applyBorder="1" applyProtection="1"/>
    <xf numFmtId="164" fontId="13" fillId="0" borderId="1" xfId="1" applyNumberFormat="1" applyFont="1" applyFill="1" applyBorder="1" applyAlignment="1" applyProtection="1">
      <alignment vertical="center" wrapText="1"/>
    </xf>
    <xf numFmtId="164" fontId="20" fillId="0" borderId="21" xfId="0" quotePrefix="1" applyNumberFormat="1" applyFont="1" applyBorder="1" applyAlignment="1" applyProtection="1">
      <alignment vertical="center" wrapText="1"/>
    </xf>
    <xf numFmtId="164" fontId="20" fillId="0" borderId="1" xfId="0" quotePrefix="1" applyNumberFormat="1" applyFont="1" applyBorder="1" applyAlignment="1" applyProtection="1">
      <alignment vertical="center" wrapText="1"/>
    </xf>
    <xf numFmtId="3" fontId="16" fillId="0" borderId="94" xfId="0" applyNumberFormat="1" applyFont="1" applyBorder="1" applyAlignment="1" applyProtection="1">
      <alignment horizontal="center" vertical="center" wrapText="1"/>
    </xf>
    <xf numFmtId="164" fontId="17" fillId="0" borderId="94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vertical="center" wrapText="1"/>
    </xf>
    <xf numFmtId="164" fontId="19" fillId="0" borderId="32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Fill="1" applyBorder="1" applyAlignment="1" applyProtection="1">
      <alignment vertical="center" wrapText="1"/>
    </xf>
    <xf numFmtId="164" fontId="15" fillId="0" borderId="30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vertical="center" wrapText="1"/>
    </xf>
    <xf numFmtId="164" fontId="15" fillId="0" borderId="32" xfId="1" applyNumberFormat="1" applyFont="1" applyFill="1" applyBorder="1" applyAlignment="1" applyProtection="1">
      <alignment vertical="center" wrapText="1"/>
    </xf>
    <xf numFmtId="164" fontId="11" fillId="0" borderId="49" xfId="1" applyNumberFormat="1" applyFont="1" applyFill="1" applyBorder="1" applyAlignment="1" applyProtection="1">
      <alignment vertical="center" wrapText="1"/>
      <protection locked="0"/>
    </xf>
    <xf numFmtId="3" fontId="15" fillId="0" borderId="72" xfId="1" applyNumberFormat="1" applyFont="1" applyFill="1" applyBorder="1" applyAlignment="1" applyProtection="1">
      <alignment horizontal="right" vertical="center" wrapText="1"/>
    </xf>
    <xf numFmtId="3" fontId="15" fillId="0" borderId="57" xfId="1" applyNumberFormat="1" applyFont="1" applyFill="1" applyBorder="1" applyAlignment="1" applyProtection="1">
      <alignment horizontal="right" vertical="center" wrapText="1"/>
    </xf>
    <xf numFmtId="3" fontId="23" fillId="0" borderId="57" xfId="1" applyNumberFormat="1" applyFont="1" applyFill="1" applyBorder="1" applyAlignment="1" applyProtection="1">
      <alignment horizontal="right" vertical="center"/>
    </xf>
    <xf numFmtId="3" fontId="23" fillId="0" borderId="57" xfId="1" applyNumberFormat="1" applyFont="1" applyFill="1" applyBorder="1" applyAlignment="1" applyProtection="1">
      <alignment horizontal="right" vertical="center" wrapText="1"/>
    </xf>
    <xf numFmtId="3" fontId="23" fillId="0" borderId="62" xfId="1" applyNumberFormat="1" applyFont="1" applyFill="1" applyBorder="1" applyAlignment="1" applyProtection="1">
      <alignment horizontal="right" vertical="center" wrapText="1"/>
    </xf>
    <xf numFmtId="3" fontId="18" fillId="0" borderId="62" xfId="0" applyNumberFormat="1" applyFont="1" applyBorder="1" applyAlignment="1" applyProtection="1">
      <alignment horizontal="right" vertical="center" wrapText="1"/>
    </xf>
    <xf numFmtId="3" fontId="0" fillId="0" borderId="72" xfId="1" applyNumberFormat="1" applyFont="1" applyFill="1" applyBorder="1" applyAlignment="1" applyProtection="1">
      <alignment horizontal="right" vertical="center" wrapText="1"/>
    </xf>
    <xf numFmtId="164" fontId="15" fillId="0" borderId="29" xfId="1" applyNumberFormat="1" applyFont="1" applyFill="1" applyBorder="1" applyAlignment="1" applyProtection="1">
      <alignment vertical="center" wrapText="1"/>
      <protection locked="0"/>
    </xf>
    <xf numFmtId="164" fontId="19" fillId="0" borderId="34" xfId="1" applyNumberFormat="1" applyFont="1" applyFill="1" applyBorder="1" applyAlignment="1" applyProtection="1">
      <alignment vertical="center" wrapText="1"/>
      <protection locked="0"/>
    </xf>
    <xf numFmtId="164" fontId="15" fillId="0" borderId="30" xfId="1" applyNumberFormat="1" applyFont="1" applyFill="1" applyBorder="1" applyAlignment="1" applyProtection="1">
      <alignment vertical="center" wrapText="1"/>
    </xf>
    <xf numFmtId="164" fontId="20" fillId="0" borderId="25" xfId="0" quotePrefix="1" applyNumberFormat="1" applyFont="1" applyBorder="1" applyAlignment="1" applyProtection="1">
      <alignment vertical="center" wrapText="1"/>
    </xf>
    <xf numFmtId="164" fontId="12" fillId="0" borderId="0" xfId="0" applyNumberFormat="1" applyFont="1" applyFill="1" applyBorder="1" applyAlignment="1" applyProtection="1">
      <alignment horizontal="right" vertical="center"/>
    </xf>
    <xf numFmtId="164" fontId="13" fillId="0" borderId="0" xfId="0" applyNumberFormat="1" applyFont="1" applyFill="1" applyAlignment="1">
      <alignment vertical="center"/>
    </xf>
    <xf numFmtId="164" fontId="69" fillId="0" borderId="0" xfId="0" applyNumberFormat="1" applyFont="1" applyFill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69" fillId="0" borderId="7" xfId="0" applyNumberFormat="1" applyFont="1" applyFill="1" applyBorder="1" applyAlignment="1">
      <alignment vertical="center" wrapText="1"/>
    </xf>
    <xf numFmtId="164" fontId="69" fillId="0" borderId="9" xfId="0" applyNumberFormat="1" applyFont="1" applyFill="1" applyBorder="1" applyAlignment="1">
      <alignment vertical="center" wrapText="1"/>
    </xf>
    <xf numFmtId="164" fontId="98" fillId="0" borderId="7" xfId="0" applyNumberFormat="1" applyFont="1" applyFill="1" applyBorder="1" applyAlignment="1">
      <alignment vertical="center" wrapText="1"/>
    </xf>
    <xf numFmtId="164" fontId="98" fillId="0" borderId="9" xfId="0" applyNumberFormat="1" applyFont="1" applyFill="1" applyBorder="1" applyAlignment="1">
      <alignment vertical="center" wrapText="1"/>
    </xf>
    <xf numFmtId="164" fontId="69" fillId="0" borderId="22" xfId="0" applyNumberFormat="1" applyFont="1" applyFill="1" applyBorder="1" applyAlignment="1">
      <alignment vertical="center" wrapText="1"/>
    </xf>
    <xf numFmtId="164" fontId="69" fillId="0" borderId="23" xfId="0" applyNumberFormat="1" applyFont="1" applyFill="1" applyBorder="1" applyAlignment="1">
      <alignment vertical="center" wrapText="1"/>
    </xf>
    <xf numFmtId="164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13" xfId="0" applyNumberFormat="1" applyFont="1" applyFill="1" applyBorder="1" applyAlignment="1">
      <alignment vertical="center" wrapText="1"/>
    </xf>
    <xf numFmtId="164" fontId="69" fillId="0" borderId="15" xfId="0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>
      <alignment vertical="center" wrapText="1"/>
    </xf>
    <xf numFmtId="164" fontId="19" fillId="0" borderId="9" xfId="0" applyNumberFormat="1" applyFont="1" applyFill="1" applyBorder="1" applyAlignment="1">
      <alignment vertical="center" wrapText="1"/>
    </xf>
    <xf numFmtId="164" fontId="0" fillId="0" borderId="7" xfId="0" applyNumberFormat="1" applyFill="1" applyBorder="1" applyAlignment="1">
      <alignment vertical="center" wrapText="1"/>
    </xf>
    <xf numFmtId="164" fontId="0" fillId="0" borderId="9" xfId="0" applyNumberFormat="1" applyFill="1" applyBorder="1" applyAlignment="1">
      <alignment vertical="center" wrapText="1"/>
    </xf>
    <xf numFmtId="164" fontId="0" fillId="0" borderId="22" xfId="0" applyNumberFormat="1" applyFill="1" applyBorder="1" applyAlignment="1">
      <alignment vertical="center" wrapText="1"/>
    </xf>
    <xf numFmtId="164" fontId="0" fillId="0" borderId="23" xfId="0" applyNumberFormat="1" applyFill="1" applyBorder="1" applyAlignment="1">
      <alignment vertical="center" wrapText="1"/>
    </xf>
    <xf numFmtId="164" fontId="20" fillId="0" borderId="51" xfId="161" applyNumberFormat="1" applyFont="1" applyFill="1" applyBorder="1" applyAlignment="1" applyProtection="1">
      <alignment horizontal="center" vertical="center" wrapText="1"/>
    </xf>
    <xf numFmtId="164" fontId="20" fillId="0" borderId="17" xfId="161" applyNumberFormat="1" applyFont="1" applyFill="1" applyBorder="1" applyAlignment="1" applyProtection="1">
      <alignment horizontal="center" vertical="center" wrapText="1"/>
    </xf>
    <xf numFmtId="164" fontId="20" fillId="0" borderId="17" xfId="159" applyNumberFormat="1" applyFont="1" applyBorder="1" applyAlignment="1">
      <alignment horizontal="center" vertical="center" wrapText="1"/>
    </xf>
    <xf numFmtId="164" fontId="20" fillId="0" borderId="17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94" xfId="0" applyFont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2" xfId="159" applyNumberFormat="1" applyFont="1" applyBorder="1" applyAlignment="1">
      <alignment vertical="center" wrapText="1"/>
    </xf>
    <xf numFmtId="164" fontId="20" fillId="0" borderId="2" xfId="159" applyNumberFormat="1" applyFont="1" applyBorder="1" applyAlignment="1">
      <alignment horizontal="center" vertical="center"/>
    </xf>
    <xf numFmtId="164" fontId="20" fillId="24" borderId="2" xfId="159" applyNumberFormat="1" applyFont="1" applyFill="1" applyBorder="1" applyAlignment="1">
      <alignment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vertical="center" wrapText="1"/>
    </xf>
    <xf numFmtId="164" fontId="16" fillId="0" borderId="14" xfId="161" applyNumberFormat="1" applyFont="1" applyFill="1" applyBorder="1" applyAlignment="1" applyProtection="1">
      <alignment horizontal="right" vertical="center"/>
    </xf>
    <xf numFmtId="164" fontId="16" fillId="0" borderId="14" xfId="0" applyNumberFormat="1" applyFont="1" applyFill="1" applyBorder="1" applyAlignment="1">
      <alignment horizontal="right" vertical="center"/>
    </xf>
    <xf numFmtId="164" fontId="16" fillId="0" borderId="14" xfId="159" applyNumberFormat="1" applyFont="1" applyBorder="1" applyAlignment="1">
      <alignment horizontal="right" vertical="center"/>
    </xf>
    <xf numFmtId="164" fontId="0" fillId="0" borderId="15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horizontal="right" vertical="center"/>
    </xf>
    <xf numFmtId="164" fontId="20" fillId="0" borderId="21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right" vertical="center"/>
    </xf>
    <xf numFmtId="0" fontId="9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96" fillId="0" borderId="14" xfId="0" applyFont="1" applyFill="1" applyBorder="1" applyAlignment="1" applyProtection="1">
      <alignment horizontal="center" vertical="center" wrapText="1"/>
    </xf>
    <xf numFmtId="0" fontId="96" fillId="0" borderId="7" xfId="0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96" fillId="0" borderId="8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9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97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97" fillId="0" borderId="2" xfId="0" applyFont="1" applyFill="1" applyBorder="1" applyAlignment="1" applyProtection="1">
      <alignment horizontal="center" vertical="center" wrapText="1"/>
    </xf>
    <xf numFmtId="0" fontId="96" fillId="0" borderId="4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96" fillId="0" borderId="5" xfId="0" applyFont="1" applyFill="1" applyBorder="1" applyAlignment="1" applyProtection="1">
      <alignment horizontal="center" vertical="center" wrapText="1"/>
    </xf>
    <xf numFmtId="0" fontId="96" fillId="0" borderId="1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68" fillId="0" borderId="2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67" xfId="0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0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1"/>
    </xf>
    <xf numFmtId="0" fontId="23" fillId="0" borderId="11" xfId="1" applyFont="1" applyFill="1" applyBorder="1" applyAlignment="1" applyProtection="1">
      <alignment horizontal="left" vertical="center" wrapText="1" indent="6"/>
    </xf>
    <xf numFmtId="0" fontId="96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 indent="1"/>
    </xf>
    <xf numFmtId="0" fontId="17" fillId="0" borderId="66" xfId="1" applyFont="1" applyFill="1" applyBorder="1" applyAlignment="1" applyProtection="1">
      <alignment horizontal="center" vertical="center" wrapText="1"/>
    </xf>
    <xf numFmtId="0" fontId="17" fillId="0" borderId="67" xfId="1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 indent="1"/>
    </xf>
    <xf numFmtId="0" fontId="57" fillId="0" borderId="14" xfId="0" applyFont="1" applyBorder="1" applyAlignment="1">
      <alignment vertical="center" wrapText="1"/>
    </xf>
    <xf numFmtId="0" fontId="57" fillId="0" borderId="8" xfId="0" applyFont="1" applyBorder="1" applyAlignment="1">
      <alignment vertical="center" wrapText="1"/>
    </xf>
    <xf numFmtId="0" fontId="97" fillId="0" borderId="7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horizontal="left" vertical="center" wrapText="1"/>
    </xf>
    <xf numFmtId="0" fontId="97" fillId="0" borderId="8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vertical="center" wrapText="1"/>
    </xf>
    <xf numFmtId="0" fontId="68" fillId="0" borderId="8" xfId="0" applyFont="1" applyFill="1" applyBorder="1" applyAlignment="1" applyProtection="1">
      <alignment horizontal="center" vertical="center" wrapText="1"/>
    </xf>
    <xf numFmtId="0" fontId="57" fillId="0" borderId="8" xfId="0" applyFont="1" applyBorder="1" applyAlignment="1">
      <alignment vertical="center"/>
    </xf>
    <xf numFmtId="0" fontId="67" fillId="0" borderId="8" xfId="0" applyFont="1" applyBorder="1" applyAlignment="1">
      <alignment horizontal="left" vertical="center" indent="2"/>
    </xf>
    <xf numFmtId="0" fontId="57" fillId="0" borderId="8" xfId="0" applyFont="1" applyBorder="1" applyAlignment="1">
      <alignment horizontal="left" vertical="center"/>
    </xf>
    <xf numFmtId="0" fontId="57" fillId="0" borderId="8" xfId="0" applyFont="1" applyFill="1" applyBorder="1" applyAlignment="1">
      <alignment vertical="center"/>
    </xf>
    <xf numFmtId="0" fontId="57" fillId="0" borderId="11" xfId="0" applyFont="1" applyBorder="1" applyAlignment="1">
      <alignment vertical="center"/>
    </xf>
    <xf numFmtId="0" fontId="97" fillId="0" borderId="2" xfId="1" applyFont="1" applyFill="1" applyBorder="1" applyAlignment="1" applyProtection="1">
      <alignment horizontal="left" vertical="center" wrapText="1"/>
    </xf>
    <xf numFmtId="0" fontId="96" fillId="0" borderId="8" xfId="1" applyFont="1" applyFill="1" applyBorder="1" applyAlignment="1" applyProtection="1">
      <alignment horizontal="left" vertical="center" wrapText="1"/>
    </xf>
    <xf numFmtId="0" fontId="113" fillId="0" borderId="8" xfId="1" applyFont="1" applyFill="1" applyBorder="1" applyAlignment="1" applyProtection="1">
      <alignment horizontal="left" vertical="center" wrapText="1" indent="4"/>
    </xf>
    <xf numFmtId="0" fontId="11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1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69" fillId="0" borderId="13" xfId="1" applyNumberFormat="1" applyFont="1" applyFill="1" applyBorder="1" applyAlignment="1" applyProtection="1">
      <alignment horizontal="center" vertical="center" wrapText="1"/>
    </xf>
    <xf numFmtId="0" fontId="69" fillId="0" borderId="14" xfId="1" applyFont="1" applyFill="1" applyBorder="1" applyAlignment="1" applyProtection="1">
      <alignment horizontal="left" vertical="center" wrapText="1" indent="1"/>
    </xf>
    <xf numFmtId="0" fontId="69" fillId="0" borderId="14" xfId="1" applyFont="1" applyFill="1" applyBorder="1" applyAlignment="1" applyProtection="1">
      <alignment horizontal="center" vertical="center" wrapText="1"/>
    </xf>
    <xf numFmtId="164" fontId="69" fillId="0" borderId="14" xfId="1" applyNumberFormat="1" applyFont="1" applyFill="1" applyBorder="1" applyAlignment="1" applyProtection="1">
      <alignment vertical="center" wrapText="1"/>
      <protection locked="0"/>
    </xf>
    <xf numFmtId="164" fontId="69" fillId="0" borderId="15" xfId="1" applyNumberFormat="1" applyFont="1" applyFill="1" applyBorder="1" applyAlignment="1" applyProtection="1">
      <alignment vertical="center" wrapText="1"/>
      <protection locked="0"/>
    </xf>
    <xf numFmtId="49" fontId="69" fillId="0" borderId="7" xfId="1" applyNumberFormat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center" vertical="center" wrapText="1"/>
    </xf>
    <xf numFmtId="49" fontId="68" fillId="0" borderId="7" xfId="1" applyNumberFormat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vertical="center" wrapText="1"/>
    </xf>
    <xf numFmtId="0" fontId="68" fillId="0" borderId="8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  <protection locked="0"/>
    </xf>
    <xf numFmtId="164" fontId="68" fillId="0" borderId="9" xfId="1" applyNumberFormat="1" applyFont="1" applyFill="1" applyBorder="1" applyAlignment="1" applyProtection="1">
      <alignment vertical="center" wrapText="1"/>
      <protection locked="0"/>
    </xf>
    <xf numFmtId="49" fontId="68" fillId="0" borderId="10" xfId="1" applyNumberFormat="1" applyFont="1" applyFill="1" applyBorder="1" applyAlignment="1" applyProtection="1">
      <alignment horizontal="center" vertical="center" wrapText="1"/>
    </xf>
    <xf numFmtId="0" fontId="68" fillId="0" borderId="11" xfId="1" applyFont="1" applyFill="1" applyBorder="1" applyAlignment="1" applyProtection="1">
      <alignment horizontal="left" vertical="center" wrapText="1" indent="1"/>
    </xf>
    <xf numFmtId="0" fontId="68" fillId="0" borderId="11" xfId="1" applyFont="1" applyFill="1" applyBorder="1" applyAlignment="1" applyProtection="1">
      <alignment horizontal="center" vertical="center" wrapText="1"/>
    </xf>
    <xf numFmtId="164" fontId="68" fillId="0" borderId="11" xfId="1" applyNumberFormat="1" applyFont="1" applyFill="1" applyBorder="1" applyAlignment="1" applyProtection="1">
      <alignment vertical="center" wrapText="1"/>
      <protection locked="0"/>
    </xf>
    <xf numFmtId="164" fontId="68" fillId="0" borderId="12" xfId="1" applyNumberFormat="1" applyFont="1" applyFill="1" applyBorder="1" applyAlignment="1" applyProtection="1">
      <alignment vertical="center" wrapText="1"/>
      <protection locked="0"/>
    </xf>
    <xf numFmtId="49" fontId="68" fillId="0" borderId="1" xfId="1" applyNumberFormat="1" applyFont="1" applyFill="1" applyBorder="1" applyAlignment="1" applyProtection="1">
      <alignment horizontal="center" vertical="center" wrapText="1"/>
    </xf>
    <xf numFmtId="0" fontId="68" fillId="0" borderId="2" xfId="1" applyFont="1" applyFill="1" applyBorder="1" applyAlignment="1" applyProtection="1">
      <alignment horizontal="left" vertical="center" wrapText="1" indent="1"/>
    </xf>
    <xf numFmtId="0" fontId="68" fillId="0" borderId="2" xfId="1" applyFont="1" applyFill="1" applyBorder="1" applyAlignment="1" applyProtection="1">
      <alignment horizontal="center" vertical="center" wrapText="1"/>
    </xf>
    <xf numFmtId="164" fontId="68" fillId="0" borderId="2" xfId="1" applyNumberFormat="1" applyFont="1" applyFill="1" applyBorder="1" applyAlignment="1" applyProtection="1">
      <alignment vertical="center" wrapText="1"/>
    </xf>
    <xf numFmtId="164" fontId="68" fillId="0" borderId="3" xfId="1" applyNumberFormat="1" applyFont="1" applyFill="1" applyBorder="1" applyAlignment="1" applyProtection="1">
      <alignment vertical="center" wrapText="1"/>
    </xf>
    <xf numFmtId="0" fontId="97" fillId="0" borderId="4" xfId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horizontal="left" vertical="center" wrapText="1" indent="1"/>
    </xf>
    <xf numFmtId="0" fontId="68" fillId="0" borderId="66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</xf>
    <xf numFmtId="164" fontId="68" fillId="0" borderId="9" xfId="1" applyNumberFormat="1" applyFont="1" applyFill="1" applyBorder="1" applyAlignment="1" applyProtection="1">
      <alignment vertical="center" wrapText="1"/>
    </xf>
    <xf numFmtId="0" fontId="68" fillId="0" borderId="1" xfId="1" applyFont="1" applyFill="1" applyBorder="1" applyAlignment="1" applyProtection="1">
      <alignment horizontal="center" vertical="center" wrapText="1"/>
    </xf>
    <xf numFmtId="0" fontId="68" fillId="0" borderId="67" xfId="1" applyFont="1" applyFill="1" applyBorder="1" applyAlignment="1" applyProtection="1">
      <alignment horizontal="center" vertical="center" wrapText="1"/>
    </xf>
    <xf numFmtId="0" fontId="68" fillId="0" borderId="59" xfId="1" applyFont="1" applyFill="1" applyBorder="1" applyAlignment="1" applyProtection="1">
      <alignment horizontal="left" vertical="center" wrapText="1" indent="1"/>
    </xf>
    <xf numFmtId="164" fontId="68" fillId="0" borderId="59" xfId="1" applyNumberFormat="1" applyFont="1" applyFill="1" applyBorder="1" applyAlignment="1" applyProtection="1">
      <alignment vertical="center" wrapText="1"/>
    </xf>
    <xf numFmtId="164" fontId="68" fillId="0" borderId="68" xfId="1" applyNumberFormat="1" applyFont="1" applyFill="1" applyBorder="1" applyAlignment="1" applyProtection="1">
      <alignment vertical="center" wrapText="1"/>
    </xf>
    <xf numFmtId="0" fontId="28" fillId="0" borderId="25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4" fontId="11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68" fillId="0" borderId="7" xfId="1" applyNumberFormat="1" applyFont="1" applyFill="1" applyBorder="1" applyAlignment="1" applyProtection="1">
      <alignment vertical="center" wrapText="1"/>
      <protection locked="0"/>
    </xf>
    <xf numFmtId="164" fontId="20" fillId="0" borderId="71" xfId="161" applyNumberFormat="1" applyFont="1" applyFill="1" applyBorder="1" applyAlignment="1" applyProtection="1">
      <alignment horizontal="center" vertical="center" wrapText="1"/>
    </xf>
    <xf numFmtId="164" fontId="20" fillId="0" borderId="20" xfId="161" applyNumberFormat="1" applyFont="1" applyFill="1" applyBorder="1" applyAlignment="1" applyProtection="1">
      <alignment horizontal="center" vertical="center"/>
    </xf>
    <xf numFmtId="164" fontId="20" fillId="0" borderId="1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vertical="center" wrapText="1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Protection="1"/>
    <xf numFmtId="164" fontId="15" fillId="0" borderId="11" xfId="1" applyNumberFormat="1" applyFont="1" applyFill="1" applyBorder="1" applyProtection="1"/>
    <xf numFmtId="164" fontId="15" fillId="0" borderId="5" xfId="1" applyNumberFormat="1" applyFont="1" applyFill="1" applyBorder="1" applyProtection="1"/>
    <xf numFmtId="164" fontId="27" fillId="0" borderId="0" xfId="0" applyNumberFormat="1" applyFont="1" applyFill="1" applyBorder="1" applyAlignment="1" applyProtection="1">
      <alignment horizontal="right"/>
    </xf>
    <xf numFmtId="164" fontId="60" fillId="0" borderId="0" xfId="48" applyNumberFormat="1" applyFont="1"/>
    <xf numFmtId="164" fontId="66" fillId="0" borderId="0" xfId="35" applyNumberFormat="1" applyFont="1" applyFill="1" applyBorder="1" applyAlignment="1">
      <alignment horizontal="right"/>
    </xf>
    <xf numFmtId="164" fontId="101" fillId="0" borderId="25" xfId="48" applyNumberFormat="1" applyFont="1" applyBorder="1" applyAlignment="1">
      <alignment horizontal="center" vertical="center"/>
    </xf>
    <xf numFmtId="164" fontId="101" fillId="0" borderId="25" xfId="48" applyNumberFormat="1" applyFont="1" applyBorder="1" applyAlignment="1">
      <alignment horizontal="center" vertical="center" wrapText="1"/>
    </xf>
    <xf numFmtId="164" fontId="60" fillId="0" borderId="8" xfId="48" applyNumberFormat="1" applyFont="1" applyBorder="1"/>
    <xf numFmtId="164" fontId="60" fillId="0" borderId="9" xfId="48" applyNumberFormat="1" applyFont="1" applyBorder="1"/>
    <xf numFmtId="164" fontId="60" fillId="0" borderId="23" xfId="48" applyNumberFormat="1" applyFont="1" applyBorder="1"/>
    <xf numFmtId="164" fontId="16" fillId="0" borderId="0" xfId="178" applyNumberFormat="1" applyFont="1" applyFill="1"/>
    <xf numFmtId="164" fontId="16" fillId="0" borderId="14" xfId="178" applyNumberFormat="1" applyFont="1" applyFill="1" applyBorder="1" applyAlignment="1">
      <alignment vertical="center"/>
    </xf>
    <xf numFmtId="164" fontId="16" fillId="0" borderId="15" xfId="178" applyNumberFormat="1" applyFont="1" applyFill="1" applyBorder="1" applyAlignment="1">
      <alignment vertical="center"/>
    </xf>
    <xf numFmtId="164" fontId="16" fillId="0" borderId="8" xfId="178" applyNumberFormat="1" applyFont="1" applyFill="1" applyBorder="1" applyAlignment="1">
      <alignment vertical="center"/>
    </xf>
    <xf numFmtId="164" fontId="16" fillId="0" borderId="9" xfId="178" applyNumberFormat="1" applyFont="1" applyFill="1" applyBorder="1" applyAlignment="1">
      <alignment vertical="center"/>
    </xf>
    <xf numFmtId="164" fontId="16" fillId="0" borderId="18" xfId="178" applyNumberFormat="1" applyFont="1" applyFill="1" applyBorder="1" applyAlignment="1">
      <alignment vertical="center"/>
    </xf>
    <xf numFmtId="164" fontId="16" fillId="0" borderId="23" xfId="178" applyNumberFormat="1" applyFont="1" applyFill="1" applyBorder="1" applyAlignment="1">
      <alignment vertical="center"/>
    </xf>
    <xf numFmtId="164" fontId="20" fillId="0" borderId="0" xfId="178" applyNumberFormat="1" applyFont="1" applyFill="1" applyAlignment="1">
      <alignment vertical="center"/>
    </xf>
    <xf numFmtId="164" fontId="16" fillId="0" borderId="14" xfId="178" applyNumberFormat="1" applyFont="1" applyFill="1" applyBorder="1"/>
    <xf numFmtId="164" fontId="16" fillId="0" borderId="15" xfId="178" applyNumberFormat="1" applyFont="1" applyFill="1" applyBorder="1"/>
    <xf numFmtId="164" fontId="16" fillId="0" borderId="18" xfId="178" applyNumberFormat="1" applyFont="1" applyFill="1" applyBorder="1"/>
    <xf numFmtId="164" fontId="16" fillId="0" borderId="23" xfId="178" applyNumberFormat="1" applyFont="1" applyFill="1" applyBorder="1"/>
    <xf numFmtId="164" fontId="12" fillId="0" borderId="0" xfId="0" applyNumberFormat="1" applyFont="1" applyFill="1" applyAlignment="1" applyProtection="1">
      <alignment horizontal="right"/>
    </xf>
    <xf numFmtId="164" fontId="16" fillId="0" borderId="8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23" fillId="0" borderId="0" xfId="0" applyNumberFormat="1" applyFont="1" applyBorder="1"/>
    <xf numFmtId="164" fontId="16" fillId="0" borderId="11" xfId="161" applyNumberFormat="1" applyFont="1" applyFill="1" applyBorder="1" applyAlignment="1" applyProtection="1">
      <alignment horizontal="left" vertical="center" wrapText="1" indent="2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0" xfId="0" applyNumberFormat="1" applyFont="1" applyBorder="1" applyAlignment="1">
      <alignment horizontal="right" vertical="center"/>
    </xf>
    <xf numFmtId="164" fontId="20" fillId="24" borderId="2" xfId="161" applyNumberFormat="1" applyFont="1" applyFill="1" applyBorder="1" applyAlignment="1" applyProtection="1">
      <alignment horizontal="left" vertical="center" wrapText="1" indent="2"/>
    </xf>
    <xf numFmtId="164" fontId="55" fillId="0" borderId="0" xfId="0" applyNumberFormat="1" applyFont="1" applyBorder="1"/>
    <xf numFmtId="164" fontId="17" fillId="0" borderId="0" xfId="0" applyNumberFormat="1" applyFont="1" applyBorder="1"/>
    <xf numFmtId="164" fontId="16" fillId="0" borderId="14" xfId="161" applyNumberFormat="1" applyFont="1" applyFill="1" applyBorder="1" applyAlignment="1" applyProtection="1">
      <alignment horizontal="left" vertical="center" wrapText="1" indent="2"/>
    </xf>
    <xf numFmtId="164" fontId="0" fillId="0" borderId="14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28" fillId="0" borderId="25" xfId="0" applyNumberFormat="1" applyFont="1" applyFill="1" applyBorder="1" applyAlignment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horizontal="center" vertical="center" wrapText="1"/>
    </xf>
    <xf numFmtId="164" fontId="20" fillId="24" borderId="2" xfId="161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>
      <alignment vertical="center" wrapText="1"/>
    </xf>
    <xf numFmtId="164" fontId="0" fillId="0" borderId="23" xfId="0" applyNumberFormat="1" applyFont="1" applyFill="1" applyBorder="1" applyAlignment="1">
      <alignment vertical="center" wrapText="1"/>
    </xf>
    <xf numFmtId="164" fontId="0" fillId="0" borderId="9" xfId="0" applyNumberFormat="1" applyFont="1" applyFill="1" applyBorder="1" applyAlignment="1">
      <alignment vertical="center" wrapText="1"/>
    </xf>
    <xf numFmtId="164" fontId="11" fillId="0" borderId="0" xfId="1" applyNumberFormat="1" applyFont="1" applyFill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/>
    </xf>
    <xf numFmtId="164" fontId="11" fillId="0" borderId="13" xfId="1" applyNumberFormat="1" applyFont="1" applyFill="1" applyBorder="1" applyProtection="1"/>
    <xf numFmtId="164" fontId="11" fillId="0" borderId="15" xfId="1" applyNumberFormat="1" applyFont="1" applyFill="1" applyBorder="1" applyProtection="1"/>
    <xf numFmtId="164" fontId="11" fillId="0" borderId="7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1" fillId="0" borderId="22" xfId="1" applyNumberFormat="1" applyFont="1" applyFill="1" applyBorder="1" applyProtection="1"/>
    <xf numFmtId="164" fontId="11" fillId="0" borderId="23" xfId="1" applyNumberFormat="1" applyFont="1" applyFill="1" applyBorder="1" applyProtection="1"/>
    <xf numFmtId="164" fontId="15" fillId="0" borderId="7" xfId="1" applyNumberFormat="1" applyFont="1" applyFill="1" applyBorder="1" applyAlignment="1" applyProtection="1">
      <alignment vertical="center"/>
    </xf>
    <xf numFmtId="164" fontId="15" fillId="0" borderId="9" xfId="1" applyNumberFormat="1" applyFont="1" applyFill="1" applyBorder="1" applyAlignment="1" applyProtection="1">
      <alignment vertical="center"/>
    </xf>
    <xf numFmtId="164" fontId="19" fillId="0" borderId="0" xfId="0" applyNumberFormat="1" applyFont="1" applyFill="1" applyAlignment="1" applyProtection="1">
      <alignment horizontal="right"/>
    </xf>
    <xf numFmtId="164" fontId="13" fillId="0" borderId="2" xfId="1" applyNumberFormat="1" applyFont="1" applyFill="1" applyBorder="1" applyAlignment="1" applyProtection="1">
      <alignment horizontal="center" vertical="center"/>
    </xf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164" fontId="13" fillId="0" borderId="23" xfId="0" applyNumberFormat="1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7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22" xfId="0" applyNumberFormat="1" applyFont="1" applyFill="1" applyBorder="1" applyAlignment="1">
      <alignment vertical="center" wrapText="1"/>
    </xf>
    <xf numFmtId="164" fontId="15" fillId="0" borderId="23" xfId="0" applyNumberFormat="1" applyFont="1" applyFill="1" applyBorder="1" applyAlignment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" xfId="0" applyNumberFormat="1" applyFont="1" applyFill="1" applyBorder="1" applyAlignment="1">
      <alignment vertical="center" wrapText="1"/>
    </xf>
    <xf numFmtId="164" fontId="22" fillId="0" borderId="3" xfId="0" applyNumberFormat="1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>
      <alignment vertical="center" wrapText="1"/>
    </xf>
    <xf numFmtId="164" fontId="15" fillId="0" borderId="3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  <protection locked="0"/>
    </xf>
    <xf numFmtId="164" fontId="13" fillId="0" borderId="9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5" fillId="0" borderId="0" xfId="0" applyNumberFormat="1" applyFont="1" applyFill="1" applyBorder="1" applyAlignment="1">
      <alignment vertical="center" wrapText="1"/>
    </xf>
    <xf numFmtId="164" fontId="0" fillId="0" borderId="7" xfId="0" applyNumberFormat="1" applyFont="1" applyFill="1" applyBorder="1" applyAlignment="1">
      <alignment vertical="center" wrapText="1"/>
    </xf>
    <xf numFmtId="164" fontId="20" fillId="0" borderId="3" xfId="159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right"/>
    </xf>
    <xf numFmtId="164" fontId="0" fillId="0" borderId="22" xfId="0" applyNumberFormat="1" applyFont="1" applyFill="1" applyBorder="1" applyAlignment="1">
      <alignment horizontal="right" vertical="center" wrapText="1"/>
    </xf>
    <xf numFmtId="164" fontId="0" fillId="0" borderId="23" xfId="0" applyNumberFormat="1" applyFont="1" applyFill="1" applyBorder="1" applyAlignment="1">
      <alignment horizontal="right"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60" fillId="0" borderId="14" xfId="48" applyNumberFormat="1" applyFont="1" applyBorder="1" applyAlignment="1">
      <alignment vertical="center"/>
    </xf>
    <xf numFmtId="164" fontId="60" fillId="0" borderId="15" xfId="48" applyNumberFormat="1" applyFont="1" applyBorder="1" applyAlignment="1">
      <alignment vertical="center"/>
    </xf>
    <xf numFmtId="164" fontId="60" fillId="0" borderId="8" xfId="48" applyNumberFormat="1" applyFont="1" applyBorder="1" applyAlignment="1">
      <alignment vertical="center"/>
    </xf>
    <xf numFmtId="164" fontId="60" fillId="0" borderId="9" xfId="48" applyNumberFormat="1" applyFont="1" applyBorder="1" applyAlignment="1">
      <alignment vertical="center"/>
    </xf>
    <xf numFmtId="164" fontId="102" fillId="0" borderId="8" xfId="48" applyNumberFormat="1" applyFont="1" applyBorder="1" applyAlignment="1">
      <alignment vertical="center"/>
    </xf>
    <xf numFmtId="164" fontId="60" fillId="0" borderId="18" xfId="48" applyNumberFormat="1" applyFont="1" applyBorder="1" applyAlignment="1">
      <alignment vertical="center"/>
    </xf>
    <xf numFmtId="164" fontId="60" fillId="0" borderId="23" xfId="48" applyNumberFormat="1" applyFont="1" applyBorder="1" applyAlignment="1">
      <alignment vertical="center"/>
    </xf>
    <xf numFmtId="164" fontId="57" fillId="0" borderId="14" xfId="35" applyNumberFormat="1" applyFont="1" applyFill="1" applyBorder="1" applyAlignment="1">
      <alignment vertical="center"/>
    </xf>
    <xf numFmtId="164" fontId="57" fillId="0" borderId="8" xfId="35" applyNumberFormat="1" applyFont="1" applyFill="1" applyBorder="1" applyAlignment="1">
      <alignment vertical="center"/>
    </xf>
    <xf numFmtId="164" fontId="67" fillId="0" borderId="8" xfId="35" applyNumberFormat="1" applyFont="1" applyFill="1" applyBorder="1" applyAlignment="1">
      <alignment vertical="center"/>
    </xf>
    <xf numFmtId="164" fontId="57" fillId="0" borderId="8" xfId="35" applyNumberFormat="1" applyFont="1" applyBorder="1" applyAlignment="1">
      <alignment vertical="center"/>
    </xf>
    <xf numFmtId="164" fontId="57" fillId="0" borderId="18" xfId="35" applyNumberFormat="1" applyFont="1" applyBorder="1" applyAlignment="1">
      <alignment vertical="center"/>
    </xf>
    <xf numFmtId="164" fontId="59" fillId="0" borderId="68" xfId="35" applyNumberFormat="1" applyFont="1" applyBorder="1" applyAlignment="1">
      <alignment vertical="center"/>
    </xf>
    <xf numFmtId="164" fontId="57" fillId="0" borderId="14" xfId="35" applyNumberFormat="1" applyFont="1" applyBorder="1" applyAlignment="1">
      <alignment vertical="center"/>
    </xf>
    <xf numFmtId="164" fontId="0" fillId="0" borderId="9" xfId="1" applyNumberFormat="1" applyFont="1" applyFill="1" applyBorder="1" applyProtection="1"/>
    <xf numFmtId="0" fontId="57" fillId="0" borderId="34" xfId="48" applyFont="1" applyBorder="1" applyAlignment="1">
      <alignment horizontal="center" vertical="center"/>
    </xf>
    <xf numFmtId="164" fontId="59" fillId="0" borderId="2" xfId="35" applyNumberFormat="1" applyFont="1" applyBorder="1" applyAlignment="1">
      <alignment vertical="center"/>
    </xf>
    <xf numFmtId="164" fontId="59" fillId="0" borderId="3" xfId="35" applyNumberFormat="1" applyFont="1" applyBorder="1" applyAlignment="1">
      <alignment vertical="center"/>
    </xf>
    <xf numFmtId="0" fontId="60" fillId="0" borderId="37" xfId="173" applyFont="1" applyBorder="1"/>
    <xf numFmtId="0" fontId="101" fillId="0" borderId="25" xfId="173" applyFont="1" applyBorder="1" applyAlignment="1">
      <alignment horizontal="center" vertical="center" wrapText="1"/>
    </xf>
    <xf numFmtId="164" fontId="16" fillId="0" borderId="13" xfId="67" applyNumberFormat="1" applyFont="1" applyBorder="1" applyAlignment="1">
      <alignment horizontal="left" vertical="center" wrapText="1"/>
    </xf>
    <xf numFmtId="164" fontId="16" fillId="0" borderId="15" xfId="67" applyNumberFormat="1" applyFont="1" applyBorder="1" applyAlignment="1">
      <alignment vertical="center"/>
    </xf>
    <xf numFmtId="165" fontId="16" fillId="0" borderId="8" xfId="67" applyNumberFormat="1" applyFont="1" applyBorder="1" applyAlignment="1">
      <alignment vertical="center"/>
    </xf>
    <xf numFmtId="164" fontId="16" fillId="0" borderId="9" xfId="67" applyNumberFormat="1" applyFont="1" applyBorder="1" applyAlignment="1">
      <alignment vertical="center"/>
    </xf>
    <xf numFmtId="164" fontId="16" fillId="0" borderId="7" xfId="67" applyNumberFormat="1" applyFont="1" applyFill="1" applyBorder="1" applyAlignment="1">
      <alignment horizontal="left" vertical="center"/>
    </xf>
    <xf numFmtId="164" fontId="16" fillId="0" borderId="22" xfId="67" applyNumberFormat="1" applyFont="1" applyFill="1" applyBorder="1" applyAlignment="1">
      <alignment horizontal="left" vertical="center"/>
    </xf>
    <xf numFmtId="165" fontId="16" fillId="0" borderId="18" xfId="67" applyNumberFormat="1" applyFont="1" applyBorder="1" applyAlignment="1">
      <alignment vertical="center"/>
    </xf>
    <xf numFmtId="164" fontId="16" fillId="0" borderId="23" xfId="67" applyNumberFormat="1" applyFont="1" applyBorder="1" applyAlignment="1">
      <alignment vertical="center"/>
    </xf>
    <xf numFmtId="164" fontId="0" fillId="0" borderId="12" xfId="0" applyNumberFormat="1" applyFont="1" applyBorder="1" applyAlignment="1">
      <alignment horizontal="right" vertical="center"/>
    </xf>
    <xf numFmtId="164" fontId="17" fillId="0" borderId="15" xfId="0" applyNumberFormat="1" applyFont="1" applyBorder="1" applyAlignment="1">
      <alignment horizontal="right" vertical="center"/>
    </xf>
    <xf numFmtId="164" fontId="0" fillId="0" borderId="23" xfId="0" applyNumberFormat="1" applyFont="1" applyBorder="1" applyAlignment="1">
      <alignment horizontal="right" vertical="center"/>
    </xf>
    <xf numFmtId="164" fontId="0" fillId="0" borderId="21" xfId="0" applyNumberFormat="1" applyFont="1" applyBorder="1" applyAlignment="1">
      <alignment horizontal="right" vertical="center"/>
    </xf>
    <xf numFmtId="0" fontId="60" fillId="0" borderId="67" xfId="173" applyFont="1" applyBorder="1" applyAlignment="1">
      <alignment horizontal="center" vertical="center"/>
    </xf>
    <xf numFmtId="168" fontId="60" fillId="0" borderId="30" xfId="173" applyNumberFormat="1" applyFont="1" applyBorder="1"/>
    <xf numFmtId="168" fontId="60" fillId="0" borderId="32" xfId="173" applyNumberFormat="1" applyFont="1" applyBorder="1"/>
    <xf numFmtId="168" fontId="60" fillId="0" borderId="34" xfId="173" applyNumberFormat="1" applyFont="1" applyBorder="1"/>
    <xf numFmtId="164" fontId="9" fillId="0" borderId="14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69" fillId="0" borderId="8" xfId="0" applyNumberFormat="1" applyFont="1" applyFill="1" applyBorder="1" applyAlignment="1">
      <alignment vertical="center" wrapText="1"/>
    </xf>
    <xf numFmtId="164" fontId="98" fillId="0" borderId="8" xfId="0" applyNumberFormat="1" applyFont="1" applyFill="1" applyBorder="1" applyAlignment="1">
      <alignment vertical="center" wrapText="1"/>
    </xf>
    <xf numFmtId="164" fontId="0" fillId="0" borderId="18" xfId="0" applyNumberFormat="1" applyFont="1" applyFill="1" applyBorder="1" applyAlignment="1">
      <alignment vertical="center" wrapText="1"/>
    </xf>
    <xf numFmtId="164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18" xfId="0" applyNumberFormat="1" applyFont="1" applyFill="1" applyBorder="1" applyAlignment="1">
      <alignment vertical="center" wrapText="1"/>
    </xf>
    <xf numFmtId="164" fontId="88" fillId="0" borderId="25" xfId="0" applyNumberFormat="1" applyFont="1" applyFill="1" applyBorder="1" applyAlignment="1">
      <alignment vertical="center" wrapText="1"/>
    </xf>
    <xf numFmtId="164" fontId="0" fillId="0" borderId="25" xfId="0" applyNumberFormat="1" applyFont="1" applyFill="1" applyBorder="1" applyAlignment="1">
      <alignment vertical="center" wrapText="1"/>
    </xf>
    <xf numFmtId="164" fontId="98" fillId="0" borderId="25" xfId="0" applyNumberFormat="1" applyFont="1" applyFill="1" applyBorder="1" applyAlignment="1">
      <alignment vertical="center" wrapText="1"/>
    </xf>
    <xf numFmtId="164" fontId="69" fillId="0" borderId="14" xfId="0" applyNumberFormat="1" applyFont="1" applyFill="1" applyBorder="1" applyAlignment="1">
      <alignment vertical="center" wrapText="1"/>
    </xf>
    <xf numFmtId="164" fontId="19" fillId="0" borderId="8" xfId="0" applyNumberFormat="1" applyFont="1" applyFill="1" applyBorder="1" applyAlignment="1">
      <alignment vertical="center" wrapText="1"/>
    </xf>
    <xf numFmtId="164" fontId="0" fillId="0" borderId="8" xfId="0" applyNumberFormat="1" applyFill="1" applyBorder="1" applyAlignment="1">
      <alignment vertical="center" wrapText="1"/>
    </xf>
    <xf numFmtId="164" fontId="0" fillId="0" borderId="18" xfId="0" applyNumberFormat="1" applyFill="1" applyBorder="1" applyAlignment="1">
      <alignment vertical="center" wrapText="1"/>
    </xf>
    <xf numFmtId="164" fontId="0" fillId="0" borderId="25" xfId="0" applyNumberFormat="1" applyFill="1" applyBorder="1" applyAlignment="1">
      <alignment vertical="center" wrapText="1"/>
    </xf>
    <xf numFmtId="164" fontId="13" fillId="0" borderId="63" xfId="0" applyNumberFormat="1" applyFont="1" applyFill="1" applyBorder="1" applyAlignment="1">
      <alignment horizontal="center"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63" xfId="0" applyNumberFormat="1" applyFont="1" applyFill="1" applyBorder="1" applyAlignment="1">
      <alignment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8" xfId="0" applyNumberFormat="1" applyFont="1" applyFill="1" applyBorder="1" applyAlignment="1">
      <alignment vertical="center" wrapText="1"/>
    </xf>
    <xf numFmtId="164" fontId="15" fillId="0" borderId="57" xfId="1" applyNumberFormat="1" applyFont="1" applyFill="1" applyBorder="1" applyProtection="1"/>
    <xf numFmtId="164" fontId="15" fillId="0" borderId="70" xfId="1" applyNumberFormat="1" applyFont="1" applyFill="1" applyBorder="1" applyProtection="1"/>
    <xf numFmtId="164" fontId="11" fillId="0" borderId="61" xfId="1" applyNumberFormat="1" applyFont="1" applyFill="1" applyBorder="1" applyAlignment="1" applyProtection="1">
      <alignment vertical="center" wrapText="1"/>
    </xf>
    <xf numFmtId="164" fontId="15" fillId="0" borderId="61" xfId="1" applyNumberFormat="1" applyFont="1" applyFill="1" applyBorder="1" applyProtection="1"/>
    <xf numFmtId="164" fontId="0" fillId="0" borderId="25" xfId="0" applyNumberFormat="1" applyFill="1" applyBorder="1" applyAlignment="1" applyProtection="1">
      <alignment horizontal="center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164" fontId="13" fillId="0" borderId="1" xfId="1" applyNumberFormat="1" applyFont="1" applyFill="1" applyBorder="1" applyAlignment="1" applyProtection="1">
      <alignment horizontal="right" vertical="center" wrapText="1"/>
    </xf>
    <xf numFmtId="164" fontId="20" fillId="0" borderId="93" xfId="0" quotePrefix="1" applyNumberFormat="1" applyFont="1" applyBorder="1" applyAlignment="1" applyProtection="1">
      <alignment vertical="center" wrapText="1"/>
    </xf>
    <xf numFmtId="164" fontId="62" fillId="0" borderId="0" xfId="0" applyNumberFormat="1" applyFont="1" applyFill="1" applyAlignment="1" applyProtection="1">
      <alignment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0" fillId="0" borderId="18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164" fontId="22" fillId="0" borderId="2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0" xfId="0" applyNumberFormat="1" applyFont="1" applyFill="1" applyBorder="1" applyAlignment="1">
      <alignment vertical="center" wrapText="1"/>
    </xf>
    <xf numFmtId="164" fontId="15" fillId="0" borderId="26" xfId="0" applyNumberFormat="1" applyFont="1" applyFill="1" applyBorder="1" applyAlignment="1">
      <alignment vertical="center" wrapText="1"/>
    </xf>
    <xf numFmtId="164" fontId="15" fillId="0" borderId="38" xfId="0" applyNumberFormat="1" applyFont="1" applyFill="1" applyBorder="1" applyAlignment="1">
      <alignment vertical="center" wrapText="1"/>
    </xf>
    <xf numFmtId="164" fontId="15" fillId="0" borderId="36" xfId="0" applyNumberFormat="1" applyFont="1" applyFill="1" applyBorder="1" applyAlignment="1">
      <alignment vertical="center" wrapText="1"/>
    </xf>
    <xf numFmtId="164" fontId="13" fillId="0" borderId="38" xfId="1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>
      <alignment vertical="center" wrapText="1"/>
    </xf>
    <xf numFmtId="164" fontId="15" fillId="0" borderId="95" xfId="0" applyNumberFormat="1" applyFont="1" applyFill="1" applyBorder="1" applyAlignment="1">
      <alignment vertical="center" wrapText="1"/>
    </xf>
    <xf numFmtId="164" fontId="13" fillId="0" borderId="8" xfId="1" applyNumberFormat="1" applyFont="1" applyFill="1" applyBorder="1" applyAlignment="1" applyProtection="1">
      <alignment vertical="center" wrapText="1"/>
      <protection locked="0"/>
    </xf>
    <xf numFmtId="164" fontId="0" fillId="0" borderId="8" xfId="0" applyNumberFormat="1" applyFont="1" applyFill="1" applyBorder="1" applyAlignment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Fill="1" applyBorder="1" applyAlignment="1" applyProtection="1">
      <alignment vertical="center" wrapText="1"/>
      <protection locked="0"/>
    </xf>
    <xf numFmtId="164" fontId="11" fillId="0" borderId="14" xfId="1" applyNumberFormat="1" applyFont="1" applyFill="1" applyBorder="1" applyProtection="1"/>
    <xf numFmtId="164" fontId="11" fillId="0" borderId="8" xfId="1" applyNumberFormat="1" applyFont="1" applyFill="1" applyBorder="1" applyProtection="1"/>
    <xf numFmtId="164" fontId="11" fillId="0" borderId="18" xfId="1" applyNumberFormat="1" applyFont="1" applyFill="1" applyBorder="1" applyProtection="1"/>
    <xf numFmtId="164" fontId="15" fillId="0" borderId="14" xfId="1" applyNumberFormat="1" applyFont="1" applyFill="1" applyBorder="1" applyProtection="1"/>
    <xf numFmtId="164" fontId="15" fillId="0" borderId="22" xfId="1" applyNumberFormat="1" applyFont="1" applyFill="1" applyBorder="1" applyProtection="1"/>
    <xf numFmtId="164" fontId="15" fillId="0" borderId="18" xfId="1" applyNumberFormat="1" applyFont="1" applyFill="1" applyBorder="1" applyProtection="1"/>
    <xf numFmtId="164" fontId="15" fillId="0" borderId="23" xfId="1" applyNumberFormat="1" applyFont="1" applyFill="1" applyBorder="1" applyProtection="1"/>
    <xf numFmtId="164" fontId="15" fillId="0" borderId="25" xfId="1" applyNumberFormat="1" applyFont="1" applyFill="1" applyBorder="1" applyProtection="1"/>
    <xf numFmtId="164" fontId="15" fillId="0" borderId="8" xfId="1" applyNumberFormat="1" applyFont="1" applyFill="1" applyBorder="1" applyAlignment="1" applyProtection="1">
      <alignment vertical="center"/>
    </xf>
    <xf numFmtId="164" fontId="17" fillId="0" borderId="8" xfId="1" applyNumberFormat="1" applyFont="1" applyFill="1" applyBorder="1" applyProtection="1"/>
    <xf numFmtId="3" fontId="18" fillId="0" borderId="0" xfId="0" applyNumberFormat="1" applyFont="1" applyBorder="1"/>
    <xf numFmtId="0" fontId="60" fillId="0" borderId="7" xfId="48" applyFont="1" applyBorder="1"/>
    <xf numFmtId="0" fontId="60" fillId="0" borderId="8" xfId="48" applyFont="1" applyBorder="1"/>
    <xf numFmtId="49" fontId="16" fillId="0" borderId="66" xfId="0" applyNumberFormat="1" applyFont="1" applyFill="1" applyBorder="1" applyAlignment="1">
      <alignment horizontal="center" vertical="center"/>
    </xf>
    <xf numFmtId="164" fontId="16" fillId="0" borderId="66" xfId="0" applyNumberFormat="1" applyFont="1" applyFill="1" applyBorder="1" applyAlignment="1">
      <alignment vertical="center" wrapText="1"/>
    </xf>
    <xf numFmtId="164" fontId="16" fillId="0" borderId="55" xfId="0" applyNumberFormat="1" applyFont="1" applyFill="1" applyBorder="1" applyAlignment="1">
      <alignment vertical="center" wrapText="1"/>
    </xf>
    <xf numFmtId="0" fontId="20" fillId="0" borderId="25" xfId="144" applyFont="1" applyFill="1" applyBorder="1" applyAlignment="1">
      <alignment horizontal="center" vertical="center" wrapText="1"/>
    </xf>
    <xf numFmtId="0" fontId="115" fillId="0" borderId="53" xfId="0" applyFont="1" applyBorder="1" applyAlignment="1"/>
    <xf numFmtId="164" fontId="115" fillId="0" borderId="96" xfId="0" applyNumberFormat="1" applyFont="1" applyFill="1" applyBorder="1" applyAlignment="1" applyProtection="1">
      <alignment vertical="center" wrapText="1"/>
      <protection locked="0"/>
    </xf>
    <xf numFmtId="164" fontId="115" fillId="0" borderId="50" xfId="0" applyNumberFormat="1" applyFont="1" applyFill="1" applyBorder="1" applyAlignment="1" applyProtection="1">
      <alignment vertical="center" wrapText="1"/>
      <protection locked="0"/>
    </xf>
    <xf numFmtId="164" fontId="115" fillId="0" borderId="50" xfId="0" applyNumberFormat="1" applyFont="1" applyFill="1" applyBorder="1" applyAlignment="1">
      <alignment vertical="center" wrapText="1"/>
    </xf>
    <xf numFmtId="0" fontId="115" fillId="0" borderId="50" xfId="0" applyFont="1" applyBorder="1" applyAlignment="1">
      <alignment wrapText="1"/>
    </xf>
    <xf numFmtId="0" fontId="108" fillId="0" borderId="50" xfId="176" applyFont="1" applyFill="1" applyBorder="1" applyAlignment="1">
      <alignment wrapText="1"/>
    </xf>
    <xf numFmtId="0" fontId="108" fillId="0" borderId="50" xfId="176" applyFont="1" applyBorder="1" applyAlignment="1">
      <alignment wrapText="1"/>
    </xf>
    <xf numFmtId="0" fontId="108" fillId="0" borderId="50" xfId="176" applyFont="1" applyBorder="1" applyAlignment="1">
      <alignment vertical="center" wrapText="1"/>
    </xf>
    <xf numFmtId="0" fontId="108" fillId="0" borderId="50" xfId="176" applyFont="1" applyBorder="1" applyAlignment="1">
      <alignment vertical="center" wrapText="1" shrinkToFit="1"/>
    </xf>
    <xf numFmtId="0" fontId="108" fillId="0" borderId="96" xfId="176" applyFont="1" applyBorder="1" applyAlignment="1">
      <alignment vertical="center" wrapText="1" shrinkToFit="1"/>
    </xf>
    <xf numFmtId="0" fontId="108" fillId="0" borderId="96" xfId="176" applyFont="1" applyFill="1" applyBorder="1" applyAlignment="1">
      <alignment wrapText="1"/>
    </xf>
    <xf numFmtId="164" fontId="115" fillId="0" borderId="97" xfId="0" applyNumberFormat="1" applyFont="1" applyFill="1" applyBorder="1" applyAlignment="1">
      <alignment vertical="center" wrapText="1"/>
    </xf>
    <xf numFmtId="164" fontId="115" fillId="0" borderId="96" xfId="0" applyNumberFormat="1" applyFont="1" applyFill="1" applyBorder="1" applyAlignment="1">
      <alignment vertical="center" wrapText="1"/>
    </xf>
    <xf numFmtId="164" fontId="16" fillId="0" borderId="28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 wrapText="1"/>
    </xf>
    <xf numFmtId="164" fontId="15" fillId="0" borderId="72" xfId="1" applyNumberFormat="1" applyFont="1" applyFill="1" applyBorder="1" applyProtection="1"/>
    <xf numFmtId="164" fontId="15" fillId="0" borderId="62" xfId="1" applyNumberFormat="1" applyFont="1" applyFill="1" applyBorder="1" applyProtection="1"/>
    <xf numFmtId="164" fontId="15" fillId="0" borderId="57" xfId="1" applyNumberFormat="1" applyFont="1" applyFill="1" applyBorder="1" applyAlignment="1" applyProtection="1">
      <alignment vertical="center"/>
    </xf>
    <xf numFmtId="164" fontId="11" fillId="0" borderId="72" xfId="1" applyNumberFormat="1" applyFont="1" applyFill="1" applyBorder="1" applyProtection="1"/>
    <xf numFmtId="164" fontId="11" fillId="0" borderId="57" xfId="1" applyNumberFormat="1" applyFont="1" applyFill="1" applyBorder="1" applyProtection="1"/>
    <xf numFmtId="164" fontId="11" fillId="0" borderId="62" xfId="1" applyNumberFormat="1" applyFont="1" applyFill="1" applyBorder="1" applyProtection="1"/>
    <xf numFmtId="164" fontId="13" fillId="0" borderId="72" xfId="0" applyNumberFormat="1" applyFont="1" applyFill="1" applyBorder="1" applyAlignment="1">
      <alignment horizontal="center" vertical="center" wrapText="1"/>
    </xf>
    <xf numFmtId="164" fontId="13" fillId="0" borderId="57" xfId="0" applyNumberFormat="1" applyFont="1" applyFill="1" applyBorder="1" applyAlignment="1">
      <alignment horizontal="center" vertical="center" wrapText="1"/>
    </xf>
    <xf numFmtId="164" fontId="0" fillId="0" borderId="62" xfId="0" applyNumberFormat="1" applyFont="1" applyFill="1" applyBorder="1" applyAlignment="1">
      <alignment horizontal="right" vertical="center" wrapText="1"/>
    </xf>
    <xf numFmtId="164" fontId="13" fillId="0" borderId="62" xfId="0" applyNumberFormat="1" applyFont="1" applyFill="1" applyBorder="1" applyAlignment="1">
      <alignment horizontal="center" vertical="center" wrapText="1"/>
    </xf>
    <xf numFmtId="164" fontId="13" fillId="0" borderId="60" xfId="0" applyNumberFormat="1" applyFont="1" applyFill="1" applyBorder="1" applyAlignment="1" applyProtection="1">
      <alignment horizontal="right" vertical="center" wrapText="1"/>
    </xf>
    <xf numFmtId="164" fontId="15" fillId="0" borderId="72" xfId="0" applyNumberFormat="1" applyFont="1" applyFill="1" applyBorder="1" applyAlignment="1">
      <alignment vertical="center" wrapText="1"/>
    </xf>
    <xf numFmtId="164" fontId="15" fillId="0" borderId="57" xfId="0" applyNumberFormat="1" applyFont="1" applyFill="1" applyBorder="1" applyAlignment="1">
      <alignment vertical="center" wrapText="1"/>
    </xf>
    <xf numFmtId="164" fontId="19" fillId="0" borderId="57" xfId="0" applyNumberFormat="1" applyFont="1" applyFill="1" applyBorder="1" applyAlignment="1">
      <alignment vertical="center" wrapText="1"/>
    </xf>
    <xf numFmtId="164" fontId="15" fillId="0" borderId="62" xfId="0" applyNumberFormat="1" applyFont="1" applyFill="1" applyBorder="1" applyAlignment="1">
      <alignment vertical="center" wrapText="1"/>
    </xf>
    <xf numFmtId="164" fontId="22" fillId="0" borderId="60" xfId="0" applyNumberFormat="1" applyFont="1" applyFill="1" applyBorder="1" applyAlignment="1">
      <alignment vertical="center" wrapText="1"/>
    </xf>
    <xf numFmtId="164" fontId="19" fillId="0" borderId="60" xfId="0" applyNumberFormat="1" applyFont="1" applyFill="1" applyBorder="1" applyAlignment="1">
      <alignment vertical="center" wrapText="1"/>
    </xf>
    <xf numFmtId="164" fontId="15" fillId="0" borderId="72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57" xfId="0" applyNumberFormat="1" applyFont="1" applyFill="1" applyBorder="1" applyAlignment="1">
      <alignment vertical="center" wrapText="1"/>
    </xf>
    <xf numFmtId="164" fontId="9" fillId="0" borderId="72" xfId="0" applyNumberFormat="1" applyFont="1" applyFill="1" applyBorder="1" applyAlignment="1">
      <alignment horizontal="center" vertical="center" wrapText="1"/>
    </xf>
    <xf numFmtId="164" fontId="9" fillId="0" borderId="57" xfId="0" applyNumberFormat="1" applyFont="1" applyFill="1" applyBorder="1" applyAlignment="1">
      <alignment horizontal="center" vertical="center" wrapText="1"/>
    </xf>
    <xf numFmtId="164" fontId="68" fillId="0" borderId="57" xfId="0" applyNumberFormat="1" applyFont="1" applyFill="1" applyBorder="1" applyAlignment="1" applyProtection="1">
      <alignment horizontal="right" vertical="center" wrapText="1"/>
    </xf>
    <xf numFmtId="164" fontId="69" fillId="0" borderId="57" xfId="0" applyNumberFormat="1" applyFont="1" applyFill="1" applyBorder="1" applyAlignment="1">
      <alignment vertical="center" wrapText="1"/>
    </xf>
    <xf numFmtId="164" fontId="15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98" fillId="0" borderId="57" xfId="0" applyNumberFormat="1" applyFont="1" applyFill="1" applyBorder="1" applyAlignment="1">
      <alignment vertical="center" wrapText="1"/>
    </xf>
    <xf numFmtId="164" fontId="0" fillId="0" borderId="62" xfId="0" applyNumberFormat="1" applyFont="1" applyFill="1" applyBorder="1" applyAlignment="1">
      <alignment vertical="center" wrapText="1"/>
    </xf>
    <xf numFmtId="164" fontId="11" fillId="0" borderId="72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62" xfId="0" applyNumberFormat="1" applyFont="1" applyFill="1" applyBorder="1" applyAlignment="1">
      <alignment vertical="center" wrapText="1"/>
    </xf>
    <xf numFmtId="164" fontId="69" fillId="0" borderId="72" xfId="0" applyNumberFormat="1" applyFont="1" applyFill="1" applyBorder="1" applyAlignment="1">
      <alignment vertical="center" wrapText="1"/>
    </xf>
    <xf numFmtId="164" fontId="0" fillId="0" borderId="57" xfId="0" applyNumberFormat="1" applyFill="1" applyBorder="1" applyAlignment="1">
      <alignment vertical="center" wrapText="1"/>
    </xf>
    <xf numFmtId="164" fontId="0" fillId="0" borderId="62" xfId="0" applyNumberFormat="1" applyFill="1" applyBorder="1" applyAlignment="1">
      <alignment vertical="center" wrapText="1"/>
    </xf>
    <xf numFmtId="164" fontId="15" fillId="0" borderId="61" xfId="1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17" fillId="0" borderId="7" xfId="0" applyNumberFormat="1" applyFont="1" applyFill="1" applyBorder="1" applyAlignment="1">
      <alignment horizontal="center" vertical="center" wrapText="1"/>
    </xf>
    <xf numFmtId="164" fontId="117" fillId="0" borderId="8" xfId="0" applyNumberFormat="1" applyFont="1" applyFill="1" applyBorder="1" applyAlignment="1">
      <alignment horizontal="center" vertical="center" wrapText="1"/>
    </xf>
    <xf numFmtId="164" fontId="117" fillId="0" borderId="57" xfId="0" applyNumberFormat="1" applyFont="1" applyFill="1" applyBorder="1" applyAlignment="1">
      <alignment horizontal="center" vertical="center" wrapText="1"/>
    </xf>
    <xf numFmtId="164" fontId="117" fillId="0" borderId="9" xfId="0" applyNumberFormat="1" applyFont="1" applyFill="1" applyBorder="1" applyAlignment="1">
      <alignment horizontal="center" vertical="center" wrapText="1"/>
    </xf>
    <xf numFmtId="0" fontId="117" fillId="0" borderId="0" xfId="0" applyFont="1" applyFill="1" applyAlignment="1">
      <alignment horizontal="center" vertical="center" wrapText="1"/>
    </xf>
    <xf numFmtId="164" fontId="16" fillId="0" borderId="36" xfId="0" applyNumberFormat="1" applyFont="1" applyFill="1" applyBorder="1" applyAlignment="1">
      <alignment horizontal="center" vertical="center" wrapText="1"/>
    </xf>
    <xf numFmtId="164" fontId="16" fillId="0" borderId="38" xfId="0" applyNumberFormat="1" applyFont="1" applyFill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 wrapText="1"/>
    </xf>
    <xf numFmtId="164" fontId="57" fillId="0" borderId="11" xfId="35" applyNumberFormat="1" applyFont="1" applyFill="1" applyBorder="1" applyAlignment="1">
      <alignment vertical="center"/>
    </xf>
    <xf numFmtId="164" fontId="60" fillId="0" borderId="11" xfId="48" applyNumberFormat="1" applyFont="1" applyBorder="1"/>
    <xf numFmtId="164" fontId="60" fillId="0" borderId="12" xfId="48" applyNumberFormat="1" applyFont="1" applyBorder="1"/>
    <xf numFmtId="164" fontId="57" fillId="0" borderId="62" xfId="35" applyNumberFormat="1" applyFont="1" applyFill="1" applyBorder="1" applyAlignment="1">
      <alignment vertical="center"/>
    </xf>
    <xf numFmtId="164" fontId="60" fillId="0" borderId="62" xfId="48" applyNumberFormat="1" applyFont="1" applyBorder="1"/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164" fontId="11" fillId="0" borderId="23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60" fillId="0" borderId="49" xfId="173" applyNumberFormat="1" applyFont="1" applyBorder="1"/>
    <xf numFmtId="0" fontId="63" fillId="0" borderId="56" xfId="178" applyFont="1" applyBorder="1" applyAlignment="1">
      <alignment horizontal="center" vertical="center" wrapText="1"/>
    </xf>
    <xf numFmtId="0" fontId="107" fillId="0" borderId="64" xfId="0" applyFont="1" applyBorder="1" applyAlignment="1">
      <alignment horizontal="center" vertical="center" wrapText="1"/>
    </xf>
    <xf numFmtId="0" fontId="107" fillId="0" borderId="65" xfId="0" applyFont="1" applyBorder="1" applyAlignment="1">
      <alignment horizontal="center" vertical="center" wrapText="1"/>
    </xf>
    <xf numFmtId="0" fontId="107" fillId="0" borderId="71" xfId="0" applyFont="1" applyBorder="1" applyAlignment="1">
      <alignment horizontal="center" vertical="center" wrapText="1"/>
    </xf>
    <xf numFmtId="0" fontId="107" fillId="0" borderId="24" xfId="0" applyFont="1" applyBorder="1" applyAlignment="1">
      <alignment horizontal="center" vertical="center" wrapText="1"/>
    </xf>
    <xf numFmtId="0" fontId="107" fillId="0" borderId="69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2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164" fontId="62" fillId="0" borderId="0" xfId="0" applyNumberFormat="1" applyFont="1" applyFill="1" applyAlignment="1" applyProtection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3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1" fillId="0" borderId="0" xfId="51" applyFont="1" applyBorder="1" applyAlignment="1">
      <alignment horizontal="center" vertical="center" wrapText="1"/>
    </xf>
    <xf numFmtId="0" fontId="61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1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6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166" fontId="66" fillId="0" borderId="24" xfId="35" applyNumberFormat="1" applyFont="1" applyFill="1" applyBorder="1" applyAlignment="1">
      <alignment horizontal="right"/>
    </xf>
    <xf numFmtId="0" fontId="112" fillId="0" borderId="64" xfId="48" applyFont="1" applyBorder="1" applyAlignment="1">
      <alignment horizontal="center" vertical="center" wrapText="1"/>
    </xf>
    <xf numFmtId="0" fontId="60" fillId="0" borderId="7" xfId="48" applyFont="1" applyBorder="1" applyAlignment="1">
      <alignment horizontal="left"/>
    </xf>
    <xf numFmtId="0" fontId="60" fillId="0" borderId="8" xfId="48" applyFont="1" applyBorder="1" applyAlignment="1">
      <alignment horizontal="left"/>
    </xf>
    <xf numFmtId="0" fontId="60" fillId="0" borderId="22" xfId="48" applyFont="1" applyBorder="1" applyAlignment="1">
      <alignment horizontal="left"/>
    </xf>
    <xf numFmtId="0" fontId="60" fillId="0" borderId="18" xfId="48" applyFont="1" applyBorder="1" applyAlignment="1">
      <alignment horizontal="left"/>
    </xf>
    <xf numFmtId="0" fontId="57" fillId="0" borderId="7" xfId="48" applyFont="1" applyBorder="1" applyAlignment="1">
      <alignment horizontal="left" vertical="center" wrapText="1"/>
    </xf>
    <xf numFmtId="0" fontId="57" fillId="0" borderId="8" xfId="48" applyFont="1" applyBorder="1" applyAlignment="1">
      <alignment horizontal="left" vertical="center" wrapText="1"/>
    </xf>
    <xf numFmtId="0" fontId="57" fillId="0" borderId="7" xfId="48" applyFont="1" applyBorder="1" applyAlignment="1">
      <alignment horizontal="left" vertical="center"/>
    </xf>
    <xf numFmtId="0" fontId="57" fillId="0" borderId="8" xfId="48" applyFont="1" applyBorder="1" applyAlignment="1">
      <alignment horizontal="left" vertical="center"/>
    </xf>
    <xf numFmtId="49" fontId="67" fillId="0" borderId="7" xfId="48" applyNumberFormat="1" applyFont="1" applyBorder="1" applyAlignment="1">
      <alignment horizontal="left" vertical="center" wrapText="1"/>
    </xf>
    <xf numFmtId="49" fontId="67" fillId="0" borderId="8" xfId="48" applyNumberFormat="1" applyFont="1" applyBorder="1" applyAlignment="1">
      <alignment horizontal="left" vertical="center" wrapText="1"/>
    </xf>
    <xf numFmtId="0" fontId="59" fillId="0" borderId="63" xfId="48" applyFont="1" applyBorder="1" applyAlignment="1">
      <alignment horizontal="left" vertical="center"/>
    </xf>
    <xf numFmtId="0" fontId="59" fillId="0" borderId="93" xfId="48" applyFont="1" applyBorder="1" applyAlignment="1">
      <alignment horizontal="left" vertical="center"/>
    </xf>
    <xf numFmtId="0" fontId="57" fillId="0" borderId="13" xfId="48" applyFont="1" applyBorder="1" applyAlignment="1">
      <alignment horizontal="left" vertical="center" wrapText="1"/>
    </xf>
    <xf numFmtId="0" fontId="57" fillId="0" borderId="14" xfId="48" applyFont="1" applyBorder="1" applyAlignment="1">
      <alignment horizontal="left" vertical="center" wrapText="1"/>
    </xf>
    <xf numFmtId="49" fontId="67" fillId="0" borderId="38" xfId="48" applyNumberFormat="1" applyFont="1" applyBorder="1" applyAlignment="1">
      <alignment horizontal="left" vertical="center" wrapText="1"/>
    </xf>
    <xf numFmtId="49" fontId="67" fillId="0" borderId="33" xfId="48" applyNumberFormat="1" applyFont="1" applyBorder="1" applyAlignment="1">
      <alignment horizontal="left" vertical="center" wrapText="1"/>
    </xf>
    <xf numFmtId="49" fontId="67" fillId="0" borderId="50" xfId="48" applyNumberFormat="1" applyFont="1" applyBorder="1" applyAlignment="1">
      <alignment horizontal="left" vertical="center" wrapText="1"/>
    </xf>
    <xf numFmtId="0" fontId="57" fillId="0" borderId="7" xfId="48" applyFont="1" applyBorder="1" applyAlignment="1">
      <alignment horizontal="left" vertical="center" shrinkToFit="1"/>
    </xf>
    <xf numFmtId="0" fontId="57" fillId="0" borderId="8" xfId="48" applyFont="1" applyBorder="1" applyAlignment="1">
      <alignment horizontal="left" vertical="center" shrinkToFit="1"/>
    </xf>
    <xf numFmtId="0" fontId="59" fillId="0" borderId="2" xfId="48" applyFont="1" applyBorder="1" applyAlignment="1">
      <alignment horizontal="left" vertical="center"/>
    </xf>
    <xf numFmtId="0" fontId="57" fillId="0" borderId="50" xfId="48" applyFont="1" applyBorder="1" applyAlignment="1">
      <alignment horizontal="left" vertical="center" wrapText="1"/>
    </xf>
    <xf numFmtId="0" fontId="57" fillId="0" borderId="33" xfId="48" applyFont="1" applyBorder="1" applyAlignment="1">
      <alignment horizontal="left" vertical="center" shrinkToFit="1"/>
    </xf>
    <xf numFmtId="0" fontId="57" fillId="0" borderId="50" xfId="48" applyFont="1" applyBorder="1" applyAlignment="1">
      <alignment horizontal="left" vertical="center" shrinkToFit="1"/>
    </xf>
    <xf numFmtId="0" fontId="59" fillId="0" borderId="93" xfId="48" applyFont="1" applyBorder="1" applyAlignment="1">
      <alignment horizontal="center" vertical="center" wrapText="1"/>
    </xf>
    <xf numFmtId="0" fontId="59" fillId="0" borderId="2" xfId="48" applyFont="1" applyBorder="1" applyAlignment="1">
      <alignment horizontal="center" vertical="center" wrapText="1"/>
    </xf>
    <xf numFmtId="0" fontId="59" fillId="0" borderId="3" xfId="48" applyFont="1" applyBorder="1" applyAlignment="1">
      <alignment horizontal="center" vertical="center" wrapText="1"/>
    </xf>
    <xf numFmtId="0" fontId="57" fillId="0" borderId="31" xfId="48" applyFont="1" applyBorder="1" applyAlignment="1">
      <alignment horizontal="left" vertical="center" shrinkToFit="1"/>
    </xf>
    <xf numFmtId="0" fontId="57" fillId="0" borderId="92" xfId="48" applyFont="1" applyBorder="1" applyAlignment="1">
      <alignment horizontal="left" vertical="center" shrinkToFit="1"/>
    </xf>
    <xf numFmtId="0" fontId="57" fillId="0" borderId="95" xfId="48" applyFont="1" applyBorder="1" applyAlignment="1">
      <alignment horizontal="left" vertical="center" wrapText="1"/>
    </xf>
    <xf numFmtId="0" fontId="57" fillId="0" borderId="35" xfId="48" applyFont="1" applyBorder="1" applyAlignment="1">
      <alignment horizontal="left" vertical="center" wrapText="1"/>
    </xf>
    <xf numFmtId="0" fontId="57" fillId="0" borderId="54" xfId="48" applyFont="1" applyBorder="1" applyAlignment="1">
      <alignment horizontal="left" vertical="center" wrapText="1"/>
    </xf>
    <xf numFmtId="0" fontId="59" fillId="0" borderId="21" xfId="48" applyFont="1" applyBorder="1" applyAlignment="1">
      <alignment horizontal="center" vertical="center" wrapText="1"/>
    </xf>
    <xf numFmtId="0" fontId="59" fillId="0" borderId="25" xfId="48" applyFont="1" applyBorder="1" applyAlignment="1">
      <alignment horizontal="center" vertical="center" wrapText="1"/>
    </xf>
    <xf numFmtId="0" fontId="112" fillId="0" borderId="0" xfId="48" applyFont="1" applyAlignment="1">
      <alignment horizontal="center" vertical="center" wrapText="1"/>
    </xf>
    <xf numFmtId="0" fontId="12" fillId="0" borderId="24" xfId="0" applyFont="1" applyFill="1" applyBorder="1" applyAlignment="1">
      <alignment horizontal="right" vertical="center" wrapText="1"/>
    </xf>
    <xf numFmtId="0" fontId="61" fillId="0" borderId="0" xfId="178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4" fontId="59" fillId="0" borderId="1" xfId="67" applyNumberFormat="1" applyFont="1" applyBorder="1" applyAlignment="1">
      <alignment horizontal="center" vertical="center"/>
    </xf>
    <xf numFmtId="164" fontId="59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2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8" fillId="0" borderId="74" xfId="212" applyFont="1" applyFill="1" applyBorder="1" applyAlignment="1" applyProtection="1">
      <alignment horizontal="center" vertical="center" wrapText="1"/>
    </xf>
    <xf numFmtId="0" fontId="8" fillId="0" borderId="75" xfId="212" applyFont="1" applyFill="1" applyBorder="1" applyAlignment="1" applyProtection="1">
      <alignment horizontal="center" vertical="center" wrapText="1"/>
    </xf>
    <xf numFmtId="0" fontId="8" fillId="0" borderId="76" xfId="212" applyFont="1" applyFill="1" applyBorder="1" applyAlignment="1" applyProtection="1">
      <alignment horizontal="center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78" xfId="160" applyNumberFormat="1" applyFont="1" applyFill="1" applyBorder="1" applyAlignment="1">
      <alignment horizontal="left" vertical="center" wrapText="1"/>
    </xf>
    <xf numFmtId="49" fontId="20" fillId="0" borderId="0" xfId="160" applyNumberFormat="1" applyFont="1" applyFill="1" applyBorder="1" applyAlignment="1">
      <alignment horizontal="left" vertical="center" wrapText="1"/>
    </xf>
    <xf numFmtId="49" fontId="20" fillId="0" borderId="78" xfId="160" applyNumberFormat="1" applyFont="1" applyFill="1" applyBorder="1" applyAlignment="1">
      <alignment horizontal="left" vertical="center" wrapText="1"/>
    </xf>
    <xf numFmtId="164" fontId="16" fillId="0" borderId="78" xfId="160" applyNumberFormat="1" applyFont="1" applyFill="1" applyBorder="1" applyAlignment="1">
      <alignment horizontal="left" vertical="center" wrapText="1"/>
    </xf>
    <xf numFmtId="3" fontId="63" fillId="0" borderId="0" xfId="0" applyNumberFormat="1" applyFont="1" applyBorder="1" applyAlignment="1">
      <alignment horizontal="center" vertical="center" wrapText="1"/>
    </xf>
    <xf numFmtId="164" fontId="97" fillId="0" borderId="24" xfId="1" applyNumberFormat="1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56" xfId="0" applyFont="1" applyFill="1" applyBorder="1" applyAlignment="1" applyProtection="1">
      <alignment horizontal="center" vertical="center" wrapText="1"/>
    </xf>
    <xf numFmtId="0" fontId="68" fillId="0" borderId="64" xfId="0" applyFont="1" applyFill="1" applyBorder="1" applyAlignment="1" applyProtection="1">
      <alignment horizontal="center" vertical="center" wrapText="1"/>
    </xf>
    <xf numFmtId="0" fontId="68" fillId="0" borderId="65" xfId="0" applyFont="1" applyFill="1" applyBorder="1" applyAlignment="1" applyProtection="1">
      <alignment horizontal="center" vertical="center" wrapText="1"/>
    </xf>
    <xf numFmtId="3" fontId="63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68" fillId="0" borderId="20" xfId="0" applyFont="1" applyFill="1" applyBorder="1" applyAlignment="1" applyProtection="1">
      <alignment horizontal="center" vertical="center" wrapText="1"/>
    </xf>
    <xf numFmtId="0" fontId="68" fillId="0" borderId="63" xfId="0" applyFont="1" applyFill="1" applyBorder="1" applyAlignment="1" applyProtection="1">
      <alignment horizontal="center" vertical="center" wrapText="1"/>
    </xf>
    <xf numFmtId="0" fontId="68" fillId="0" borderId="21" xfId="0" applyFont="1" applyFill="1" applyBorder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0" fillId="0" borderId="66" xfId="171" applyFont="1" applyFill="1" applyBorder="1" applyAlignment="1" applyProtection="1">
      <alignment horizontal="left" vertical="center" indent="1"/>
    </xf>
    <xf numFmtId="0" fontId="100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0" fillId="0" borderId="8" xfId="0" applyFont="1" applyBorder="1" applyAlignment="1">
      <alignment vertical="center"/>
    </xf>
    <xf numFmtId="0" fontId="16" fillId="0" borderId="8" xfId="2" applyFont="1" applyBorder="1" applyAlignment="1"/>
    <xf numFmtId="0" fontId="60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4" applyFont="1" applyFill="1" applyBorder="1" applyAlignment="1">
      <alignment horizontal="center" vertical="center" wrapText="1"/>
    </xf>
    <xf numFmtId="0" fontId="106" fillId="0" borderId="0" xfId="174" applyFont="1" applyFill="1" applyBorder="1" applyAlignment="1">
      <alignment horizontal="center" vertical="center" wrapText="1"/>
    </xf>
    <xf numFmtId="0" fontId="103" fillId="0" borderId="0" xfId="173" applyFont="1" applyAlignment="1">
      <alignment horizontal="center" vertical="center" wrapText="1"/>
    </xf>
    <xf numFmtId="0" fontId="103" fillId="0" borderId="0" xfId="173" applyFont="1" applyAlignment="1">
      <alignment horizontal="center" vertical="center"/>
    </xf>
    <xf numFmtId="0" fontId="103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59" fillId="0" borderId="29" xfId="172" applyFont="1" applyBorder="1" applyAlignment="1">
      <alignment horizontal="center" vertical="center" wrapText="1"/>
    </xf>
    <xf numFmtId="0" fontId="59" fillId="0" borderId="48" xfId="172" applyFont="1" applyBorder="1" applyAlignment="1">
      <alignment horizontal="center" vertical="center" wrapText="1"/>
    </xf>
    <xf numFmtId="0" fontId="59" fillId="0" borderId="64" xfId="172" applyFont="1" applyBorder="1" applyAlignment="1">
      <alignment horizontal="center" vertical="center" wrapText="1"/>
    </xf>
    <xf numFmtId="0" fontId="59" fillId="0" borderId="24" xfId="172" applyFont="1" applyBorder="1" applyAlignment="1">
      <alignment horizontal="center" vertical="center" wrapText="1"/>
    </xf>
    <xf numFmtId="0" fontId="59" fillId="0" borderId="14" xfId="172" applyFont="1" applyBorder="1" applyAlignment="1">
      <alignment horizontal="center" vertical="center" wrapText="1"/>
    </xf>
    <xf numFmtId="0" fontId="59" fillId="0" borderId="15" xfId="172" applyFont="1" applyBorder="1" applyAlignment="1">
      <alignment horizontal="center" vertical="center" wrapText="1"/>
    </xf>
    <xf numFmtId="0" fontId="103" fillId="0" borderId="0" xfId="175" applyFont="1" applyAlignment="1">
      <alignment horizontal="center" vertical="center" wrapText="1"/>
    </xf>
    <xf numFmtId="164" fontId="62" fillId="0" borderId="0" xfId="1" applyNumberFormat="1" applyFont="1" applyFill="1" applyBorder="1" applyAlignment="1" applyProtection="1">
      <alignment horizontal="center" vertical="center" wrapText="1"/>
    </xf>
    <xf numFmtId="164" fontId="67" fillId="0" borderId="14" xfId="48" applyNumberFormat="1" applyFont="1" applyBorder="1"/>
    <xf numFmtId="164" fontId="67" fillId="0" borderId="15" xfId="48" applyNumberFormat="1" applyFont="1" applyBorder="1"/>
    <xf numFmtId="164" fontId="67" fillId="0" borderId="8" xfId="48" applyNumberFormat="1" applyFont="1" applyBorder="1"/>
    <xf numFmtId="164" fontId="67" fillId="0" borderId="9" xfId="48" applyNumberFormat="1" applyFont="1" applyBorder="1"/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20" sqref="H120"/>
    </sheetView>
  </sheetViews>
  <sheetFormatPr defaultColWidth="10.69921875" defaultRowHeight="13" x14ac:dyDescent="0.3"/>
  <cols>
    <col min="1" max="2" width="8.796875" style="481" customWidth="1"/>
    <col min="3" max="3" width="73.5" style="460" customWidth="1"/>
    <col min="4" max="256" width="10.69921875" style="460"/>
    <col min="257" max="258" width="8.796875" style="460" customWidth="1"/>
    <col min="259" max="259" width="73.5" style="460" customWidth="1"/>
    <col min="260" max="512" width="10.69921875" style="460"/>
    <col min="513" max="514" width="8.796875" style="460" customWidth="1"/>
    <col min="515" max="515" width="73.5" style="460" customWidth="1"/>
    <col min="516" max="768" width="10.69921875" style="460"/>
    <col min="769" max="770" width="8.796875" style="460" customWidth="1"/>
    <col min="771" max="771" width="73.5" style="460" customWidth="1"/>
    <col min="772" max="1024" width="10.69921875" style="460"/>
    <col min="1025" max="1026" width="8.796875" style="460" customWidth="1"/>
    <col min="1027" max="1027" width="73.5" style="460" customWidth="1"/>
    <col min="1028" max="1280" width="10.69921875" style="460"/>
    <col min="1281" max="1282" width="8.796875" style="460" customWidth="1"/>
    <col min="1283" max="1283" width="73.5" style="460" customWidth="1"/>
    <col min="1284" max="1536" width="10.69921875" style="460"/>
    <col min="1537" max="1538" width="8.796875" style="460" customWidth="1"/>
    <col min="1539" max="1539" width="73.5" style="460" customWidth="1"/>
    <col min="1540" max="1792" width="10.69921875" style="460"/>
    <col min="1793" max="1794" width="8.796875" style="460" customWidth="1"/>
    <col min="1795" max="1795" width="73.5" style="460" customWidth="1"/>
    <col min="1796" max="2048" width="10.69921875" style="460"/>
    <col min="2049" max="2050" width="8.796875" style="460" customWidth="1"/>
    <col min="2051" max="2051" width="73.5" style="460" customWidth="1"/>
    <col min="2052" max="2304" width="10.69921875" style="460"/>
    <col min="2305" max="2306" width="8.796875" style="460" customWidth="1"/>
    <col min="2307" max="2307" width="73.5" style="460" customWidth="1"/>
    <col min="2308" max="2560" width="10.69921875" style="460"/>
    <col min="2561" max="2562" width="8.796875" style="460" customWidth="1"/>
    <col min="2563" max="2563" width="73.5" style="460" customWidth="1"/>
    <col min="2564" max="2816" width="10.69921875" style="460"/>
    <col min="2817" max="2818" width="8.796875" style="460" customWidth="1"/>
    <col min="2819" max="2819" width="73.5" style="460" customWidth="1"/>
    <col min="2820" max="3072" width="10.69921875" style="460"/>
    <col min="3073" max="3074" width="8.796875" style="460" customWidth="1"/>
    <col min="3075" max="3075" width="73.5" style="460" customWidth="1"/>
    <col min="3076" max="3328" width="10.69921875" style="460"/>
    <col min="3329" max="3330" width="8.796875" style="460" customWidth="1"/>
    <col min="3331" max="3331" width="73.5" style="460" customWidth="1"/>
    <col min="3332" max="3584" width="10.69921875" style="460"/>
    <col min="3585" max="3586" width="8.796875" style="460" customWidth="1"/>
    <col min="3587" max="3587" width="73.5" style="460" customWidth="1"/>
    <col min="3588" max="3840" width="10.69921875" style="460"/>
    <col min="3841" max="3842" width="8.796875" style="460" customWidth="1"/>
    <col min="3843" max="3843" width="73.5" style="460" customWidth="1"/>
    <col min="3844" max="4096" width="10.69921875" style="460"/>
    <col min="4097" max="4098" width="8.796875" style="460" customWidth="1"/>
    <col min="4099" max="4099" width="73.5" style="460" customWidth="1"/>
    <col min="4100" max="4352" width="10.69921875" style="460"/>
    <col min="4353" max="4354" width="8.796875" style="460" customWidth="1"/>
    <col min="4355" max="4355" width="73.5" style="460" customWidth="1"/>
    <col min="4356" max="4608" width="10.69921875" style="460"/>
    <col min="4609" max="4610" width="8.796875" style="460" customWidth="1"/>
    <col min="4611" max="4611" width="73.5" style="460" customWidth="1"/>
    <col min="4612" max="4864" width="10.69921875" style="460"/>
    <col min="4865" max="4866" width="8.796875" style="460" customWidth="1"/>
    <col min="4867" max="4867" width="73.5" style="460" customWidth="1"/>
    <col min="4868" max="5120" width="10.69921875" style="460"/>
    <col min="5121" max="5122" width="8.796875" style="460" customWidth="1"/>
    <col min="5123" max="5123" width="73.5" style="460" customWidth="1"/>
    <col min="5124" max="5376" width="10.69921875" style="460"/>
    <col min="5377" max="5378" width="8.796875" style="460" customWidth="1"/>
    <col min="5379" max="5379" width="73.5" style="460" customWidth="1"/>
    <col min="5380" max="5632" width="10.69921875" style="460"/>
    <col min="5633" max="5634" width="8.796875" style="460" customWidth="1"/>
    <col min="5635" max="5635" width="73.5" style="460" customWidth="1"/>
    <col min="5636" max="5888" width="10.69921875" style="460"/>
    <col min="5889" max="5890" width="8.796875" style="460" customWidth="1"/>
    <col min="5891" max="5891" width="73.5" style="460" customWidth="1"/>
    <col min="5892" max="6144" width="10.69921875" style="460"/>
    <col min="6145" max="6146" width="8.796875" style="460" customWidth="1"/>
    <col min="6147" max="6147" width="73.5" style="460" customWidth="1"/>
    <col min="6148" max="6400" width="10.69921875" style="460"/>
    <col min="6401" max="6402" width="8.796875" style="460" customWidth="1"/>
    <col min="6403" max="6403" width="73.5" style="460" customWidth="1"/>
    <col min="6404" max="6656" width="10.69921875" style="460"/>
    <col min="6657" max="6658" width="8.796875" style="460" customWidth="1"/>
    <col min="6659" max="6659" width="73.5" style="460" customWidth="1"/>
    <col min="6660" max="6912" width="10.69921875" style="460"/>
    <col min="6913" max="6914" width="8.796875" style="460" customWidth="1"/>
    <col min="6915" max="6915" width="73.5" style="460" customWidth="1"/>
    <col min="6916" max="7168" width="10.69921875" style="460"/>
    <col min="7169" max="7170" width="8.796875" style="460" customWidth="1"/>
    <col min="7171" max="7171" width="73.5" style="460" customWidth="1"/>
    <col min="7172" max="7424" width="10.69921875" style="460"/>
    <col min="7425" max="7426" width="8.796875" style="460" customWidth="1"/>
    <col min="7427" max="7427" width="73.5" style="460" customWidth="1"/>
    <col min="7428" max="7680" width="10.69921875" style="460"/>
    <col min="7681" max="7682" width="8.796875" style="460" customWidth="1"/>
    <col min="7683" max="7683" width="73.5" style="460" customWidth="1"/>
    <col min="7684" max="7936" width="10.69921875" style="460"/>
    <col min="7937" max="7938" width="8.796875" style="460" customWidth="1"/>
    <col min="7939" max="7939" width="73.5" style="460" customWidth="1"/>
    <col min="7940" max="8192" width="10.69921875" style="460"/>
    <col min="8193" max="8194" width="8.796875" style="460" customWidth="1"/>
    <col min="8195" max="8195" width="73.5" style="460" customWidth="1"/>
    <col min="8196" max="8448" width="10.69921875" style="460"/>
    <col min="8449" max="8450" width="8.796875" style="460" customWidth="1"/>
    <col min="8451" max="8451" width="73.5" style="460" customWidth="1"/>
    <col min="8452" max="8704" width="10.69921875" style="460"/>
    <col min="8705" max="8706" width="8.796875" style="460" customWidth="1"/>
    <col min="8707" max="8707" width="73.5" style="460" customWidth="1"/>
    <col min="8708" max="8960" width="10.69921875" style="460"/>
    <col min="8961" max="8962" width="8.796875" style="460" customWidth="1"/>
    <col min="8963" max="8963" width="73.5" style="460" customWidth="1"/>
    <col min="8964" max="9216" width="10.69921875" style="460"/>
    <col min="9217" max="9218" width="8.796875" style="460" customWidth="1"/>
    <col min="9219" max="9219" width="73.5" style="460" customWidth="1"/>
    <col min="9220" max="9472" width="10.69921875" style="460"/>
    <col min="9473" max="9474" width="8.796875" style="460" customWidth="1"/>
    <col min="9475" max="9475" width="73.5" style="460" customWidth="1"/>
    <col min="9476" max="9728" width="10.69921875" style="460"/>
    <col min="9729" max="9730" width="8.796875" style="460" customWidth="1"/>
    <col min="9731" max="9731" width="73.5" style="460" customWidth="1"/>
    <col min="9732" max="9984" width="10.69921875" style="460"/>
    <col min="9985" max="9986" width="8.796875" style="460" customWidth="1"/>
    <col min="9987" max="9987" width="73.5" style="460" customWidth="1"/>
    <col min="9988" max="10240" width="10.69921875" style="460"/>
    <col min="10241" max="10242" width="8.796875" style="460" customWidth="1"/>
    <col min="10243" max="10243" width="73.5" style="460" customWidth="1"/>
    <col min="10244" max="10496" width="10.69921875" style="460"/>
    <col min="10497" max="10498" width="8.796875" style="460" customWidth="1"/>
    <col min="10499" max="10499" width="73.5" style="460" customWidth="1"/>
    <col min="10500" max="10752" width="10.69921875" style="460"/>
    <col min="10753" max="10754" width="8.796875" style="460" customWidth="1"/>
    <col min="10755" max="10755" width="73.5" style="460" customWidth="1"/>
    <col min="10756" max="11008" width="10.69921875" style="460"/>
    <col min="11009" max="11010" width="8.796875" style="460" customWidth="1"/>
    <col min="11011" max="11011" width="73.5" style="460" customWidth="1"/>
    <col min="11012" max="11264" width="10.69921875" style="460"/>
    <col min="11265" max="11266" width="8.796875" style="460" customWidth="1"/>
    <col min="11267" max="11267" width="73.5" style="460" customWidth="1"/>
    <col min="11268" max="11520" width="10.69921875" style="460"/>
    <col min="11521" max="11522" width="8.796875" style="460" customWidth="1"/>
    <col min="11523" max="11523" width="73.5" style="460" customWidth="1"/>
    <col min="11524" max="11776" width="10.69921875" style="460"/>
    <col min="11777" max="11778" width="8.796875" style="460" customWidth="1"/>
    <col min="11779" max="11779" width="73.5" style="460" customWidth="1"/>
    <col min="11780" max="12032" width="10.69921875" style="460"/>
    <col min="12033" max="12034" width="8.796875" style="460" customWidth="1"/>
    <col min="12035" max="12035" width="73.5" style="460" customWidth="1"/>
    <col min="12036" max="12288" width="10.69921875" style="460"/>
    <col min="12289" max="12290" width="8.796875" style="460" customWidth="1"/>
    <col min="12291" max="12291" width="73.5" style="460" customWidth="1"/>
    <col min="12292" max="12544" width="10.69921875" style="460"/>
    <col min="12545" max="12546" width="8.796875" style="460" customWidth="1"/>
    <col min="12547" max="12547" width="73.5" style="460" customWidth="1"/>
    <col min="12548" max="12800" width="10.69921875" style="460"/>
    <col min="12801" max="12802" width="8.796875" style="460" customWidth="1"/>
    <col min="12803" max="12803" width="73.5" style="460" customWidth="1"/>
    <col min="12804" max="13056" width="10.69921875" style="460"/>
    <col min="13057" max="13058" width="8.796875" style="460" customWidth="1"/>
    <col min="13059" max="13059" width="73.5" style="460" customWidth="1"/>
    <col min="13060" max="13312" width="10.69921875" style="460"/>
    <col min="13313" max="13314" width="8.796875" style="460" customWidth="1"/>
    <col min="13315" max="13315" width="73.5" style="460" customWidth="1"/>
    <col min="13316" max="13568" width="10.69921875" style="460"/>
    <col min="13569" max="13570" width="8.796875" style="460" customWidth="1"/>
    <col min="13571" max="13571" width="73.5" style="460" customWidth="1"/>
    <col min="13572" max="13824" width="10.69921875" style="460"/>
    <col min="13825" max="13826" width="8.796875" style="460" customWidth="1"/>
    <col min="13827" max="13827" width="73.5" style="460" customWidth="1"/>
    <col min="13828" max="14080" width="10.69921875" style="460"/>
    <col min="14081" max="14082" width="8.796875" style="460" customWidth="1"/>
    <col min="14083" max="14083" width="73.5" style="460" customWidth="1"/>
    <col min="14084" max="14336" width="10.69921875" style="460"/>
    <col min="14337" max="14338" width="8.796875" style="460" customWidth="1"/>
    <col min="14339" max="14339" width="73.5" style="460" customWidth="1"/>
    <col min="14340" max="14592" width="10.69921875" style="460"/>
    <col min="14593" max="14594" width="8.796875" style="460" customWidth="1"/>
    <col min="14595" max="14595" width="73.5" style="460" customWidth="1"/>
    <col min="14596" max="14848" width="10.69921875" style="460"/>
    <col min="14849" max="14850" width="8.796875" style="460" customWidth="1"/>
    <col min="14851" max="14851" width="73.5" style="460" customWidth="1"/>
    <col min="14852" max="15104" width="10.69921875" style="460"/>
    <col min="15105" max="15106" width="8.796875" style="460" customWidth="1"/>
    <col min="15107" max="15107" width="73.5" style="460" customWidth="1"/>
    <col min="15108" max="15360" width="10.69921875" style="460"/>
    <col min="15361" max="15362" width="8.796875" style="460" customWidth="1"/>
    <col min="15363" max="15363" width="73.5" style="460" customWidth="1"/>
    <col min="15364" max="15616" width="10.69921875" style="460"/>
    <col min="15617" max="15618" width="8.796875" style="460" customWidth="1"/>
    <col min="15619" max="15619" width="73.5" style="460" customWidth="1"/>
    <col min="15620" max="15872" width="10.69921875" style="460"/>
    <col min="15873" max="15874" width="8.796875" style="460" customWidth="1"/>
    <col min="15875" max="15875" width="73.5" style="460" customWidth="1"/>
    <col min="15876" max="16128" width="10.69921875" style="460"/>
    <col min="16129" max="16130" width="8.796875" style="460" customWidth="1"/>
    <col min="16131" max="16131" width="73.5" style="460" customWidth="1"/>
    <col min="16132" max="16384" width="10.69921875" style="460"/>
  </cols>
  <sheetData>
    <row r="1" spans="1:3" x14ac:dyDescent="0.3">
      <c r="A1" s="1413" t="s">
        <v>940</v>
      </c>
      <c r="B1" s="1414"/>
      <c r="C1" s="1415"/>
    </row>
    <row r="2" spans="1:3" ht="41.25" customHeight="1" x14ac:dyDescent="0.3">
      <c r="A2" s="1416"/>
      <c r="B2" s="1417"/>
      <c r="C2" s="1418"/>
    </row>
    <row r="4" spans="1:3" s="482" customFormat="1" ht="30" x14ac:dyDescent="0.3">
      <c r="A4" s="495" t="s">
        <v>586</v>
      </c>
      <c r="B4" s="496" t="s">
        <v>587</v>
      </c>
      <c r="C4" s="497" t="s">
        <v>588</v>
      </c>
    </row>
    <row r="5" spans="1:3" s="461" customFormat="1" ht="24" customHeight="1" x14ac:dyDescent="0.3">
      <c r="A5" s="492" t="s">
        <v>589</v>
      </c>
      <c r="B5" s="493"/>
      <c r="C5" s="494" t="s">
        <v>374</v>
      </c>
    </row>
    <row r="6" spans="1:3" s="461" customFormat="1" ht="24" customHeight="1" x14ac:dyDescent="0.3">
      <c r="A6" s="485" t="s">
        <v>590</v>
      </c>
      <c r="B6" s="486"/>
      <c r="C6" s="487" t="s">
        <v>591</v>
      </c>
    </row>
    <row r="7" spans="1:3" s="461" customFormat="1" ht="24" customHeight="1" x14ac:dyDescent="0.3">
      <c r="A7" s="485"/>
      <c r="B7" s="486" t="s">
        <v>9</v>
      </c>
      <c r="C7" s="488" t="s">
        <v>393</v>
      </c>
    </row>
    <row r="8" spans="1:3" s="461" customFormat="1" ht="24" customHeight="1" x14ac:dyDescent="0.3">
      <c r="A8" s="485" t="s">
        <v>381</v>
      </c>
      <c r="B8" s="486"/>
      <c r="C8" s="487" t="s">
        <v>592</v>
      </c>
    </row>
    <row r="9" spans="1:3" s="461" customFormat="1" ht="24" customHeight="1" x14ac:dyDescent="0.3">
      <c r="A9" s="489"/>
      <c r="B9" s="490" t="s">
        <v>9</v>
      </c>
      <c r="C9" s="491" t="s">
        <v>415</v>
      </c>
    </row>
    <row r="10" spans="1:3" s="461" customFormat="1" ht="19.5" customHeight="1" x14ac:dyDescent="0.3">
      <c r="A10" s="483"/>
      <c r="B10" s="483"/>
      <c r="C10" s="484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4"/>
  <sheetViews>
    <sheetView topLeftCell="A271" workbookViewId="0">
      <selection activeCell="E296" sqref="E296"/>
    </sheetView>
  </sheetViews>
  <sheetFormatPr defaultRowHeight="13" x14ac:dyDescent="0.3"/>
  <cols>
    <col min="1" max="1" width="34.796875" style="218" customWidth="1"/>
    <col min="2" max="6" width="16.5" style="218" customWidth="1"/>
    <col min="7" max="7" width="13.796875" style="218" customWidth="1"/>
    <col min="8" max="8" width="9.296875" style="218"/>
    <col min="9" max="10" width="11.19921875" style="218" bestFit="1" customWidth="1"/>
    <col min="11" max="11" width="15.19921875" style="218" bestFit="1" customWidth="1"/>
    <col min="12" max="253" width="9.296875" style="218"/>
    <col min="254" max="254" width="34.796875" style="218" customWidth="1"/>
    <col min="255" max="258" width="16.5" style="218" customWidth="1"/>
    <col min="259" max="259" width="13.796875" style="218" customWidth="1"/>
    <col min="260" max="509" width="9.296875" style="218"/>
    <col min="510" max="510" width="34.796875" style="218" customWidth="1"/>
    <col min="511" max="514" width="16.5" style="218" customWidth="1"/>
    <col min="515" max="515" width="13.796875" style="218" customWidth="1"/>
    <col min="516" max="765" width="9.296875" style="218"/>
    <col min="766" max="766" width="34.796875" style="218" customWidth="1"/>
    <col min="767" max="770" width="16.5" style="218" customWidth="1"/>
    <col min="771" max="771" width="13.796875" style="218" customWidth="1"/>
    <col min="772" max="1021" width="9.296875" style="218"/>
    <col min="1022" max="1022" width="34.796875" style="218" customWidth="1"/>
    <col min="1023" max="1026" width="16.5" style="218" customWidth="1"/>
    <col min="1027" max="1027" width="13.796875" style="218" customWidth="1"/>
    <col min="1028" max="1277" width="9.296875" style="218"/>
    <col min="1278" max="1278" width="34.796875" style="218" customWidth="1"/>
    <col min="1279" max="1282" width="16.5" style="218" customWidth="1"/>
    <col min="1283" max="1283" width="13.796875" style="218" customWidth="1"/>
    <col min="1284" max="1533" width="9.296875" style="218"/>
    <col min="1534" max="1534" width="34.796875" style="218" customWidth="1"/>
    <col min="1535" max="1538" width="16.5" style="218" customWidth="1"/>
    <col min="1539" max="1539" width="13.796875" style="218" customWidth="1"/>
    <col min="1540" max="1789" width="9.296875" style="218"/>
    <col min="1790" max="1790" width="34.796875" style="218" customWidth="1"/>
    <col min="1791" max="1794" width="16.5" style="218" customWidth="1"/>
    <col min="1795" max="1795" width="13.796875" style="218" customWidth="1"/>
    <col min="1796" max="2045" width="9.296875" style="218"/>
    <col min="2046" max="2046" width="34.796875" style="218" customWidth="1"/>
    <col min="2047" max="2050" width="16.5" style="218" customWidth="1"/>
    <col min="2051" max="2051" width="13.796875" style="218" customWidth="1"/>
    <col min="2052" max="2301" width="9.296875" style="218"/>
    <col min="2302" max="2302" width="34.796875" style="218" customWidth="1"/>
    <col min="2303" max="2306" width="16.5" style="218" customWidth="1"/>
    <col min="2307" max="2307" width="13.796875" style="218" customWidth="1"/>
    <col min="2308" max="2557" width="9.296875" style="218"/>
    <col min="2558" max="2558" width="34.796875" style="218" customWidth="1"/>
    <col min="2559" max="2562" width="16.5" style="218" customWidth="1"/>
    <col min="2563" max="2563" width="13.796875" style="218" customWidth="1"/>
    <col min="2564" max="2813" width="9.296875" style="218"/>
    <col min="2814" max="2814" width="34.796875" style="218" customWidth="1"/>
    <col min="2815" max="2818" width="16.5" style="218" customWidth="1"/>
    <col min="2819" max="2819" width="13.796875" style="218" customWidth="1"/>
    <col min="2820" max="3069" width="9.296875" style="218"/>
    <col min="3070" max="3070" width="34.796875" style="218" customWidth="1"/>
    <col min="3071" max="3074" width="16.5" style="218" customWidth="1"/>
    <col min="3075" max="3075" width="13.796875" style="218" customWidth="1"/>
    <col min="3076" max="3325" width="9.296875" style="218"/>
    <col min="3326" max="3326" width="34.796875" style="218" customWidth="1"/>
    <col min="3327" max="3330" width="16.5" style="218" customWidth="1"/>
    <col min="3331" max="3331" width="13.796875" style="218" customWidth="1"/>
    <col min="3332" max="3581" width="9.296875" style="218"/>
    <col min="3582" max="3582" width="34.796875" style="218" customWidth="1"/>
    <col min="3583" max="3586" width="16.5" style="218" customWidth="1"/>
    <col min="3587" max="3587" width="13.796875" style="218" customWidth="1"/>
    <col min="3588" max="3837" width="9.296875" style="218"/>
    <col min="3838" max="3838" width="34.796875" style="218" customWidth="1"/>
    <col min="3839" max="3842" width="16.5" style="218" customWidth="1"/>
    <col min="3843" max="3843" width="13.796875" style="218" customWidth="1"/>
    <col min="3844" max="4093" width="9.296875" style="218"/>
    <col min="4094" max="4094" width="34.796875" style="218" customWidth="1"/>
    <col min="4095" max="4098" width="16.5" style="218" customWidth="1"/>
    <col min="4099" max="4099" width="13.796875" style="218" customWidth="1"/>
    <col min="4100" max="4349" width="9.296875" style="218"/>
    <col min="4350" max="4350" width="34.796875" style="218" customWidth="1"/>
    <col min="4351" max="4354" width="16.5" style="218" customWidth="1"/>
    <col min="4355" max="4355" width="13.796875" style="218" customWidth="1"/>
    <col min="4356" max="4605" width="9.296875" style="218"/>
    <col min="4606" max="4606" width="34.796875" style="218" customWidth="1"/>
    <col min="4607" max="4610" width="16.5" style="218" customWidth="1"/>
    <col min="4611" max="4611" width="13.796875" style="218" customWidth="1"/>
    <col min="4612" max="4861" width="9.296875" style="218"/>
    <col min="4862" max="4862" width="34.796875" style="218" customWidth="1"/>
    <col min="4863" max="4866" width="16.5" style="218" customWidth="1"/>
    <col min="4867" max="4867" width="13.796875" style="218" customWidth="1"/>
    <col min="4868" max="5117" width="9.296875" style="218"/>
    <col min="5118" max="5118" width="34.796875" style="218" customWidth="1"/>
    <col min="5119" max="5122" width="16.5" style="218" customWidth="1"/>
    <col min="5123" max="5123" width="13.796875" style="218" customWidth="1"/>
    <col min="5124" max="5373" width="9.296875" style="218"/>
    <col min="5374" max="5374" width="34.796875" style="218" customWidth="1"/>
    <col min="5375" max="5378" width="16.5" style="218" customWidth="1"/>
    <col min="5379" max="5379" width="13.796875" style="218" customWidth="1"/>
    <col min="5380" max="5629" width="9.296875" style="218"/>
    <col min="5630" max="5630" width="34.796875" style="218" customWidth="1"/>
    <col min="5631" max="5634" width="16.5" style="218" customWidth="1"/>
    <col min="5635" max="5635" width="13.796875" style="218" customWidth="1"/>
    <col min="5636" max="5885" width="9.296875" style="218"/>
    <col min="5886" max="5886" width="34.796875" style="218" customWidth="1"/>
    <col min="5887" max="5890" width="16.5" style="218" customWidth="1"/>
    <col min="5891" max="5891" width="13.796875" style="218" customWidth="1"/>
    <col min="5892" max="6141" width="9.296875" style="218"/>
    <col min="6142" max="6142" width="34.796875" style="218" customWidth="1"/>
    <col min="6143" max="6146" width="16.5" style="218" customWidth="1"/>
    <col min="6147" max="6147" width="13.796875" style="218" customWidth="1"/>
    <col min="6148" max="6397" width="9.296875" style="218"/>
    <col min="6398" max="6398" width="34.796875" style="218" customWidth="1"/>
    <col min="6399" max="6402" width="16.5" style="218" customWidth="1"/>
    <col min="6403" max="6403" width="13.796875" style="218" customWidth="1"/>
    <col min="6404" max="6653" width="9.296875" style="218"/>
    <col min="6654" max="6654" width="34.796875" style="218" customWidth="1"/>
    <col min="6655" max="6658" width="16.5" style="218" customWidth="1"/>
    <col min="6659" max="6659" width="13.796875" style="218" customWidth="1"/>
    <col min="6660" max="6909" width="9.296875" style="218"/>
    <col min="6910" max="6910" width="34.796875" style="218" customWidth="1"/>
    <col min="6911" max="6914" width="16.5" style="218" customWidth="1"/>
    <col min="6915" max="6915" width="13.796875" style="218" customWidth="1"/>
    <col min="6916" max="7165" width="9.296875" style="218"/>
    <col min="7166" max="7166" width="34.796875" style="218" customWidth="1"/>
    <col min="7167" max="7170" width="16.5" style="218" customWidth="1"/>
    <col min="7171" max="7171" width="13.796875" style="218" customWidth="1"/>
    <col min="7172" max="7421" width="9.296875" style="218"/>
    <col min="7422" max="7422" width="34.796875" style="218" customWidth="1"/>
    <col min="7423" max="7426" width="16.5" style="218" customWidth="1"/>
    <col min="7427" max="7427" width="13.796875" style="218" customWidth="1"/>
    <col min="7428" max="7677" width="9.296875" style="218"/>
    <col min="7678" max="7678" width="34.796875" style="218" customWidth="1"/>
    <col min="7679" max="7682" width="16.5" style="218" customWidth="1"/>
    <col min="7683" max="7683" width="13.796875" style="218" customWidth="1"/>
    <col min="7684" max="7933" width="9.296875" style="218"/>
    <col min="7934" max="7934" width="34.796875" style="218" customWidth="1"/>
    <col min="7935" max="7938" width="16.5" style="218" customWidth="1"/>
    <col min="7939" max="7939" width="13.796875" style="218" customWidth="1"/>
    <col min="7940" max="8189" width="9.296875" style="218"/>
    <col min="8190" max="8190" width="34.796875" style="218" customWidth="1"/>
    <col min="8191" max="8194" width="16.5" style="218" customWidth="1"/>
    <col min="8195" max="8195" width="13.796875" style="218" customWidth="1"/>
    <col min="8196" max="8445" width="9.296875" style="218"/>
    <col min="8446" max="8446" width="34.796875" style="218" customWidth="1"/>
    <col min="8447" max="8450" width="16.5" style="218" customWidth="1"/>
    <col min="8451" max="8451" width="13.796875" style="218" customWidth="1"/>
    <col min="8452" max="8701" width="9.296875" style="218"/>
    <col min="8702" max="8702" width="34.796875" style="218" customWidth="1"/>
    <col min="8703" max="8706" width="16.5" style="218" customWidth="1"/>
    <col min="8707" max="8707" width="13.796875" style="218" customWidth="1"/>
    <col min="8708" max="8957" width="9.296875" style="218"/>
    <col min="8958" max="8958" width="34.796875" style="218" customWidth="1"/>
    <col min="8959" max="8962" width="16.5" style="218" customWidth="1"/>
    <col min="8963" max="8963" width="13.796875" style="218" customWidth="1"/>
    <col min="8964" max="9213" width="9.296875" style="218"/>
    <col min="9214" max="9214" width="34.796875" style="218" customWidth="1"/>
    <col min="9215" max="9218" width="16.5" style="218" customWidth="1"/>
    <col min="9219" max="9219" width="13.796875" style="218" customWidth="1"/>
    <col min="9220" max="9469" width="9.296875" style="218"/>
    <col min="9470" max="9470" width="34.796875" style="218" customWidth="1"/>
    <col min="9471" max="9474" width="16.5" style="218" customWidth="1"/>
    <col min="9475" max="9475" width="13.796875" style="218" customWidth="1"/>
    <col min="9476" max="9725" width="9.296875" style="218"/>
    <col min="9726" max="9726" width="34.796875" style="218" customWidth="1"/>
    <col min="9727" max="9730" width="16.5" style="218" customWidth="1"/>
    <col min="9731" max="9731" width="13.796875" style="218" customWidth="1"/>
    <col min="9732" max="9981" width="9.296875" style="218"/>
    <col min="9982" max="9982" width="34.796875" style="218" customWidth="1"/>
    <col min="9983" max="9986" width="16.5" style="218" customWidth="1"/>
    <col min="9987" max="9987" width="13.796875" style="218" customWidth="1"/>
    <col min="9988" max="10237" width="9.296875" style="218"/>
    <col min="10238" max="10238" width="34.796875" style="218" customWidth="1"/>
    <col min="10239" max="10242" width="16.5" style="218" customWidth="1"/>
    <col min="10243" max="10243" width="13.796875" style="218" customWidth="1"/>
    <col min="10244" max="10493" width="9.296875" style="218"/>
    <col min="10494" max="10494" width="34.796875" style="218" customWidth="1"/>
    <col min="10495" max="10498" width="16.5" style="218" customWidth="1"/>
    <col min="10499" max="10499" width="13.796875" style="218" customWidth="1"/>
    <col min="10500" max="10749" width="9.296875" style="218"/>
    <col min="10750" max="10750" width="34.796875" style="218" customWidth="1"/>
    <col min="10751" max="10754" width="16.5" style="218" customWidth="1"/>
    <col min="10755" max="10755" width="13.796875" style="218" customWidth="1"/>
    <col min="10756" max="11005" width="9.296875" style="218"/>
    <col min="11006" max="11006" width="34.796875" style="218" customWidth="1"/>
    <col min="11007" max="11010" width="16.5" style="218" customWidth="1"/>
    <col min="11011" max="11011" width="13.796875" style="218" customWidth="1"/>
    <col min="11012" max="11261" width="9.296875" style="218"/>
    <col min="11262" max="11262" width="34.796875" style="218" customWidth="1"/>
    <col min="11263" max="11266" width="16.5" style="218" customWidth="1"/>
    <col min="11267" max="11267" width="13.796875" style="218" customWidth="1"/>
    <col min="11268" max="11517" width="9.296875" style="218"/>
    <col min="11518" max="11518" width="34.796875" style="218" customWidth="1"/>
    <col min="11519" max="11522" width="16.5" style="218" customWidth="1"/>
    <col min="11523" max="11523" width="13.796875" style="218" customWidth="1"/>
    <col min="11524" max="11773" width="9.296875" style="218"/>
    <col min="11774" max="11774" width="34.796875" style="218" customWidth="1"/>
    <col min="11775" max="11778" width="16.5" style="218" customWidth="1"/>
    <col min="11779" max="11779" width="13.796875" style="218" customWidth="1"/>
    <col min="11780" max="12029" width="9.296875" style="218"/>
    <col min="12030" max="12030" width="34.796875" style="218" customWidth="1"/>
    <col min="12031" max="12034" width="16.5" style="218" customWidth="1"/>
    <col min="12035" max="12035" width="13.796875" style="218" customWidth="1"/>
    <col min="12036" max="12285" width="9.296875" style="218"/>
    <col min="12286" max="12286" width="34.796875" style="218" customWidth="1"/>
    <col min="12287" max="12290" width="16.5" style="218" customWidth="1"/>
    <col min="12291" max="12291" width="13.796875" style="218" customWidth="1"/>
    <col min="12292" max="12541" width="9.296875" style="218"/>
    <col min="12542" max="12542" width="34.796875" style="218" customWidth="1"/>
    <col min="12543" max="12546" width="16.5" style="218" customWidth="1"/>
    <col min="12547" max="12547" width="13.796875" style="218" customWidth="1"/>
    <col min="12548" max="12797" width="9.296875" style="218"/>
    <col min="12798" max="12798" width="34.796875" style="218" customWidth="1"/>
    <col min="12799" max="12802" width="16.5" style="218" customWidth="1"/>
    <col min="12803" max="12803" width="13.796875" style="218" customWidth="1"/>
    <col min="12804" max="13053" width="9.296875" style="218"/>
    <col min="13054" max="13054" width="34.796875" style="218" customWidth="1"/>
    <col min="13055" max="13058" width="16.5" style="218" customWidth="1"/>
    <col min="13059" max="13059" width="13.796875" style="218" customWidth="1"/>
    <col min="13060" max="13309" width="9.296875" style="218"/>
    <col min="13310" max="13310" width="34.796875" style="218" customWidth="1"/>
    <col min="13311" max="13314" width="16.5" style="218" customWidth="1"/>
    <col min="13315" max="13315" width="13.796875" style="218" customWidth="1"/>
    <col min="13316" max="13565" width="9.296875" style="218"/>
    <col min="13566" max="13566" width="34.796875" style="218" customWidth="1"/>
    <col min="13567" max="13570" width="16.5" style="218" customWidth="1"/>
    <col min="13571" max="13571" width="13.796875" style="218" customWidth="1"/>
    <col min="13572" max="13821" width="9.296875" style="218"/>
    <col min="13822" max="13822" width="34.796875" style="218" customWidth="1"/>
    <col min="13823" max="13826" width="16.5" style="218" customWidth="1"/>
    <col min="13827" max="13827" width="13.796875" style="218" customWidth="1"/>
    <col min="13828" max="14077" width="9.296875" style="218"/>
    <col min="14078" max="14078" width="34.796875" style="218" customWidth="1"/>
    <col min="14079" max="14082" width="16.5" style="218" customWidth="1"/>
    <col min="14083" max="14083" width="13.796875" style="218" customWidth="1"/>
    <col min="14084" max="14333" width="9.296875" style="218"/>
    <col min="14334" max="14334" width="34.796875" style="218" customWidth="1"/>
    <col min="14335" max="14338" width="16.5" style="218" customWidth="1"/>
    <col min="14339" max="14339" width="13.796875" style="218" customWidth="1"/>
    <col min="14340" max="14589" width="9.296875" style="218"/>
    <col min="14590" max="14590" width="34.796875" style="218" customWidth="1"/>
    <col min="14591" max="14594" width="16.5" style="218" customWidth="1"/>
    <col min="14595" max="14595" width="13.796875" style="218" customWidth="1"/>
    <col min="14596" max="14845" width="9.296875" style="218"/>
    <col min="14846" max="14846" width="34.796875" style="218" customWidth="1"/>
    <col min="14847" max="14850" width="16.5" style="218" customWidth="1"/>
    <col min="14851" max="14851" width="13.796875" style="218" customWidth="1"/>
    <col min="14852" max="15101" width="9.296875" style="218"/>
    <col min="15102" max="15102" width="34.796875" style="218" customWidth="1"/>
    <col min="15103" max="15106" width="16.5" style="218" customWidth="1"/>
    <col min="15107" max="15107" width="13.796875" style="218" customWidth="1"/>
    <col min="15108" max="15357" width="9.296875" style="218"/>
    <col min="15358" max="15358" width="34.796875" style="218" customWidth="1"/>
    <col min="15359" max="15362" width="16.5" style="218" customWidth="1"/>
    <col min="15363" max="15363" width="13.796875" style="218" customWidth="1"/>
    <col min="15364" max="15613" width="9.296875" style="218"/>
    <col min="15614" max="15614" width="34.796875" style="218" customWidth="1"/>
    <col min="15615" max="15618" width="16.5" style="218" customWidth="1"/>
    <col min="15619" max="15619" width="13.796875" style="218" customWidth="1"/>
    <col min="15620" max="15869" width="9.296875" style="218"/>
    <col min="15870" max="15870" width="34.796875" style="218" customWidth="1"/>
    <col min="15871" max="15874" width="16.5" style="218" customWidth="1"/>
    <col min="15875" max="15875" width="13.796875" style="218" customWidth="1"/>
    <col min="15876" max="16125" width="9.296875" style="218"/>
    <col min="16126" max="16126" width="34.796875" style="218" customWidth="1"/>
    <col min="16127" max="16130" width="16.5" style="218" customWidth="1"/>
    <col min="16131" max="16131" width="13.796875" style="218" customWidth="1"/>
    <col min="16132" max="16384" width="9.296875" style="218"/>
  </cols>
  <sheetData>
    <row r="1" spans="1:7" ht="39.75" customHeight="1" x14ac:dyDescent="0.3">
      <c r="A1" s="1506" t="s">
        <v>434</v>
      </c>
      <c r="B1" s="1507"/>
      <c r="C1" s="1507"/>
      <c r="D1" s="1507"/>
      <c r="E1" s="1507"/>
      <c r="F1" s="1507"/>
      <c r="G1" s="1508"/>
    </row>
    <row r="2" spans="1:7" ht="16.5" customHeight="1" x14ac:dyDescent="0.3">
      <c r="A2" s="799"/>
      <c r="B2" s="1509"/>
      <c r="C2" s="1509"/>
      <c r="D2" s="829"/>
      <c r="E2" s="829"/>
      <c r="F2" s="829"/>
      <c r="G2" s="830"/>
    </row>
    <row r="3" spans="1:7" ht="27" customHeight="1" x14ac:dyDescent="0.3">
      <c r="A3" s="800" t="s">
        <v>416</v>
      </c>
      <c r="B3" s="1510" t="s">
        <v>734</v>
      </c>
      <c r="C3" s="1510"/>
      <c r="D3" s="1510"/>
      <c r="E3" s="1510"/>
      <c r="F3" s="1510"/>
      <c r="G3" s="1511"/>
    </row>
    <row r="4" spans="1:7" ht="15" customHeight="1" x14ac:dyDescent="0.3">
      <c r="A4" s="800" t="s">
        <v>417</v>
      </c>
      <c r="B4" s="1510" t="s">
        <v>735</v>
      </c>
      <c r="C4" s="1510"/>
      <c r="D4" s="1510"/>
      <c r="E4" s="1510"/>
      <c r="F4" s="1510"/>
      <c r="G4" s="1511"/>
    </row>
    <row r="5" spans="1:7" ht="12.75" customHeight="1" x14ac:dyDescent="0.3">
      <c r="A5" s="800" t="s">
        <v>736</v>
      </c>
      <c r="B5" s="1510" t="s">
        <v>737</v>
      </c>
      <c r="C5" s="1510"/>
      <c r="D5" s="1510"/>
      <c r="E5" s="1510"/>
      <c r="F5" s="1510"/>
      <c r="G5" s="1511"/>
    </row>
    <row r="6" spans="1:7" ht="15.75" customHeight="1" x14ac:dyDescent="0.3">
      <c r="A6" s="800" t="s">
        <v>738</v>
      </c>
      <c r="B6" s="1502">
        <v>277000000</v>
      </c>
      <c r="C6" s="1502"/>
      <c r="D6" s="439"/>
      <c r="E6" s="903"/>
      <c r="F6" s="903"/>
      <c r="G6" s="801"/>
    </row>
    <row r="7" spans="1:7" ht="15.75" customHeight="1" x14ac:dyDescent="0.3">
      <c r="A7" s="800" t="s">
        <v>739</v>
      </c>
      <c r="B7" s="1502" t="s">
        <v>374</v>
      </c>
      <c r="C7" s="1502"/>
      <c r="D7" s="1502"/>
      <c r="E7" s="802"/>
      <c r="F7" s="802"/>
      <c r="G7" s="801"/>
    </row>
    <row r="8" spans="1:7" ht="15.5" x14ac:dyDescent="0.3">
      <c r="A8" s="800" t="s">
        <v>418</v>
      </c>
      <c r="B8" s="1503">
        <v>1</v>
      </c>
      <c r="C8" s="1503"/>
      <c r="D8" s="904"/>
      <c r="E8" s="904"/>
      <c r="F8" s="904"/>
      <c r="G8" s="801"/>
    </row>
    <row r="9" spans="1:7" ht="15.5" x14ac:dyDescent="0.3">
      <c r="A9" s="800" t="s">
        <v>419</v>
      </c>
      <c r="B9" s="1504">
        <v>42887</v>
      </c>
      <c r="C9" s="1505"/>
      <c r="D9" s="905"/>
      <c r="E9" s="905"/>
      <c r="F9" s="905"/>
      <c r="G9" s="801"/>
    </row>
    <row r="10" spans="1:7" ht="15.5" x14ac:dyDescent="0.3">
      <c r="A10" s="800" t="s">
        <v>420</v>
      </c>
      <c r="B10" s="1504">
        <v>43921</v>
      </c>
      <c r="C10" s="1505"/>
      <c r="D10" s="905"/>
      <c r="E10" s="905"/>
      <c r="F10" s="905"/>
      <c r="G10" s="801"/>
    </row>
    <row r="11" spans="1:7" ht="13.5" thickBot="1" x14ac:dyDescent="0.35">
      <c r="A11" s="803"/>
      <c r="B11" s="804"/>
      <c r="C11" s="804"/>
      <c r="D11" s="804"/>
      <c r="E11" s="804"/>
      <c r="F11" s="804"/>
      <c r="G11" s="805"/>
    </row>
    <row r="12" spans="1:7" ht="26" x14ac:dyDescent="0.3">
      <c r="A12" s="806" t="s">
        <v>266</v>
      </c>
      <c r="B12" s="807" t="s">
        <v>421</v>
      </c>
      <c r="C12" s="808" t="s">
        <v>422</v>
      </c>
      <c r="D12" s="808" t="s">
        <v>423</v>
      </c>
      <c r="E12" s="808" t="s">
        <v>570</v>
      </c>
      <c r="F12" s="808" t="s">
        <v>740</v>
      </c>
      <c r="G12" s="809" t="s">
        <v>395</v>
      </c>
    </row>
    <row r="13" spans="1:7" x14ac:dyDescent="0.3">
      <c r="A13" s="810" t="s">
        <v>424</v>
      </c>
      <c r="B13" s="811"/>
      <c r="C13" s="811">
        <v>277000000</v>
      </c>
      <c r="D13" s="811"/>
      <c r="E13" s="811"/>
      <c r="F13" s="811"/>
      <c r="G13" s="812">
        <f>SUM(B13:F13)</f>
        <v>277000000</v>
      </c>
    </row>
    <row r="14" spans="1:7" x14ac:dyDescent="0.3">
      <c r="A14" s="813" t="s">
        <v>425</v>
      </c>
      <c r="B14" s="814"/>
      <c r="C14" s="814"/>
      <c r="D14" s="814"/>
      <c r="E14" s="814"/>
      <c r="F14" s="814"/>
      <c r="G14" s="812">
        <f t="shared" ref="G14:G27" si="0">SUM(B14:F14)</f>
        <v>0</v>
      </c>
    </row>
    <row r="15" spans="1:7" x14ac:dyDescent="0.3">
      <c r="A15" s="816" t="s">
        <v>426</v>
      </c>
      <c r="B15" s="817"/>
      <c r="C15" s="817">
        <v>277000000</v>
      </c>
      <c r="D15" s="817"/>
      <c r="E15" s="817"/>
      <c r="F15" s="817"/>
      <c r="G15" s="812">
        <f t="shared" si="0"/>
        <v>277000000</v>
      </c>
    </row>
    <row r="16" spans="1:7" ht="15" customHeight="1" x14ac:dyDescent="0.3">
      <c r="A16" s="816"/>
      <c r="B16" s="817"/>
      <c r="C16" s="817"/>
      <c r="D16" s="817"/>
      <c r="E16" s="817"/>
      <c r="F16" s="817"/>
      <c r="G16" s="812">
        <f t="shared" si="0"/>
        <v>0</v>
      </c>
    </row>
    <row r="17" spans="1:11" x14ac:dyDescent="0.3">
      <c r="A17" s="810" t="s">
        <v>427</v>
      </c>
      <c r="B17" s="819">
        <v>0</v>
      </c>
      <c r="C17" s="819">
        <f>SUM(C18:C26)</f>
        <v>803250</v>
      </c>
      <c r="D17" s="819">
        <f>SUM(D18:D26)</f>
        <v>12869500</v>
      </c>
      <c r="E17" s="819">
        <v>264940448</v>
      </c>
      <c r="F17" s="819"/>
      <c r="G17" s="812">
        <f t="shared" si="0"/>
        <v>278613198</v>
      </c>
    </row>
    <row r="18" spans="1:11" x14ac:dyDescent="0.3">
      <c r="A18" s="813" t="s">
        <v>425</v>
      </c>
      <c r="B18" s="814"/>
      <c r="C18" s="814"/>
      <c r="D18" s="814"/>
      <c r="E18" s="814"/>
      <c r="F18" s="814"/>
      <c r="G18" s="812">
        <f t="shared" si="0"/>
        <v>0</v>
      </c>
    </row>
    <row r="19" spans="1:11" x14ac:dyDescent="0.3">
      <c r="A19" s="821" t="s">
        <v>428</v>
      </c>
      <c r="B19" s="822"/>
      <c r="C19" s="822">
        <v>0</v>
      </c>
      <c r="D19" s="822">
        <v>0</v>
      </c>
      <c r="E19" s="822">
        <v>0</v>
      </c>
      <c r="F19" s="822"/>
      <c r="G19" s="812">
        <f t="shared" si="0"/>
        <v>0</v>
      </c>
    </row>
    <row r="20" spans="1:11" ht="26" x14ac:dyDescent="0.3">
      <c r="A20" s="821" t="s">
        <v>205</v>
      </c>
      <c r="B20" s="822"/>
      <c r="C20" s="822">
        <v>0</v>
      </c>
      <c r="D20" s="822">
        <v>0</v>
      </c>
      <c r="E20" s="822">
        <v>0</v>
      </c>
      <c r="F20" s="822"/>
      <c r="G20" s="812">
        <f t="shared" si="0"/>
        <v>0</v>
      </c>
    </row>
    <row r="21" spans="1:11" x14ac:dyDescent="0.3">
      <c r="A21" s="821" t="s">
        <v>429</v>
      </c>
      <c r="B21" s="822">
        <v>0</v>
      </c>
      <c r="C21" s="822">
        <v>803250</v>
      </c>
      <c r="D21" s="822">
        <v>7853000</v>
      </c>
      <c r="E21" s="822">
        <v>10959372</v>
      </c>
      <c r="F21" s="822"/>
      <c r="G21" s="812">
        <f t="shared" si="0"/>
        <v>19615622</v>
      </c>
    </row>
    <row r="22" spans="1:11" x14ac:dyDescent="0.3">
      <c r="A22" s="821" t="s">
        <v>430</v>
      </c>
      <c r="B22" s="822">
        <v>0</v>
      </c>
      <c r="C22" s="822">
        <v>0</v>
      </c>
      <c r="D22" s="822">
        <v>5016500</v>
      </c>
      <c r="E22" s="822">
        <v>253981076</v>
      </c>
      <c r="F22" s="822"/>
      <c r="G22" s="812">
        <f t="shared" si="0"/>
        <v>258997576</v>
      </c>
    </row>
    <row r="23" spans="1:11" x14ac:dyDescent="0.3">
      <c r="A23" s="816" t="s">
        <v>425</v>
      </c>
      <c r="B23" s="822"/>
      <c r="C23" s="822"/>
      <c r="D23" s="822"/>
      <c r="E23" s="822"/>
      <c r="F23" s="822"/>
      <c r="G23" s="812">
        <f t="shared" si="0"/>
        <v>0</v>
      </c>
    </row>
    <row r="24" spans="1:11" x14ac:dyDescent="0.3">
      <c r="A24" s="816" t="s">
        <v>741</v>
      </c>
      <c r="B24" s="822"/>
      <c r="C24" s="822"/>
      <c r="D24" s="822"/>
      <c r="E24" s="822"/>
      <c r="F24" s="822">
        <v>0</v>
      </c>
      <c r="G24" s="812">
        <f t="shared" si="0"/>
        <v>0</v>
      </c>
    </row>
    <row r="25" spans="1:11" x14ac:dyDescent="0.3">
      <c r="A25" s="821" t="s">
        <v>431</v>
      </c>
      <c r="B25" s="822"/>
      <c r="C25" s="822"/>
      <c r="D25" s="822"/>
      <c r="E25" s="822"/>
      <c r="F25" s="822"/>
      <c r="G25" s="812">
        <f t="shared" si="0"/>
        <v>0</v>
      </c>
    </row>
    <row r="26" spans="1:11" x14ac:dyDescent="0.3">
      <c r="A26" s="821" t="s">
        <v>234</v>
      </c>
      <c r="B26" s="822"/>
      <c r="C26" s="822"/>
      <c r="D26" s="822"/>
      <c r="E26" s="822"/>
      <c r="F26" s="822"/>
      <c r="G26" s="812">
        <f t="shared" si="0"/>
        <v>0</v>
      </c>
    </row>
    <row r="27" spans="1:11" ht="13.5" x14ac:dyDescent="0.3">
      <c r="A27" s="823" t="s">
        <v>432</v>
      </c>
      <c r="B27" s="824">
        <v>0</v>
      </c>
      <c r="C27" s="824">
        <v>803250</v>
      </c>
      <c r="D27" s="824">
        <v>12869500</v>
      </c>
      <c r="E27" s="824">
        <f>E17-E28</f>
        <v>263327250</v>
      </c>
      <c r="F27" s="824">
        <f>F17</f>
        <v>0</v>
      </c>
      <c r="G27" s="812">
        <f t="shared" si="0"/>
        <v>277000000</v>
      </c>
    </row>
    <row r="28" spans="1:11" ht="27.5" thickBot="1" x14ac:dyDescent="0.35">
      <c r="A28" s="826" t="s">
        <v>433</v>
      </c>
      <c r="B28" s="827"/>
      <c r="C28" s="827">
        <v>0</v>
      </c>
      <c r="D28" s="827"/>
      <c r="E28" s="827">
        <v>1613198</v>
      </c>
      <c r="F28" s="827"/>
      <c r="G28" s="879">
        <f>SUM(B28:F28)</f>
        <v>1613198</v>
      </c>
      <c r="K28" s="897"/>
    </row>
    <row r="29" spans="1:11" x14ac:dyDescent="0.3">
      <c r="A29" s="220"/>
      <c r="B29" s="906"/>
      <c r="C29" s="906"/>
      <c r="D29" s="906"/>
      <c r="E29" s="906"/>
      <c r="F29" s="907"/>
      <c r="G29" s="907"/>
    </row>
    <row r="30" spans="1:11" ht="13.5" thickBot="1" x14ac:dyDescent="0.35">
      <c r="A30" s="221"/>
      <c r="B30" s="906"/>
      <c r="C30" s="906"/>
      <c r="D30" s="906"/>
      <c r="E30" s="906"/>
      <c r="F30" s="907"/>
      <c r="G30" s="907"/>
    </row>
    <row r="31" spans="1:11" ht="18.75" customHeight="1" x14ac:dyDescent="0.3">
      <c r="A31" s="1506" t="s">
        <v>434</v>
      </c>
      <c r="B31" s="1507"/>
      <c r="C31" s="1507"/>
      <c r="D31" s="1507"/>
      <c r="E31" s="1507"/>
      <c r="F31" s="1507"/>
      <c r="G31" s="1508"/>
    </row>
    <row r="32" spans="1:11" ht="15" x14ac:dyDescent="0.3">
      <c r="A32" s="799"/>
      <c r="B32" s="1509"/>
      <c r="C32" s="1509"/>
      <c r="D32" s="829"/>
      <c r="E32" s="829"/>
      <c r="F32" s="829"/>
      <c r="G32" s="830"/>
      <c r="H32" s="219"/>
      <c r="I32" s="219"/>
      <c r="J32" s="219"/>
    </row>
    <row r="33" spans="1:10" ht="12.75" customHeight="1" x14ac:dyDescent="0.3">
      <c r="A33" s="800" t="s">
        <v>416</v>
      </c>
      <c r="B33" s="1510" t="s">
        <v>742</v>
      </c>
      <c r="C33" s="1510"/>
      <c r="D33" s="1510"/>
      <c r="E33" s="1510"/>
      <c r="F33" s="1510"/>
      <c r="G33" s="1511"/>
      <c r="H33" s="219"/>
      <c r="I33" s="219"/>
      <c r="J33" s="219"/>
    </row>
    <row r="34" spans="1:10" ht="15.75" customHeight="1" x14ac:dyDescent="0.3">
      <c r="A34" s="800" t="s">
        <v>743</v>
      </c>
      <c r="B34" s="1510" t="s">
        <v>744</v>
      </c>
      <c r="C34" s="1510"/>
      <c r="D34" s="1510"/>
      <c r="E34" s="1510"/>
      <c r="F34" s="1510"/>
      <c r="G34" s="1511"/>
      <c r="H34" s="219"/>
      <c r="I34" s="219"/>
      <c r="J34" s="219"/>
    </row>
    <row r="35" spans="1:10" ht="15.75" customHeight="1" x14ac:dyDescent="0.3">
      <c r="A35" s="800" t="s">
        <v>736</v>
      </c>
      <c r="B35" s="1510" t="s">
        <v>745</v>
      </c>
      <c r="C35" s="1510"/>
      <c r="D35" s="1510"/>
      <c r="E35" s="1510"/>
      <c r="F35" s="1510"/>
      <c r="G35" s="1511"/>
      <c r="H35" s="219"/>
      <c r="I35" s="219"/>
      <c r="J35" s="219"/>
    </row>
    <row r="36" spans="1:10" ht="15.5" x14ac:dyDescent="0.3">
      <c r="A36" s="800" t="s">
        <v>738</v>
      </c>
      <c r="B36" s="1502">
        <v>90000000</v>
      </c>
      <c r="C36" s="1502"/>
      <c r="D36" s="439"/>
      <c r="E36" s="439"/>
      <c r="F36" s="439"/>
      <c r="G36" s="801"/>
      <c r="H36" s="219"/>
      <c r="I36" s="219"/>
      <c r="J36" s="219"/>
    </row>
    <row r="37" spans="1:10" ht="15.75" customHeight="1" x14ac:dyDescent="0.3">
      <c r="A37" s="800" t="s">
        <v>739</v>
      </c>
      <c r="B37" s="1502" t="s">
        <v>374</v>
      </c>
      <c r="C37" s="1502"/>
      <c r="D37" s="1502"/>
      <c r="E37" s="903"/>
      <c r="F37" s="903"/>
      <c r="G37" s="801"/>
      <c r="H37" s="219"/>
      <c r="I37" s="219"/>
      <c r="J37" s="219"/>
    </row>
    <row r="38" spans="1:10" ht="15.5" x14ac:dyDescent="0.3">
      <c r="A38" s="800" t="s">
        <v>418</v>
      </c>
      <c r="B38" s="1503">
        <v>1</v>
      </c>
      <c r="C38" s="1503"/>
      <c r="D38" s="904"/>
      <c r="E38" s="904"/>
      <c r="F38" s="904"/>
      <c r="G38" s="801"/>
      <c r="H38" s="219"/>
      <c r="I38" s="219"/>
      <c r="J38" s="219"/>
    </row>
    <row r="39" spans="1:10" ht="15.5" x14ac:dyDescent="0.3">
      <c r="A39" s="800" t="s">
        <v>419</v>
      </c>
      <c r="B39" s="1504">
        <v>42917</v>
      </c>
      <c r="C39" s="1504"/>
      <c r="D39" s="905"/>
      <c r="E39" s="905"/>
      <c r="F39" s="905"/>
      <c r="G39" s="801"/>
      <c r="H39" s="219"/>
      <c r="I39" s="219"/>
      <c r="J39" s="219"/>
    </row>
    <row r="40" spans="1:10" ht="15.5" x14ac:dyDescent="0.3">
      <c r="A40" s="800" t="s">
        <v>420</v>
      </c>
      <c r="B40" s="1504">
        <v>43465</v>
      </c>
      <c r="C40" s="1504"/>
      <c r="D40" s="905"/>
      <c r="E40" s="905"/>
      <c r="F40" s="905"/>
      <c r="G40" s="801"/>
      <c r="H40" s="219"/>
      <c r="I40" s="219"/>
      <c r="J40" s="219"/>
    </row>
    <row r="41" spans="1:10" ht="13.5" thickBot="1" x14ac:dyDescent="0.35">
      <c r="A41" s="803"/>
      <c r="B41" s="804"/>
      <c r="C41" s="804"/>
      <c r="D41" s="804"/>
      <c r="E41" s="804"/>
      <c r="F41" s="804"/>
      <c r="G41" s="805"/>
      <c r="H41" s="219"/>
      <c r="I41" s="219"/>
      <c r="J41" s="219"/>
    </row>
    <row r="42" spans="1:10" ht="26" x14ac:dyDescent="0.3">
      <c r="A42" s="806" t="s">
        <v>266</v>
      </c>
      <c r="B42" s="807" t="s">
        <v>421</v>
      </c>
      <c r="C42" s="808" t="s">
        <v>746</v>
      </c>
      <c r="D42" s="808" t="s">
        <v>423</v>
      </c>
      <c r="E42" s="831" t="s">
        <v>570</v>
      </c>
      <c r="F42" s="831" t="s">
        <v>740</v>
      </c>
      <c r="G42" s="809" t="s">
        <v>395</v>
      </c>
      <c r="H42" s="219"/>
      <c r="I42" s="219"/>
      <c r="J42" s="219"/>
    </row>
    <row r="43" spans="1:10" x14ac:dyDescent="0.3">
      <c r="A43" s="810" t="s">
        <v>424</v>
      </c>
      <c r="B43" s="811"/>
      <c r="C43" s="811">
        <v>90000000</v>
      </c>
      <c r="D43" s="811"/>
      <c r="E43" s="832"/>
      <c r="F43" s="832"/>
      <c r="G43" s="812">
        <f>C43</f>
        <v>90000000</v>
      </c>
      <c r="H43" s="219"/>
      <c r="I43" s="219"/>
      <c r="J43" s="219"/>
    </row>
    <row r="44" spans="1:10" x14ac:dyDescent="0.3">
      <c r="A44" s="813" t="s">
        <v>425</v>
      </c>
      <c r="B44" s="814"/>
      <c r="C44" s="814"/>
      <c r="D44" s="814"/>
      <c r="E44" s="833"/>
      <c r="F44" s="833"/>
      <c r="G44" s="815"/>
      <c r="H44" s="219"/>
      <c r="I44" s="219"/>
      <c r="J44" s="219"/>
    </row>
    <row r="45" spans="1:10" x14ac:dyDescent="0.3">
      <c r="A45" s="816" t="s">
        <v>426</v>
      </c>
      <c r="B45" s="817"/>
      <c r="C45" s="817">
        <f>C43</f>
        <v>90000000</v>
      </c>
      <c r="D45" s="817"/>
      <c r="E45" s="834"/>
      <c r="F45" s="834"/>
      <c r="G45" s="818">
        <v>90000000</v>
      </c>
      <c r="H45" s="219"/>
      <c r="I45" s="219"/>
      <c r="J45" s="219"/>
    </row>
    <row r="46" spans="1:10" x14ac:dyDescent="0.3">
      <c r="A46" s="816"/>
      <c r="B46" s="817"/>
      <c r="C46" s="817"/>
      <c r="D46" s="817"/>
      <c r="E46" s="834"/>
      <c r="F46" s="834"/>
      <c r="G46" s="818"/>
      <c r="H46" s="219"/>
      <c r="I46" s="219"/>
      <c r="J46" s="219"/>
    </row>
    <row r="47" spans="1:10" x14ac:dyDescent="0.3">
      <c r="A47" s="810" t="s">
        <v>427</v>
      </c>
      <c r="B47" s="819">
        <f>SUM(B48:B56)</f>
        <v>0</v>
      </c>
      <c r="C47" s="819">
        <v>5041500</v>
      </c>
      <c r="D47" s="819">
        <f>SUM(D48:D52)+D55+D56</f>
        <v>52225220</v>
      </c>
      <c r="E47" s="819">
        <v>58378202</v>
      </c>
      <c r="F47" s="819">
        <f t="shared" ref="F47" si="1">SUM(F48:F52)+F55+F56</f>
        <v>0</v>
      </c>
      <c r="G47" s="820">
        <v>115644922</v>
      </c>
      <c r="H47" s="219"/>
      <c r="I47" s="219"/>
      <c r="J47" s="219"/>
    </row>
    <row r="48" spans="1:10" x14ac:dyDescent="0.3">
      <c r="A48" s="813" t="s">
        <v>425</v>
      </c>
      <c r="B48" s="814"/>
      <c r="C48" s="814"/>
      <c r="D48" s="814"/>
      <c r="E48" s="833"/>
      <c r="F48" s="833"/>
      <c r="G48" s="820">
        <f t="shared" ref="G48:G57" si="2">SUM(C48:F48)</f>
        <v>0</v>
      </c>
      <c r="H48" s="219"/>
      <c r="I48" s="219"/>
      <c r="J48" s="219"/>
    </row>
    <row r="49" spans="1:10" x14ac:dyDescent="0.3">
      <c r="A49" s="821" t="s">
        <v>428</v>
      </c>
      <c r="B49" s="822"/>
      <c r="C49" s="822">
        <v>0</v>
      </c>
      <c r="D49" s="822">
        <v>0</v>
      </c>
      <c r="E49" s="836"/>
      <c r="F49" s="836"/>
      <c r="G49" s="820">
        <f t="shared" si="2"/>
        <v>0</v>
      </c>
      <c r="H49" s="219"/>
      <c r="I49" s="219"/>
      <c r="J49" s="219"/>
    </row>
    <row r="50" spans="1:10" ht="26" x14ac:dyDescent="0.3">
      <c r="A50" s="821" t="s">
        <v>205</v>
      </c>
      <c r="B50" s="822"/>
      <c r="C50" s="822">
        <v>0</v>
      </c>
      <c r="D50" s="822">
        <v>0</v>
      </c>
      <c r="E50" s="836"/>
      <c r="F50" s="836"/>
      <c r="G50" s="820">
        <f t="shared" si="2"/>
        <v>0</v>
      </c>
      <c r="H50" s="219"/>
      <c r="I50" s="219"/>
      <c r="J50" s="222"/>
    </row>
    <row r="51" spans="1:10" x14ac:dyDescent="0.3">
      <c r="A51" s="821" t="s">
        <v>429</v>
      </c>
      <c r="B51" s="822"/>
      <c r="C51" s="822">
        <v>5041500</v>
      </c>
      <c r="D51" s="822"/>
      <c r="E51" s="836"/>
      <c r="F51" s="836"/>
      <c r="G51" s="820">
        <f t="shared" si="2"/>
        <v>5041500</v>
      </c>
      <c r="H51" s="219"/>
      <c r="I51" s="219"/>
      <c r="J51" s="219"/>
    </row>
    <row r="52" spans="1:10" x14ac:dyDescent="0.3">
      <c r="A52" s="821" t="s">
        <v>430</v>
      </c>
      <c r="B52" s="822"/>
      <c r="C52" s="822">
        <v>0</v>
      </c>
      <c r="D52" s="822">
        <v>0</v>
      </c>
      <c r="E52" s="907">
        <v>2486490</v>
      </c>
      <c r="F52" s="836"/>
      <c r="G52" s="820">
        <f t="shared" si="2"/>
        <v>2486490</v>
      </c>
      <c r="H52" s="219"/>
      <c r="I52" s="219"/>
      <c r="J52" s="219"/>
    </row>
    <row r="53" spans="1:10" x14ac:dyDescent="0.3">
      <c r="A53" s="816" t="s">
        <v>425</v>
      </c>
      <c r="B53" s="822"/>
      <c r="C53" s="822"/>
      <c r="D53" s="822"/>
      <c r="E53" s="836"/>
      <c r="F53" s="836"/>
      <c r="G53" s="820">
        <f t="shared" si="2"/>
        <v>0</v>
      </c>
      <c r="H53" s="219"/>
      <c r="I53" s="219"/>
      <c r="J53" s="219"/>
    </row>
    <row r="54" spans="1:10" x14ac:dyDescent="0.3">
      <c r="A54" s="816" t="s">
        <v>741</v>
      </c>
      <c r="B54" s="822"/>
      <c r="C54" s="822"/>
      <c r="D54" s="822"/>
      <c r="E54" s="836">
        <v>2486490</v>
      </c>
      <c r="F54" s="836"/>
      <c r="G54" s="820">
        <f t="shared" si="2"/>
        <v>2486490</v>
      </c>
      <c r="H54" s="219"/>
      <c r="I54" s="219"/>
      <c r="J54" s="219"/>
    </row>
    <row r="55" spans="1:10" x14ac:dyDescent="0.3">
      <c r="A55" s="821" t="s">
        <v>431</v>
      </c>
      <c r="B55" s="822"/>
      <c r="C55" s="822"/>
      <c r="D55" s="822">
        <v>52225220</v>
      </c>
      <c r="E55" s="836">
        <v>55891712</v>
      </c>
      <c r="F55" s="836"/>
      <c r="G55" s="820">
        <f t="shared" si="2"/>
        <v>108116932</v>
      </c>
    </row>
    <row r="56" spans="1:10" x14ac:dyDescent="0.3">
      <c r="A56" s="821" t="s">
        <v>234</v>
      </c>
      <c r="B56" s="822"/>
      <c r="C56" s="822"/>
      <c r="D56" s="822"/>
      <c r="E56" s="836"/>
      <c r="F56" s="836"/>
      <c r="G56" s="820">
        <f t="shared" si="2"/>
        <v>0</v>
      </c>
    </row>
    <row r="57" spans="1:10" ht="13.5" x14ac:dyDescent="0.3">
      <c r="A57" s="823" t="s">
        <v>432</v>
      </c>
      <c r="B57" s="824"/>
      <c r="C57" s="824">
        <v>5041500</v>
      </c>
      <c r="D57" s="824">
        <v>54612800</v>
      </c>
      <c r="E57" s="837">
        <v>30345700</v>
      </c>
      <c r="F57" s="837"/>
      <c r="G57" s="820">
        <f t="shared" si="2"/>
        <v>90000000</v>
      </c>
    </row>
    <row r="58" spans="1:10" ht="27.5" thickBot="1" x14ac:dyDescent="0.35">
      <c r="A58" s="826" t="s">
        <v>433</v>
      </c>
      <c r="B58" s="827">
        <v>12240305</v>
      </c>
      <c r="C58" s="827">
        <v>0</v>
      </c>
      <c r="D58" s="827"/>
      <c r="E58" s="838">
        <v>13404617</v>
      </c>
      <c r="F58" s="838"/>
      <c r="G58" s="880">
        <f>SUM(B58:F58)</f>
        <v>25644922</v>
      </c>
    </row>
    <row r="59" spans="1:10" ht="13.5" x14ac:dyDescent="0.3">
      <c r="A59" s="223"/>
      <c r="B59" s="224"/>
      <c r="C59" s="224"/>
      <c r="D59" s="224"/>
      <c r="E59" s="224"/>
      <c r="F59" s="225"/>
      <c r="G59" s="907"/>
    </row>
    <row r="60" spans="1:10" ht="13.5" thickBot="1" x14ac:dyDescent="0.35">
      <c r="A60" s="907"/>
      <c r="B60" s="907"/>
      <c r="C60" s="907"/>
      <c r="D60" s="907"/>
      <c r="E60" s="907"/>
      <c r="F60" s="907"/>
      <c r="G60" s="907"/>
    </row>
    <row r="61" spans="1:10" ht="18.75" customHeight="1" x14ac:dyDescent="0.3">
      <c r="A61" s="1506" t="s">
        <v>434</v>
      </c>
      <c r="B61" s="1507"/>
      <c r="C61" s="1507"/>
      <c r="D61" s="1507"/>
      <c r="E61" s="1507"/>
      <c r="F61" s="1507"/>
      <c r="G61" s="1508"/>
    </row>
    <row r="62" spans="1:10" ht="15" x14ac:dyDescent="0.3">
      <c r="A62" s="799"/>
      <c r="B62" s="1509"/>
      <c r="C62" s="1509"/>
      <c r="D62" s="829"/>
      <c r="E62" s="829"/>
      <c r="F62" s="829"/>
      <c r="G62" s="830"/>
    </row>
    <row r="63" spans="1:10" ht="12.75" customHeight="1" x14ac:dyDescent="0.3">
      <c r="A63" s="800" t="s">
        <v>416</v>
      </c>
      <c r="B63" s="1510" t="s">
        <v>747</v>
      </c>
      <c r="C63" s="1510"/>
      <c r="D63" s="1510"/>
      <c r="E63" s="1510"/>
      <c r="F63" s="1510"/>
      <c r="G63" s="1511"/>
    </row>
    <row r="64" spans="1:10" ht="12.75" customHeight="1" x14ac:dyDescent="0.3">
      <c r="A64" s="800" t="s">
        <v>743</v>
      </c>
      <c r="B64" s="1510" t="s">
        <v>748</v>
      </c>
      <c r="C64" s="1510"/>
      <c r="D64" s="1510"/>
      <c r="E64" s="1510"/>
      <c r="F64" s="1510"/>
      <c r="G64" s="1511"/>
    </row>
    <row r="65" spans="1:7" ht="12.75" customHeight="1" x14ac:dyDescent="0.3">
      <c r="A65" s="800" t="s">
        <v>736</v>
      </c>
      <c r="B65" s="1510" t="s">
        <v>749</v>
      </c>
      <c r="C65" s="1510"/>
      <c r="D65" s="1510"/>
      <c r="E65" s="1510"/>
      <c r="F65" s="1510"/>
      <c r="G65" s="1511"/>
    </row>
    <row r="66" spans="1:7" ht="15.5" x14ac:dyDescent="0.3">
      <c r="A66" s="800" t="s">
        <v>738</v>
      </c>
      <c r="B66" s="1502">
        <v>60348839</v>
      </c>
      <c r="C66" s="1502"/>
      <c r="D66" s="439"/>
      <c r="E66" s="439"/>
      <c r="F66" s="439"/>
      <c r="G66" s="801"/>
    </row>
    <row r="67" spans="1:7" ht="15.75" customHeight="1" x14ac:dyDescent="0.3">
      <c r="A67" s="800" t="s">
        <v>739</v>
      </c>
      <c r="B67" s="1502" t="s">
        <v>374</v>
      </c>
      <c r="C67" s="1502"/>
      <c r="D67" s="1502"/>
      <c r="E67" s="903"/>
      <c r="F67" s="903"/>
      <c r="G67" s="801"/>
    </row>
    <row r="68" spans="1:7" ht="15.5" x14ac:dyDescent="0.3">
      <c r="A68" s="800" t="s">
        <v>418</v>
      </c>
      <c r="B68" s="1503">
        <v>1</v>
      </c>
      <c r="C68" s="1503"/>
      <c r="D68" s="904"/>
      <c r="E68" s="904"/>
      <c r="F68" s="904"/>
      <c r="G68" s="801"/>
    </row>
    <row r="69" spans="1:7" ht="15.5" x14ac:dyDescent="0.3">
      <c r="A69" s="800" t="s">
        <v>419</v>
      </c>
      <c r="B69" s="1504">
        <v>42917</v>
      </c>
      <c r="C69" s="1505"/>
      <c r="D69" s="905"/>
      <c r="E69" s="905"/>
      <c r="F69" s="905"/>
      <c r="G69" s="801"/>
    </row>
    <row r="70" spans="1:7" ht="15.5" x14ac:dyDescent="0.3">
      <c r="A70" s="800" t="s">
        <v>420</v>
      </c>
      <c r="B70" s="1504">
        <v>43465</v>
      </c>
      <c r="C70" s="1505"/>
      <c r="D70" s="905"/>
      <c r="E70" s="905"/>
      <c r="F70" s="905"/>
      <c r="G70" s="801"/>
    </row>
    <row r="71" spans="1:7" ht="13.5" thickBot="1" x14ac:dyDescent="0.35">
      <c r="A71" s="803"/>
      <c r="B71" s="804"/>
      <c r="C71" s="804"/>
      <c r="D71" s="804"/>
      <c r="E71" s="804"/>
      <c r="F71" s="804"/>
      <c r="G71" s="805"/>
    </row>
    <row r="72" spans="1:7" ht="26" x14ac:dyDescent="0.3">
      <c r="A72" s="806" t="s">
        <v>266</v>
      </c>
      <c r="B72" s="807" t="s">
        <v>421</v>
      </c>
      <c r="C72" s="808" t="s">
        <v>746</v>
      </c>
      <c r="D72" s="808" t="s">
        <v>423</v>
      </c>
      <c r="E72" s="831" t="s">
        <v>570</v>
      </c>
      <c r="F72" s="831" t="s">
        <v>740</v>
      </c>
      <c r="G72" s="809" t="s">
        <v>395</v>
      </c>
    </row>
    <row r="73" spans="1:7" x14ac:dyDescent="0.3">
      <c r="A73" s="810" t="s">
        <v>424</v>
      </c>
      <c r="B73" s="811"/>
      <c r="C73" s="811">
        <v>60348839</v>
      </c>
      <c r="D73" s="811"/>
      <c r="E73" s="832"/>
      <c r="F73" s="832"/>
      <c r="G73" s="812">
        <f>C73</f>
        <v>60348839</v>
      </c>
    </row>
    <row r="74" spans="1:7" x14ac:dyDescent="0.3">
      <c r="A74" s="813" t="s">
        <v>425</v>
      </c>
      <c r="B74" s="814"/>
      <c r="C74" s="814"/>
      <c r="D74" s="814"/>
      <c r="E74" s="833"/>
      <c r="F74" s="833"/>
      <c r="G74" s="815"/>
    </row>
    <row r="75" spans="1:7" x14ac:dyDescent="0.3">
      <c r="A75" s="816" t="s">
        <v>426</v>
      </c>
      <c r="B75" s="817"/>
      <c r="C75" s="817">
        <f>C73</f>
        <v>60348839</v>
      </c>
      <c r="D75" s="817"/>
      <c r="E75" s="834"/>
      <c r="F75" s="834"/>
      <c r="G75" s="818"/>
    </row>
    <row r="76" spans="1:7" x14ac:dyDescent="0.3">
      <c r="A76" s="816"/>
      <c r="B76" s="817"/>
      <c r="C76" s="817"/>
      <c r="D76" s="817"/>
      <c r="E76" s="834"/>
      <c r="F76" s="834"/>
      <c r="G76" s="818"/>
    </row>
    <row r="77" spans="1:7" x14ac:dyDescent="0.3">
      <c r="A77" s="810" t="s">
        <v>427</v>
      </c>
      <c r="B77" s="819">
        <f>SUM(B78:B86)</f>
        <v>2976999</v>
      </c>
      <c r="C77" s="819">
        <f>SUM(C81,C82)</f>
        <v>1090180</v>
      </c>
      <c r="D77" s="819">
        <f>SUM(D84,D82,D81)</f>
        <v>3704580</v>
      </c>
      <c r="E77" s="835">
        <f>E81+E82</f>
        <v>92883643</v>
      </c>
      <c r="F77" s="835"/>
      <c r="G77" s="820">
        <f>SUM(B77:F77)</f>
        <v>100655402</v>
      </c>
    </row>
    <row r="78" spans="1:7" x14ac:dyDescent="0.3">
      <c r="A78" s="813" t="s">
        <v>425</v>
      </c>
      <c r="B78" s="814"/>
      <c r="C78" s="814"/>
      <c r="D78" s="814"/>
      <c r="E78" s="833"/>
      <c r="F78" s="833"/>
      <c r="G78" s="820">
        <f t="shared" ref="G78:G86" si="3">SUM(B78:D78)</f>
        <v>0</v>
      </c>
    </row>
    <row r="79" spans="1:7" x14ac:dyDescent="0.3">
      <c r="A79" s="821" t="s">
        <v>428</v>
      </c>
      <c r="B79" s="822"/>
      <c r="C79" s="822">
        <v>0</v>
      </c>
      <c r="D79" s="822">
        <v>0</v>
      </c>
      <c r="E79" s="836"/>
      <c r="F79" s="836"/>
      <c r="G79" s="820">
        <f t="shared" si="3"/>
        <v>0</v>
      </c>
    </row>
    <row r="80" spans="1:7" ht="26" x14ac:dyDescent="0.3">
      <c r="A80" s="821" t="s">
        <v>205</v>
      </c>
      <c r="B80" s="822"/>
      <c r="C80" s="822">
        <v>0</v>
      </c>
      <c r="D80" s="822">
        <v>0</v>
      </c>
      <c r="E80" s="836"/>
      <c r="F80" s="836"/>
      <c r="G80" s="820">
        <f t="shared" si="3"/>
        <v>0</v>
      </c>
    </row>
    <row r="81" spans="1:7" x14ac:dyDescent="0.3">
      <c r="A81" s="821" t="s">
        <v>429</v>
      </c>
      <c r="B81" s="822">
        <v>2976999</v>
      </c>
      <c r="C81" s="822">
        <v>1090180</v>
      </c>
      <c r="D81" s="822">
        <v>631180</v>
      </c>
      <c r="E81" s="836">
        <v>5145486</v>
      </c>
      <c r="F81" s="836"/>
      <c r="G81" s="820">
        <f>SUM(B81:E81)</f>
        <v>9843845</v>
      </c>
    </row>
    <row r="82" spans="1:7" x14ac:dyDescent="0.3">
      <c r="A82" s="821" t="s">
        <v>430</v>
      </c>
      <c r="B82" s="822"/>
      <c r="C82" s="822"/>
      <c r="D82" s="822">
        <v>3073400</v>
      </c>
      <c r="E82" s="836">
        <v>87738157</v>
      </c>
      <c r="F82" s="836"/>
      <c r="G82" s="820">
        <f>SUM(D82:E82)</f>
        <v>90811557</v>
      </c>
    </row>
    <row r="83" spans="1:7" x14ac:dyDescent="0.3">
      <c r="A83" s="816" t="s">
        <v>425</v>
      </c>
      <c r="B83" s="822"/>
      <c r="C83" s="822"/>
      <c r="D83" s="822"/>
      <c r="E83" s="836"/>
      <c r="F83" s="836"/>
      <c r="G83" s="820">
        <f t="shared" si="3"/>
        <v>0</v>
      </c>
    </row>
    <row r="84" spans="1:7" x14ac:dyDescent="0.3">
      <c r="A84" s="816" t="s">
        <v>741</v>
      </c>
      <c r="B84" s="822"/>
      <c r="C84" s="822"/>
      <c r="D84" s="822"/>
      <c r="E84" s="836"/>
      <c r="F84" s="836"/>
      <c r="G84" s="820">
        <f t="shared" si="3"/>
        <v>0</v>
      </c>
    </row>
    <row r="85" spans="1:7" x14ac:dyDescent="0.3">
      <c r="A85" s="821" t="s">
        <v>431</v>
      </c>
      <c r="B85" s="822"/>
      <c r="C85" s="822"/>
      <c r="D85" s="822"/>
      <c r="E85" s="836"/>
      <c r="F85" s="836"/>
      <c r="G85" s="820">
        <f t="shared" si="3"/>
        <v>0</v>
      </c>
    </row>
    <row r="86" spans="1:7" x14ac:dyDescent="0.3">
      <c r="A86" s="821" t="s">
        <v>234</v>
      </c>
      <c r="B86" s="822"/>
      <c r="C86" s="822"/>
      <c r="D86" s="822"/>
      <c r="E86" s="836"/>
      <c r="F86" s="836"/>
      <c r="G86" s="820">
        <f t="shared" si="3"/>
        <v>0</v>
      </c>
    </row>
    <row r="87" spans="1:7" ht="13.5" x14ac:dyDescent="0.3">
      <c r="A87" s="823" t="s">
        <v>432</v>
      </c>
      <c r="B87" s="824">
        <v>2976999</v>
      </c>
      <c r="C87" s="824">
        <v>1090180</v>
      </c>
      <c r="D87" s="824">
        <v>3704580</v>
      </c>
      <c r="E87" s="837">
        <v>52577080</v>
      </c>
      <c r="F87" s="837"/>
      <c r="G87" s="820">
        <f>SUM(B87:E87)</f>
        <v>60348839</v>
      </c>
    </row>
    <row r="88" spans="1:7" ht="27.5" thickBot="1" x14ac:dyDescent="0.35">
      <c r="A88" s="826" t="s">
        <v>433</v>
      </c>
      <c r="B88" s="827">
        <v>5910201</v>
      </c>
      <c r="C88" s="827">
        <v>0</v>
      </c>
      <c r="D88" s="827"/>
      <c r="E88" s="838">
        <v>34396362</v>
      </c>
      <c r="F88" s="838"/>
      <c r="G88" s="880">
        <f>SUM(B88:F88)</f>
        <v>40306563</v>
      </c>
    </row>
    <row r="89" spans="1:7" x14ac:dyDescent="0.3">
      <c r="A89" s="907"/>
      <c r="B89" s="907"/>
      <c r="C89" s="907"/>
      <c r="D89" s="907"/>
      <c r="E89" s="907"/>
      <c r="F89" s="907"/>
      <c r="G89" s="907"/>
    </row>
    <row r="90" spans="1:7" ht="13.5" thickBot="1" x14ac:dyDescent="0.35">
      <c r="A90" s="907"/>
      <c r="B90" s="907"/>
      <c r="C90" s="907"/>
      <c r="D90" s="907"/>
      <c r="E90" s="907"/>
      <c r="F90" s="907"/>
      <c r="G90" s="907"/>
    </row>
    <row r="91" spans="1:7" ht="18.75" customHeight="1" x14ac:dyDescent="0.3">
      <c r="A91" s="1506" t="s">
        <v>434</v>
      </c>
      <c r="B91" s="1507"/>
      <c r="C91" s="1507"/>
      <c r="D91" s="1507"/>
      <c r="E91" s="1507"/>
      <c r="F91" s="1507"/>
      <c r="G91" s="1508"/>
    </row>
    <row r="92" spans="1:7" ht="15" x14ac:dyDescent="0.3">
      <c r="A92" s="799"/>
      <c r="B92" s="1509"/>
      <c r="C92" s="1509"/>
      <c r="D92" s="829"/>
      <c r="E92" s="829"/>
      <c r="F92" s="829"/>
      <c r="G92" s="830"/>
    </row>
    <row r="93" spans="1:7" ht="12.75" customHeight="1" x14ac:dyDescent="0.3">
      <c r="A93" s="800" t="s">
        <v>416</v>
      </c>
      <c r="B93" s="1510" t="s">
        <v>750</v>
      </c>
      <c r="C93" s="1510"/>
      <c r="D93" s="1510"/>
      <c r="E93" s="1510"/>
      <c r="F93" s="1510"/>
      <c r="G93" s="1511"/>
    </row>
    <row r="94" spans="1:7" ht="12.75" customHeight="1" x14ac:dyDescent="0.3">
      <c r="A94" s="800" t="s">
        <v>417</v>
      </c>
      <c r="B94" s="1510" t="s">
        <v>751</v>
      </c>
      <c r="C94" s="1510"/>
      <c r="D94" s="1510"/>
      <c r="E94" s="1510"/>
      <c r="F94" s="1510"/>
      <c r="G94" s="1511"/>
    </row>
    <row r="95" spans="1:7" ht="12.75" customHeight="1" x14ac:dyDescent="0.3">
      <c r="A95" s="800" t="s">
        <v>736</v>
      </c>
      <c r="B95" s="1510" t="s">
        <v>752</v>
      </c>
      <c r="C95" s="1510"/>
      <c r="D95" s="1510"/>
      <c r="E95" s="1510"/>
      <c r="F95" s="1510"/>
      <c r="G95" s="1511"/>
    </row>
    <row r="96" spans="1:7" ht="15.5" x14ac:dyDescent="0.3">
      <c r="A96" s="800" t="s">
        <v>738</v>
      </c>
      <c r="B96" s="1502">
        <v>300000000</v>
      </c>
      <c r="C96" s="1502"/>
      <c r="D96" s="439"/>
      <c r="E96" s="903"/>
      <c r="F96" s="903"/>
      <c r="G96" s="801"/>
    </row>
    <row r="97" spans="1:7" ht="12.75" customHeight="1" x14ac:dyDescent="0.3">
      <c r="A97" s="800" t="s">
        <v>739</v>
      </c>
      <c r="B97" s="1502" t="s">
        <v>374</v>
      </c>
      <c r="C97" s="1502"/>
      <c r="D97" s="1502"/>
      <c r="E97" s="1502"/>
      <c r="F97" s="1502"/>
      <c r="G97" s="1514"/>
    </row>
    <row r="98" spans="1:7" ht="12.75" customHeight="1" x14ac:dyDescent="0.3">
      <c r="A98" s="800" t="s">
        <v>571</v>
      </c>
      <c r="B98" s="1502" t="s">
        <v>753</v>
      </c>
      <c r="C98" s="1502"/>
      <c r="D98" s="1502"/>
      <c r="E98" s="1502"/>
      <c r="F98" s="1502"/>
      <c r="G98" s="1514"/>
    </row>
    <row r="99" spans="1:7" ht="15.5" x14ac:dyDescent="0.3">
      <c r="A99" s="800" t="s">
        <v>418</v>
      </c>
      <c r="B99" s="1503">
        <v>1</v>
      </c>
      <c r="C99" s="1503"/>
      <c r="D99" s="904"/>
      <c r="E99" s="904"/>
      <c r="F99" s="904"/>
      <c r="G99" s="801"/>
    </row>
    <row r="100" spans="1:7" ht="15.5" x14ac:dyDescent="0.3">
      <c r="A100" s="800" t="s">
        <v>419</v>
      </c>
      <c r="B100" s="1504">
        <v>42993</v>
      </c>
      <c r="C100" s="1505"/>
      <c r="D100" s="905"/>
      <c r="E100" s="905"/>
      <c r="F100" s="905"/>
      <c r="G100" s="801"/>
    </row>
    <row r="101" spans="1:7" ht="15.5" x14ac:dyDescent="0.3">
      <c r="A101" s="800" t="s">
        <v>420</v>
      </c>
      <c r="B101" s="1504">
        <v>43434</v>
      </c>
      <c r="C101" s="1505"/>
      <c r="D101" s="905"/>
      <c r="E101" s="905"/>
      <c r="F101" s="905"/>
      <c r="G101" s="801"/>
    </row>
    <row r="102" spans="1:7" ht="13.5" thickBot="1" x14ac:dyDescent="0.35">
      <c r="A102" s="803"/>
      <c r="B102" s="804"/>
      <c r="C102" s="804"/>
      <c r="D102" s="804"/>
      <c r="E102" s="804"/>
      <c r="F102" s="804"/>
      <c r="G102" s="805"/>
    </row>
    <row r="103" spans="1:7" ht="26" x14ac:dyDescent="0.3">
      <c r="A103" s="806" t="s">
        <v>266</v>
      </c>
      <c r="B103" s="807" t="s">
        <v>421</v>
      </c>
      <c r="C103" s="808" t="s">
        <v>422</v>
      </c>
      <c r="D103" s="808" t="s">
        <v>423</v>
      </c>
      <c r="E103" s="808" t="s">
        <v>570</v>
      </c>
      <c r="F103" s="831" t="s">
        <v>740</v>
      </c>
      <c r="G103" s="809" t="s">
        <v>395</v>
      </c>
    </row>
    <row r="104" spans="1:7" x14ac:dyDescent="0.3">
      <c r="A104" s="810" t="s">
        <v>424</v>
      </c>
      <c r="B104" s="811"/>
      <c r="C104" s="811">
        <v>299847600</v>
      </c>
      <c r="D104" s="811"/>
      <c r="E104" s="811"/>
      <c r="F104" s="832"/>
      <c r="G104" s="812">
        <v>299847600</v>
      </c>
    </row>
    <row r="105" spans="1:7" x14ac:dyDescent="0.3">
      <c r="A105" s="813" t="s">
        <v>425</v>
      </c>
      <c r="B105" s="814"/>
      <c r="C105" s="814"/>
      <c r="D105" s="814"/>
      <c r="E105" s="814"/>
      <c r="F105" s="833"/>
      <c r="G105" s="815"/>
    </row>
    <row r="106" spans="1:7" x14ac:dyDescent="0.3">
      <c r="A106" s="816" t="s">
        <v>426</v>
      </c>
      <c r="B106" s="817"/>
      <c r="C106" s="817">
        <v>299847600</v>
      </c>
      <c r="D106" s="817"/>
      <c r="E106" s="817"/>
      <c r="F106" s="834"/>
      <c r="G106" s="818">
        <v>299847600</v>
      </c>
    </row>
    <row r="107" spans="1:7" x14ac:dyDescent="0.3">
      <c r="A107" s="816"/>
      <c r="B107" s="817"/>
      <c r="C107" s="817"/>
      <c r="D107" s="817"/>
      <c r="E107" s="817"/>
      <c r="F107" s="834"/>
      <c r="G107" s="818"/>
    </row>
    <row r="108" spans="1:7" x14ac:dyDescent="0.3">
      <c r="A108" s="810" t="s">
        <v>427</v>
      </c>
      <c r="B108" s="819"/>
      <c r="C108" s="819">
        <v>0</v>
      </c>
      <c r="D108" s="819">
        <f>SUM(D110:D112)</f>
        <v>20200598</v>
      </c>
      <c r="E108" s="819">
        <f>SUM(E110:E112)</f>
        <v>279647002</v>
      </c>
      <c r="F108" s="835"/>
      <c r="G108" s="820">
        <f>SUM(B108:E108)</f>
        <v>299847600</v>
      </c>
    </row>
    <row r="109" spans="1:7" x14ac:dyDescent="0.3">
      <c r="A109" s="813" t="s">
        <v>425</v>
      </c>
      <c r="B109" s="814"/>
      <c r="C109" s="814"/>
      <c r="D109" s="814"/>
      <c r="E109" s="814"/>
      <c r="F109" s="833"/>
      <c r="G109" s="815"/>
    </row>
    <row r="110" spans="1:7" x14ac:dyDescent="0.3">
      <c r="A110" s="821" t="s">
        <v>754</v>
      </c>
      <c r="B110" s="822"/>
      <c r="C110" s="822">
        <v>0</v>
      </c>
      <c r="D110" s="822"/>
      <c r="E110" s="822">
        <v>0</v>
      </c>
      <c r="F110" s="836"/>
      <c r="G110" s="818"/>
    </row>
    <row r="111" spans="1:7" x14ac:dyDescent="0.3">
      <c r="A111" s="821" t="s">
        <v>429</v>
      </c>
      <c r="B111" s="822"/>
      <c r="C111" s="822"/>
      <c r="D111" s="822">
        <v>16644598</v>
      </c>
      <c r="E111" s="822">
        <v>4656102</v>
      </c>
      <c r="F111" s="836"/>
      <c r="G111" s="818">
        <f>SUM(E111,D111,C111,B111)</f>
        <v>21300700</v>
      </c>
    </row>
    <row r="112" spans="1:7" x14ac:dyDescent="0.3">
      <c r="A112" s="821" t="s">
        <v>430</v>
      </c>
      <c r="B112" s="822"/>
      <c r="C112" s="822">
        <v>0</v>
      </c>
      <c r="D112" s="822">
        <v>3556000</v>
      </c>
      <c r="E112" s="822">
        <v>274990900</v>
      </c>
      <c r="F112" s="836"/>
      <c r="G112" s="818">
        <f>SUM(D112,E112)</f>
        <v>278546900</v>
      </c>
    </row>
    <row r="113" spans="1:10" x14ac:dyDescent="0.3">
      <c r="A113" s="816" t="s">
        <v>425</v>
      </c>
      <c r="B113" s="822"/>
      <c r="C113" s="822"/>
      <c r="D113" s="822"/>
      <c r="E113" s="822"/>
      <c r="F113" s="836"/>
      <c r="G113" s="818"/>
    </row>
    <row r="114" spans="1:10" x14ac:dyDescent="0.3">
      <c r="A114" s="816" t="s">
        <v>741</v>
      </c>
      <c r="B114" s="822"/>
      <c r="C114" s="822"/>
      <c r="D114" s="822"/>
      <c r="E114" s="822"/>
      <c r="F114" s="836"/>
      <c r="G114" s="818"/>
    </row>
    <row r="115" spans="1:10" x14ac:dyDescent="0.3">
      <c r="A115" s="821" t="s">
        <v>431</v>
      </c>
      <c r="B115" s="822"/>
      <c r="C115" s="822"/>
      <c r="D115" s="822"/>
      <c r="E115" s="822"/>
      <c r="F115" s="836"/>
      <c r="G115" s="818">
        <v>0</v>
      </c>
    </row>
    <row r="116" spans="1:10" x14ac:dyDescent="0.3">
      <c r="A116" s="821" t="s">
        <v>234</v>
      </c>
      <c r="B116" s="822"/>
      <c r="C116" s="822"/>
      <c r="D116" s="822"/>
      <c r="E116" s="822"/>
      <c r="F116" s="836"/>
      <c r="G116" s="818">
        <v>0</v>
      </c>
    </row>
    <row r="117" spans="1:10" ht="13.5" x14ac:dyDescent="0.3">
      <c r="A117" s="823" t="s">
        <v>432</v>
      </c>
      <c r="B117" s="824"/>
      <c r="C117" s="824"/>
      <c r="D117" s="824">
        <f>SUM(D110:D112)</f>
        <v>20200598</v>
      </c>
      <c r="E117" s="824">
        <f>E108-E118</f>
        <v>279647002</v>
      </c>
      <c r="F117" s="837"/>
      <c r="G117" s="825">
        <f>SUM(C117:F117)</f>
        <v>299847600</v>
      </c>
      <c r="I117" s="862"/>
    </row>
    <row r="118" spans="1:10" ht="27.5" thickBot="1" x14ac:dyDescent="0.35">
      <c r="A118" s="826" t="s">
        <v>433</v>
      </c>
      <c r="B118" s="827">
        <v>0</v>
      </c>
      <c r="C118" s="827">
        <v>0</v>
      </c>
      <c r="D118" s="827"/>
      <c r="E118" s="827"/>
      <c r="F118" s="838"/>
      <c r="G118" s="881">
        <f>SUM(C118:F118)</f>
        <v>0</v>
      </c>
      <c r="J118" s="862"/>
    </row>
    <row r="119" spans="1:10" x14ac:dyDescent="0.3">
      <c r="A119" s="907"/>
      <c r="B119" s="907"/>
      <c r="C119" s="907"/>
      <c r="D119" s="907"/>
      <c r="E119" s="907"/>
      <c r="F119" s="907"/>
      <c r="G119" s="907"/>
    </row>
    <row r="120" spans="1:10" ht="13.5" thickBot="1" x14ac:dyDescent="0.35">
      <c r="A120" s="907"/>
      <c r="B120" s="907"/>
      <c r="C120" s="907"/>
      <c r="D120" s="907"/>
      <c r="E120" s="907"/>
      <c r="F120" s="907"/>
      <c r="G120" s="907"/>
    </row>
    <row r="121" spans="1:10" ht="18.75" customHeight="1" x14ac:dyDescent="0.3">
      <c r="A121" s="1506" t="s">
        <v>434</v>
      </c>
      <c r="B121" s="1507"/>
      <c r="C121" s="1507"/>
      <c r="D121" s="1507"/>
      <c r="E121" s="1507"/>
      <c r="F121" s="1507"/>
      <c r="G121" s="1508"/>
    </row>
    <row r="122" spans="1:10" ht="15" x14ac:dyDescent="0.3">
      <c r="A122" s="799"/>
      <c r="B122" s="1509"/>
      <c r="C122" s="1509"/>
      <c r="D122" s="829"/>
      <c r="E122" s="829"/>
      <c r="F122" s="829"/>
      <c r="G122" s="830"/>
    </row>
    <row r="123" spans="1:10" ht="12.75" customHeight="1" x14ac:dyDescent="0.3">
      <c r="A123" s="800" t="s">
        <v>416</v>
      </c>
      <c r="B123" s="1510" t="s">
        <v>755</v>
      </c>
      <c r="C123" s="1510"/>
      <c r="D123" s="1510"/>
      <c r="E123" s="1510"/>
      <c r="F123" s="1510"/>
      <c r="G123" s="1511"/>
    </row>
    <row r="124" spans="1:10" ht="12.75" customHeight="1" x14ac:dyDescent="0.3">
      <c r="A124" s="800" t="s">
        <v>417</v>
      </c>
      <c r="B124" s="1510" t="s">
        <v>756</v>
      </c>
      <c r="C124" s="1510"/>
      <c r="D124" s="1510"/>
      <c r="E124" s="1510"/>
      <c r="F124" s="1510"/>
      <c r="G124" s="1511"/>
    </row>
    <row r="125" spans="1:10" ht="12.75" customHeight="1" x14ac:dyDescent="0.3">
      <c r="A125" s="800" t="s">
        <v>736</v>
      </c>
      <c r="B125" s="1510" t="s">
        <v>752</v>
      </c>
      <c r="C125" s="1510"/>
      <c r="D125" s="1510"/>
      <c r="E125" s="1510"/>
      <c r="F125" s="1510"/>
      <c r="G125" s="1511"/>
    </row>
    <row r="126" spans="1:10" ht="15.5" x14ac:dyDescent="0.3">
      <c r="A126" s="800" t="s">
        <v>738</v>
      </c>
      <c r="B126" s="1502">
        <v>448162650</v>
      </c>
      <c r="C126" s="1502"/>
      <c r="D126" s="439"/>
      <c r="E126" s="903"/>
      <c r="F126" s="903"/>
      <c r="G126" s="801"/>
    </row>
    <row r="127" spans="1:10" ht="12.75" customHeight="1" x14ac:dyDescent="0.3">
      <c r="A127" s="800" t="s">
        <v>739</v>
      </c>
      <c r="B127" s="1502" t="s">
        <v>374</v>
      </c>
      <c r="C127" s="1502"/>
      <c r="D127" s="1502"/>
      <c r="E127" s="1502"/>
      <c r="F127" s="1502"/>
      <c r="G127" s="1514"/>
    </row>
    <row r="128" spans="1:10" ht="12.75" customHeight="1" x14ac:dyDescent="0.3">
      <c r="A128" s="800" t="s">
        <v>571</v>
      </c>
      <c r="B128" s="1502" t="s">
        <v>753</v>
      </c>
      <c r="C128" s="1502"/>
      <c r="D128" s="1502"/>
      <c r="E128" s="1502"/>
      <c r="F128" s="1502"/>
      <c r="G128" s="1514"/>
    </row>
    <row r="129" spans="1:7" ht="15.5" x14ac:dyDescent="0.3">
      <c r="A129" s="800" t="s">
        <v>418</v>
      </c>
      <c r="B129" s="1503">
        <v>1</v>
      </c>
      <c r="C129" s="1503"/>
      <c r="D129" s="904"/>
      <c r="E129" s="904"/>
      <c r="F129" s="904"/>
      <c r="G129" s="801"/>
    </row>
    <row r="130" spans="1:7" ht="15.5" x14ac:dyDescent="0.3">
      <c r="A130" s="800" t="s">
        <v>419</v>
      </c>
      <c r="B130" s="1504">
        <v>42887</v>
      </c>
      <c r="C130" s="1505"/>
      <c r="D130" s="905"/>
      <c r="E130" s="905"/>
      <c r="F130" s="905"/>
      <c r="G130" s="801"/>
    </row>
    <row r="131" spans="1:7" ht="15.5" x14ac:dyDescent="0.3">
      <c r="A131" s="800" t="s">
        <v>420</v>
      </c>
      <c r="B131" s="1504">
        <v>43646</v>
      </c>
      <c r="C131" s="1505"/>
      <c r="D131" s="905"/>
      <c r="E131" s="905"/>
      <c r="F131" s="905"/>
      <c r="G131" s="801"/>
    </row>
    <row r="132" spans="1:7" ht="13.5" thickBot="1" x14ac:dyDescent="0.35">
      <c r="A132" s="803"/>
      <c r="B132" s="804"/>
      <c r="C132" s="804"/>
      <c r="D132" s="804"/>
      <c r="E132" s="804"/>
      <c r="F132" s="804"/>
      <c r="G132" s="805"/>
    </row>
    <row r="133" spans="1:7" ht="26" x14ac:dyDescent="0.3">
      <c r="A133" s="806" t="s">
        <v>266</v>
      </c>
      <c r="B133" s="807" t="s">
        <v>421</v>
      </c>
      <c r="C133" s="808" t="s">
        <v>422</v>
      </c>
      <c r="D133" s="808" t="s">
        <v>423</v>
      </c>
      <c r="E133" s="808" t="s">
        <v>570</v>
      </c>
      <c r="F133" s="831" t="s">
        <v>740</v>
      </c>
      <c r="G133" s="809" t="s">
        <v>395</v>
      </c>
    </row>
    <row r="134" spans="1:7" x14ac:dyDescent="0.3">
      <c r="A134" s="810" t="s">
        <v>424</v>
      </c>
      <c r="B134" s="811"/>
      <c r="C134" s="811">
        <v>448010250</v>
      </c>
      <c r="D134" s="811"/>
      <c r="E134" s="811"/>
      <c r="F134" s="832"/>
      <c r="G134" s="812">
        <v>448010250</v>
      </c>
    </row>
    <row r="135" spans="1:7" x14ac:dyDescent="0.3">
      <c r="A135" s="813" t="s">
        <v>425</v>
      </c>
      <c r="B135" s="814"/>
      <c r="C135" s="814"/>
      <c r="D135" s="814"/>
      <c r="E135" s="814"/>
      <c r="F135" s="833"/>
      <c r="G135" s="815"/>
    </row>
    <row r="136" spans="1:7" x14ac:dyDescent="0.3">
      <c r="A136" s="816" t="s">
        <v>426</v>
      </c>
      <c r="B136" s="817"/>
      <c r="C136" s="817">
        <v>448010250</v>
      </c>
      <c r="D136" s="817"/>
      <c r="E136" s="817"/>
      <c r="F136" s="834"/>
      <c r="G136" s="818">
        <v>448010250</v>
      </c>
    </row>
    <row r="137" spans="1:7" x14ac:dyDescent="0.3">
      <c r="A137" s="816"/>
      <c r="B137" s="817"/>
      <c r="C137" s="817"/>
      <c r="D137" s="817"/>
      <c r="E137" s="817"/>
      <c r="F137" s="834"/>
      <c r="G137" s="818"/>
    </row>
    <row r="138" spans="1:7" x14ac:dyDescent="0.3">
      <c r="A138" s="810" t="s">
        <v>427</v>
      </c>
      <c r="B138" s="819"/>
      <c r="C138" s="819">
        <v>8547350</v>
      </c>
      <c r="D138" s="819">
        <f>SUM(D139:D147)</f>
        <v>18023550</v>
      </c>
      <c r="E138" s="819">
        <f>SUM(E139:E147)</f>
        <v>421439350</v>
      </c>
      <c r="F138" s="835"/>
      <c r="G138" s="820">
        <f>SUM(B138:E138)</f>
        <v>448010250</v>
      </c>
    </row>
    <row r="139" spans="1:7" x14ac:dyDescent="0.3">
      <c r="A139" s="813" t="s">
        <v>425</v>
      </c>
      <c r="B139" s="814"/>
      <c r="C139" s="814"/>
      <c r="D139" s="814"/>
      <c r="E139" s="814"/>
      <c r="F139" s="833"/>
      <c r="G139" s="815"/>
    </row>
    <row r="140" spans="1:7" x14ac:dyDescent="0.3">
      <c r="A140" s="821" t="s">
        <v>428</v>
      </c>
      <c r="B140" s="822"/>
      <c r="C140" s="822">
        <v>0</v>
      </c>
      <c r="D140" s="822">
        <v>0</v>
      </c>
      <c r="E140" s="822">
        <v>0</v>
      </c>
      <c r="F140" s="836"/>
      <c r="G140" s="818">
        <v>0</v>
      </c>
    </row>
    <row r="141" spans="1:7" ht="26" x14ac:dyDescent="0.3">
      <c r="A141" s="821" t="s">
        <v>205</v>
      </c>
      <c r="B141" s="822"/>
      <c r="C141" s="822">
        <v>0</v>
      </c>
      <c r="D141" s="822">
        <v>0</v>
      </c>
      <c r="E141" s="822">
        <v>0</v>
      </c>
      <c r="F141" s="836"/>
      <c r="G141" s="818">
        <v>0</v>
      </c>
    </row>
    <row r="142" spans="1:7" x14ac:dyDescent="0.3">
      <c r="A142" s="821" t="s">
        <v>429</v>
      </c>
      <c r="B142" s="822"/>
      <c r="C142" s="822">
        <v>8547350</v>
      </c>
      <c r="D142" s="822">
        <v>18023550</v>
      </c>
      <c r="E142" s="822">
        <v>17516800</v>
      </c>
      <c r="F142" s="836"/>
      <c r="G142" s="818">
        <f>SUM(E142,D142,C142,B142)</f>
        <v>44087700</v>
      </c>
    </row>
    <row r="143" spans="1:7" x14ac:dyDescent="0.3">
      <c r="A143" s="821" t="s">
        <v>430</v>
      </c>
      <c r="B143" s="822"/>
      <c r="C143" s="822">
        <v>0</v>
      </c>
      <c r="D143" s="822"/>
      <c r="E143" s="822">
        <v>403922550</v>
      </c>
      <c r="F143" s="836"/>
      <c r="G143" s="818">
        <f>SUM(D143,E143)</f>
        <v>403922550</v>
      </c>
    </row>
    <row r="144" spans="1:7" x14ac:dyDescent="0.3">
      <c r="A144" s="816" t="s">
        <v>425</v>
      </c>
      <c r="B144" s="822"/>
      <c r="C144" s="822"/>
      <c r="D144" s="822"/>
      <c r="E144" s="822"/>
      <c r="F144" s="836"/>
      <c r="G144" s="818"/>
    </row>
    <row r="145" spans="1:10" x14ac:dyDescent="0.3">
      <c r="A145" s="816" t="s">
        <v>741</v>
      </c>
      <c r="B145" s="822"/>
      <c r="C145" s="822"/>
      <c r="D145" s="822"/>
      <c r="E145" s="822"/>
      <c r="F145" s="836"/>
      <c r="G145" s="818"/>
    </row>
    <row r="146" spans="1:10" x14ac:dyDescent="0.3">
      <c r="A146" s="821" t="s">
        <v>431</v>
      </c>
      <c r="B146" s="822"/>
      <c r="C146" s="822"/>
      <c r="D146" s="822"/>
      <c r="E146" s="822"/>
      <c r="F146" s="836"/>
      <c r="G146" s="818">
        <v>0</v>
      </c>
    </row>
    <row r="147" spans="1:10" x14ac:dyDescent="0.3">
      <c r="A147" s="821" t="s">
        <v>234</v>
      </c>
      <c r="B147" s="822"/>
      <c r="C147" s="822"/>
      <c r="D147" s="822"/>
      <c r="E147" s="822"/>
      <c r="F147" s="836"/>
      <c r="G147" s="818">
        <v>0</v>
      </c>
    </row>
    <row r="148" spans="1:10" ht="13.5" x14ac:dyDescent="0.3">
      <c r="A148" s="823" t="s">
        <v>432</v>
      </c>
      <c r="B148" s="824"/>
      <c r="C148" s="824">
        <v>8547350</v>
      </c>
      <c r="D148" s="824">
        <f>SUM(D142,D143)</f>
        <v>18023550</v>
      </c>
      <c r="E148" s="824">
        <f>E138-E149</f>
        <v>421439350</v>
      </c>
      <c r="F148" s="837"/>
      <c r="G148" s="825">
        <f>SUM(C148:F148)</f>
        <v>448010250</v>
      </c>
      <c r="I148" s="862"/>
      <c r="J148" s="862"/>
    </row>
    <row r="149" spans="1:10" ht="27.5" thickBot="1" x14ac:dyDescent="0.35">
      <c r="A149" s="826" t="s">
        <v>757</v>
      </c>
      <c r="B149" s="827"/>
      <c r="C149" s="827">
        <v>0</v>
      </c>
      <c r="D149" s="827"/>
      <c r="E149" s="827"/>
      <c r="F149" s="838"/>
      <c r="G149" s="828">
        <f>SUM(B149:F149)</f>
        <v>0</v>
      </c>
      <c r="J149" s="862"/>
    </row>
    <row r="150" spans="1:10" x14ac:dyDescent="0.3">
      <c r="A150" s="907"/>
      <c r="B150" s="907"/>
      <c r="C150" s="907"/>
      <c r="D150" s="907"/>
      <c r="E150" s="907"/>
      <c r="F150" s="907"/>
      <c r="G150" s="907"/>
    </row>
    <row r="151" spans="1:10" ht="13.5" thickBot="1" x14ac:dyDescent="0.35">
      <c r="A151" s="907"/>
      <c r="B151" s="907"/>
      <c r="C151" s="907"/>
      <c r="D151" s="907"/>
      <c r="E151" s="907"/>
      <c r="F151" s="907"/>
      <c r="G151" s="907"/>
    </row>
    <row r="152" spans="1:10" ht="18.75" customHeight="1" x14ac:dyDescent="0.3">
      <c r="A152" s="1506" t="s">
        <v>434</v>
      </c>
      <c r="B152" s="1507"/>
      <c r="C152" s="1507"/>
      <c r="D152" s="1507"/>
      <c r="E152" s="1507"/>
      <c r="F152" s="1507"/>
      <c r="G152" s="1508"/>
    </row>
    <row r="153" spans="1:10" ht="15" x14ac:dyDescent="0.3">
      <c r="A153" s="799"/>
      <c r="B153" s="1509"/>
      <c r="C153" s="1509"/>
      <c r="D153" s="829"/>
      <c r="E153" s="829"/>
      <c r="F153" s="829"/>
      <c r="G153" s="830"/>
    </row>
    <row r="154" spans="1:10" ht="12.75" customHeight="1" x14ac:dyDescent="0.3">
      <c r="A154" s="800" t="s">
        <v>416</v>
      </c>
      <c r="B154" s="1510" t="s">
        <v>758</v>
      </c>
      <c r="C154" s="1510"/>
      <c r="D154" s="1510"/>
      <c r="E154" s="1510"/>
      <c r="F154" s="1510"/>
      <c r="G154" s="1511"/>
    </row>
    <row r="155" spans="1:10" ht="12.75" customHeight="1" x14ac:dyDescent="0.3">
      <c r="A155" s="800" t="s">
        <v>743</v>
      </c>
      <c r="B155" s="1510" t="s">
        <v>759</v>
      </c>
      <c r="C155" s="1510"/>
      <c r="D155" s="1510"/>
      <c r="E155" s="1510"/>
      <c r="F155" s="1510"/>
      <c r="G155" s="1511"/>
    </row>
    <row r="156" spans="1:10" ht="12.75" customHeight="1" x14ac:dyDescent="0.3">
      <c r="A156" s="800" t="s">
        <v>736</v>
      </c>
      <c r="B156" s="1510" t="s">
        <v>760</v>
      </c>
      <c r="C156" s="1510"/>
      <c r="D156" s="1510"/>
      <c r="E156" s="1510"/>
      <c r="F156" s="1510"/>
      <c r="G156" s="1511"/>
    </row>
    <row r="157" spans="1:10" ht="15.5" x14ac:dyDescent="0.3">
      <c r="A157" s="800" t="s">
        <v>738</v>
      </c>
      <c r="B157" s="1502" t="s">
        <v>761</v>
      </c>
      <c r="C157" s="1502"/>
      <c r="D157" s="439"/>
      <c r="E157" s="439"/>
      <c r="F157" s="439"/>
      <c r="G157" s="801"/>
    </row>
    <row r="158" spans="1:10" ht="15.75" customHeight="1" x14ac:dyDescent="0.3">
      <c r="A158" s="800" t="s">
        <v>739</v>
      </c>
      <c r="B158" s="1502" t="s">
        <v>374</v>
      </c>
      <c r="C158" s="1502"/>
      <c r="D158" s="1502"/>
      <c r="E158" s="903"/>
      <c r="F158" s="903"/>
      <c r="G158" s="801"/>
    </row>
    <row r="159" spans="1:10" ht="15.5" x14ac:dyDescent="0.3">
      <c r="A159" s="800" t="s">
        <v>418</v>
      </c>
      <c r="B159" s="1503">
        <v>1</v>
      </c>
      <c r="C159" s="1503"/>
      <c r="D159" s="904"/>
      <c r="E159" s="904"/>
      <c r="F159" s="904"/>
      <c r="G159" s="801"/>
    </row>
    <row r="160" spans="1:10" ht="15.5" x14ac:dyDescent="0.3">
      <c r="A160" s="800" t="s">
        <v>419</v>
      </c>
      <c r="B160" s="1504">
        <v>42887</v>
      </c>
      <c r="C160" s="1505"/>
      <c r="D160" s="905"/>
      <c r="E160" s="905"/>
      <c r="F160" s="905"/>
      <c r="G160" s="801"/>
    </row>
    <row r="161" spans="1:7" ht="15.5" x14ac:dyDescent="0.3">
      <c r="A161" s="800" t="s">
        <v>420</v>
      </c>
      <c r="B161" s="1504">
        <v>43524</v>
      </c>
      <c r="C161" s="1505"/>
      <c r="D161" s="905"/>
      <c r="E161" s="905"/>
      <c r="F161" s="905"/>
      <c r="G161" s="801"/>
    </row>
    <row r="162" spans="1:7" ht="13.5" thickBot="1" x14ac:dyDescent="0.35">
      <c r="A162" s="803"/>
      <c r="B162" s="804"/>
      <c r="C162" s="804"/>
      <c r="D162" s="804"/>
      <c r="E162" s="804"/>
      <c r="F162" s="804"/>
      <c r="G162" s="805"/>
    </row>
    <row r="163" spans="1:7" ht="26" x14ac:dyDescent="0.3">
      <c r="A163" s="806" t="s">
        <v>266</v>
      </c>
      <c r="B163" s="807" t="s">
        <v>421</v>
      </c>
      <c r="C163" s="808" t="s">
        <v>746</v>
      </c>
      <c r="D163" s="808" t="s">
        <v>423</v>
      </c>
      <c r="E163" s="831" t="s">
        <v>570</v>
      </c>
      <c r="F163" s="831" t="s">
        <v>740</v>
      </c>
      <c r="G163" s="809" t="s">
        <v>395</v>
      </c>
    </row>
    <row r="164" spans="1:7" x14ac:dyDescent="0.3">
      <c r="A164" s="810" t="s">
        <v>424</v>
      </c>
      <c r="B164" s="811"/>
      <c r="C164" s="811">
        <v>60000000</v>
      </c>
      <c r="D164" s="811"/>
      <c r="E164" s="832"/>
      <c r="F164" s="832"/>
      <c r="G164" s="812">
        <f>C164</f>
        <v>60000000</v>
      </c>
    </row>
    <row r="165" spans="1:7" x14ac:dyDescent="0.3">
      <c r="A165" s="813" t="s">
        <v>425</v>
      </c>
      <c r="B165" s="814"/>
      <c r="C165" s="814"/>
      <c r="D165" s="814"/>
      <c r="E165" s="833"/>
      <c r="F165" s="833"/>
      <c r="G165" s="815"/>
    </row>
    <row r="166" spans="1:7" x14ac:dyDescent="0.3">
      <c r="A166" s="816" t="s">
        <v>426</v>
      </c>
      <c r="B166" s="817"/>
      <c r="C166" s="817">
        <f>C164</f>
        <v>60000000</v>
      </c>
      <c r="D166" s="817"/>
      <c r="E166" s="834"/>
      <c r="F166" s="834"/>
      <c r="G166" s="818"/>
    </row>
    <row r="167" spans="1:7" x14ac:dyDescent="0.3">
      <c r="A167" s="816"/>
      <c r="B167" s="817"/>
      <c r="C167" s="817"/>
      <c r="D167" s="817"/>
      <c r="E167" s="834"/>
      <c r="F167" s="834"/>
      <c r="G167" s="818"/>
    </row>
    <row r="168" spans="1:7" x14ac:dyDescent="0.3">
      <c r="A168" s="810" t="s">
        <v>427</v>
      </c>
      <c r="B168" s="819">
        <f>SUM(B169:B177)</f>
        <v>2603500</v>
      </c>
      <c r="C168" s="819">
        <f>SUM(C172,C173)</f>
        <v>1520625</v>
      </c>
      <c r="D168" s="819">
        <f>SUM(D175,D173,D172)</f>
        <v>365125</v>
      </c>
      <c r="E168" s="819">
        <f>SUM(E175,E173,E172)+E176</f>
        <v>106080889</v>
      </c>
      <c r="F168" s="819">
        <f>SUM(F175,F173,F172)+F176</f>
        <v>29852725</v>
      </c>
      <c r="G168" s="820">
        <f>SUM(B168:F168)</f>
        <v>140422864</v>
      </c>
    </row>
    <row r="169" spans="1:7" x14ac:dyDescent="0.3">
      <c r="A169" s="813" t="s">
        <v>425</v>
      </c>
      <c r="B169" s="814"/>
      <c r="C169" s="814"/>
      <c r="D169" s="814"/>
      <c r="E169" s="833"/>
      <c r="F169" s="833"/>
      <c r="G169" s="820">
        <f t="shared" ref="G169:G178" si="4">SUM(B169:F169)</f>
        <v>0</v>
      </c>
    </row>
    <row r="170" spans="1:7" x14ac:dyDescent="0.3">
      <c r="A170" s="821" t="s">
        <v>428</v>
      </c>
      <c r="B170" s="822"/>
      <c r="C170" s="822">
        <v>0</v>
      </c>
      <c r="D170" s="822">
        <v>0</v>
      </c>
      <c r="E170" s="836"/>
      <c r="F170" s="836"/>
      <c r="G170" s="820">
        <f t="shared" si="4"/>
        <v>0</v>
      </c>
    </row>
    <row r="171" spans="1:7" ht="26" x14ac:dyDescent="0.3">
      <c r="A171" s="821" t="s">
        <v>205</v>
      </c>
      <c r="B171" s="822"/>
      <c r="C171" s="822">
        <v>0</v>
      </c>
      <c r="D171" s="822">
        <v>0</v>
      </c>
      <c r="E171" s="836"/>
      <c r="F171" s="836"/>
      <c r="G171" s="820">
        <f t="shared" si="4"/>
        <v>0</v>
      </c>
    </row>
    <row r="172" spans="1:7" x14ac:dyDescent="0.3">
      <c r="A172" s="821" t="s">
        <v>429</v>
      </c>
      <c r="B172" s="822">
        <v>2603500</v>
      </c>
      <c r="C172" s="822">
        <v>1520625</v>
      </c>
      <c r="D172" s="822">
        <v>365125</v>
      </c>
      <c r="E172" s="836">
        <v>39360079</v>
      </c>
      <c r="F172" s="836"/>
      <c r="G172" s="820">
        <f t="shared" si="4"/>
        <v>43849329</v>
      </c>
    </row>
    <row r="173" spans="1:7" x14ac:dyDescent="0.3">
      <c r="A173" s="821" t="s">
        <v>430</v>
      </c>
      <c r="B173" s="822"/>
      <c r="C173" s="822"/>
      <c r="D173" s="822"/>
      <c r="E173" s="836">
        <v>9664764</v>
      </c>
      <c r="F173" s="836"/>
      <c r="G173" s="820">
        <f t="shared" si="4"/>
        <v>9664764</v>
      </c>
    </row>
    <row r="174" spans="1:7" x14ac:dyDescent="0.3">
      <c r="A174" s="816" t="s">
        <v>425</v>
      </c>
      <c r="B174" s="822"/>
      <c r="C174" s="822"/>
      <c r="D174" s="822"/>
      <c r="E174" s="836"/>
      <c r="F174" s="836"/>
      <c r="G174" s="820">
        <f t="shared" si="4"/>
        <v>0</v>
      </c>
    </row>
    <row r="175" spans="1:7" x14ac:dyDescent="0.3">
      <c r="A175" s="816" t="s">
        <v>741</v>
      </c>
      <c r="B175" s="822"/>
      <c r="C175" s="822"/>
      <c r="D175" s="822"/>
      <c r="E175" s="836"/>
      <c r="F175" s="836"/>
      <c r="G175" s="820">
        <f t="shared" si="4"/>
        <v>0</v>
      </c>
    </row>
    <row r="176" spans="1:7" x14ac:dyDescent="0.3">
      <c r="A176" s="821" t="s">
        <v>431</v>
      </c>
      <c r="B176" s="822"/>
      <c r="C176" s="822"/>
      <c r="D176" s="822"/>
      <c r="E176" s="836">
        <v>57056046</v>
      </c>
      <c r="F176" s="836">
        <v>29852725</v>
      </c>
      <c r="G176" s="820">
        <f t="shared" si="4"/>
        <v>86908771</v>
      </c>
    </row>
    <row r="177" spans="1:7" x14ac:dyDescent="0.3">
      <c r="A177" s="821" t="s">
        <v>234</v>
      </c>
      <c r="B177" s="822"/>
      <c r="C177" s="822"/>
      <c r="D177" s="822"/>
      <c r="E177" s="836"/>
      <c r="F177" s="836"/>
      <c r="G177" s="820">
        <f t="shared" si="4"/>
        <v>0</v>
      </c>
    </row>
    <row r="178" spans="1:7" ht="13.5" x14ac:dyDescent="0.3">
      <c r="A178" s="823" t="s">
        <v>432</v>
      </c>
      <c r="B178" s="824">
        <v>2603500</v>
      </c>
      <c r="C178" s="824">
        <v>1520625</v>
      </c>
      <c r="D178" s="824">
        <v>365125</v>
      </c>
      <c r="E178" s="837">
        <f>106080889-79017700</f>
        <v>27063189</v>
      </c>
      <c r="F178" s="837">
        <v>29852725</v>
      </c>
      <c r="G178" s="820">
        <f t="shared" si="4"/>
        <v>61405164</v>
      </c>
    </row>
    <row r="179" spans="1:7" ht="27.5" thickBot="1" x14ac:dyDescent="0.35">
      <c r="A179" s="826" t="s">
        <v>433</v>
      </c>
      <c r="B179" s="827"/>
      <c r="C179" s="827">
        <v>0</v>
      </c>
      <c r="D179" s="827"/>
      <c r="E179" s="838">
        <v>79017700</v>
      </c>
      <c r="F179" s="838"/>
      <c r="G179" s="880">
        <f>SUM(B179:F179)</f>
        <v>79017700</v>
      </c>
    </row>
    <row r="180" spans="1:7" x14ac:dyDescent="0.3">
      <c r="A180" s="907"/>
      <c r="B180" s="907"/>
      <c r="C180" s="907"/>
      <c r="D180" s="907"/>
      <c r="E180" s="907"/>
      <c r="F180" s="907"/>
      <c r="G180" s="907"/>
    </row>
    <row r="181" spans="1:7" ht="13.5" thickBot="1" x14ac:dyDescent="0.35">
      <c r="A181" s="907"/>
      <c r="B181" s="907"/>
      <c r="C181" s="907"/>
      <c r="D181" s="907"/>
      <c r="E181" s="907"/>
      <c r="F181" s="907"/>
      <c r="G181" s="907"/>
    </row>
    <row r="182" spans="1:7" ht="18.75" customHeight="1" x14ac:dyDescent="0.3">
      <c r="A182" s="1506" t="s">
        <v>434</v>
      </c>
      <c r="B182" s="1507"/>
      <c r="C182" s="1507"/>
      <c r="D182" s="1507"/>
      <c r="E182" s="1507"/>
      <c r="F182" s="1507"/>
      <c r="G182" s="1508"/>
    </row>
    <row r="183" spans="1:7" ht="15" x14ac:dyDescent="0.3">
      <c r="A183" s="799"/>
      <c r="B183" s="1509"/>
      <c r="C183" s="1509"/>
      <c r="D183" s="829"/>
      <c r="E183" s="829"/>
      <c r="F183" s="829"/>
      <c r="G183" s="830"/>
    </row>
    <row r="184" spans="1:7" ht="12.75" customHeight="1" x14ac:dyDescent="0.3">
      <c r="A184" s="800" t="s">
        <v>416</v>
      </c>
      <c r="B184" s="1510" t="s">
        <v>762</v>
      </c>
      <c r="C184" s="1510"/>
      <c r="D184" s="1510"/>
      <c r="E184" s="1510"/>
      <c r="F184" s="1510"/>
      <c r="G184" s="1511"/>
    </row>
    <row r="185" spans="1:7" ht="12.75" customHeight="1" x14ac:dyDescent="0.3">
      <c r="A185" s="800" t="s">
        <v>417</v>
      </c>
      <c r="B185" s="1510" t="s">
        <v>763</v>
      </c>
      <c r="C185" s="1510"/>
      <c r="D185" s="1510"/>
      <c r="E185" s="1510"/>
      <c r="F185" s="1510"/>
      <c r="G185" s="1511"/>
    </row>
    <row r="186" spans="1:7" ht="12.75" customHeight="1" x14ac:dyDescent="0.3">
      <c r="A186" s="800" t="s">
        <v>736</v>
      </c>
      <c r="B186" s="1510" t="s">
        <v>764</v>
      </c>
      <c r="C186" s="1510"/>
      <c r="D186" s="1510"/>
      <c r="E186" s="1510"/>
      <c r="F186" s="1510"/>
      <c r="G186" s="1511"/>
    </row>
    <row r="187" spans="1:7" ht="15.5" x14ac:dyDescent="0.3">
      <c r="A187" s="800" t="s">
        <v>738</v>
      </c>
      <c r="B187" s="1502">
        <v>92691160</v>
      </c>
      <c r="C187" s="1502"/>
      <c r="D187" s="439"/>
      <c r="E187" s="903"/>
      <c r="F187" s="903"/>
      <c r="G187" s="801"/>
    </row>
    <row r="188" spans="1:7" ht="15.75" customHeight="1" x14ac:dyDescent="0.3">
      <c r="A188" s="800" t="s">
        <v>739</v>
      </c>
      <c r="B188" s="1502" t="s">
        <v>374</v>
      </c>
      <c r="C188" s="1502"/>
      <c r="D188" s="1502"/>
      <c r="E188" s="802"/>
      <c r="F188" s="802"/>
      <c r="G188" s="801"/>
    </row>
    <row r="189" spans="1:7" ht="15.75" customHeight="1" x14ac:dyDescent="0.3">
      <c r="A189" s="800" t="s">
        <v>571</v>
      </c>
      <c r="B189" s="1502" t="s">
        <v>765</v>
      </c>
      <c r="C189" s="1502"/>
      <c r="D189" s="1502"/>
      <c r="E189" s="802"/>
      <c r="F189" s="802"/>
      <c r="G189" s="801"/>
    </row>
    <row r="190" spans="1:7" ht="15.5" x14ac:dyDescent="0.3">
      <c r="A190" s="800" t="s">
        <v>418</v>
      </c>
      <c r="B190" s="1503">
        <v>1</v>
      </c>
      <c r="C190" s="1503"/>
      <c r="D190" s="904"/>
      <c r="E190" s="904"/>
      <c r="F190" s="904"/>
      <c r="G190" s="801"/>
    </row>
    <row r="191" spans="1:7" ht="15.5" x14ac:dyDescent="0.3">
      <c r="A191" s="800" t="s">
        <v>419</v>
      </c>
      <c r="B191" s="1504">
        <v>42948</v>
      </c>
      <c r="C191" s="1505"/>
      <c r="D191" s="905"/>
      <c r="E191" s="905"/>
      <c r="F191" s="905"/>
      <c r="G191" s="801"/>
    </row>
    <row r="192" spans="1:7" ht="15.5" x14ac:dyDescent="0.3">
      <c r="A192" s="800" t="s">
        <v>420</v>
      </c>
      <c r="B192" s="1504">
        <v>44043</v>
      </c>
      <c r="C192" s="1505"/>
      <c r="D192" s="905"/>
      <c r="E192" s="905"/>
      <c r="F192" s="905"/>
      <c r="G192" s="801"/>
    </row>
    <row r="193" spans="1:7" ht="13.5" thickBot="1" x14ac:dyDescent="0.35">
      <c r="A193" s="803"/>
      <c r="B193" s="804"/>
      <c r="C193" s="804"/>
      <c r="D193" s="804"/>
      <c r="E193" s="804"/>
      <c r="F193" s="804"/>
      <c r="G193" s="805"/>
    </row>
    <row r="194" spans="1:7" ht="26" x14ac:dyDescent="0.3">
      <c r="A194" s="806" t="s">
        <v>266</v>
      </c>
      <c r="B194" s="807" t="s">
        <v>421</v>
      </c>
      <c r="C194" s="808" t="s">
        <v>422</v>
      </c>
      <c r="D194" s="808" t="s">
        <v>423</v>
      </c>
      <c r="E194" s="808" t="s">
        <v>570</v>
      </c>
      <c r="F194" s="808" t="s">
        <v>740</v>
      </c>
      <c r="G194" s="809" t="s">
        <v>395</v>
      </c>
    </row>
    <row r="195" spans="1:7" x14ac:dyDescent="0.3">
      <c r="A195" s="810" t="s">
        <v>424</v>
      </c>
      <c r="B195" s="811"/>
      <c r="C195" s="811">
        <v>81983560</v>
      </c>
      <c r="D195" s="811"/>
      <c r="E195" s="811"/>
      <c r="F195" s="811"/>
      <c r="G195" s="812">
        <f>SUM(C195:F195)</f>
        <v>81983560</v>
      </c>
    </row>
    <row r="196" spans="1:7" x14ac:dyDescent="0.3">
      <c r="A196" s="813" t="s">
        <v>425</v>
      </c>
      <c r="B196" s="814"/>
      <c r="C196" s="814"/>
      <c r="D196" s="814"/>
      <c r="E196" s="814"/>
      <c r="F196" s="814"/>
      <c r="G196" s="815"/>
    </row>
    <row r="197" spans="1:7" x14ac:dyDescent="0.3">
      <c r="A197" s="816" t="s">
        <v>426</v>
      </c>
      <c r="B197" s="817"/>
      <c r="C197" s="817">
        <v>81983560</v>
      </c>
      <c r="D197" s="817"/>
      <c r="E197" s="817"/>
      <c r="F197" s="817"/>
      <c r="G197" s="818">
        <f>SUM(C197:F197)</f>
        <v>81983560</v>
      </c>
    </row>
    <row r="198" spans="1:7" x14ac:dyDescent="0.3">
      <c r="A198" s="816"/>
      <c r="B198" s="817"/>
      <c r="C198" s="817"/>
      <c r="D198" s="817"/>
      <c r="E198" s="817"/>
      <c r="F198" s="817"/>
      <c r="G198" s="818"/>
    </row>
    <row r="199" spans="1:7" x14ac:dyDescent="0.3">
      <c r="A199" s="810" t="s">
        <v>427</v>
      </c>
      <c r="B199" s="819"/>
      <c r="C199" s="819">
        <f>SUM(C200:C209)</f>
        <v>4597400</v>
      </c>
      <c r="D199" s="819">
        <f>SUM(D201:D204)</f>
        <v>12644781</v>
      </c>
      <c r="E199" s="819">
        <f>SUM(E201:E204)</f>
        <v>57285978</v>
      </c>
      <c r="F199" s="819">
        <f>SUM(F201:F204)</f>
        <v>3255401</v>
      </c>
      <c r="G199" s="820">
        <f>SUM(B199:F199)</f>
        <v>77783560</v>
      </c>
    </row>
    <row r="200" spans="1:7" x14ac:dyDescent="0.3">
      <c r="A200" s="813" t="s">
        <v>425</v>
      </c>
      <c r="B200" s="814"/>
      <c r="C200" s="814"/>
      <c r="D200" s="814"/>
      <c r="E200" s="814"/>
      <c r="F200" s="814"/>
      <c r="G200" s="815"/>
    </row>
    <row r="201" spans="1:7" x14ac:dyDescent="0.3">
      <c r="A201" s="821" t="s">
        <v>428</v>
      </c>
      <c r="B201" s="822"/>
      <c r="C201" s="822">
        <v>0</v>
      </c>
      <c r="D201" s="822">
        <v>5414000</v>
      </c>
      <c r="E201" s="822">
        <v>20576200</v>
      </c>
      <c r="F201" s="822"/>
      <c r="G201" s="818">
        <f>SUM(C201:F201)</f>
        <v>25990200</v>
      </c>
    </row>
    <row r="202" spans="1:7" ht="26" x14ac:dyDescent="0.3">
      <c r="A202" s="821" t="s">
        <v>205</v>
      </c>
      <c r="B202" s="822"/>
      <c r="C202" s="822">
        <v>0</v>
      </c>
      <c r="D202" s="822">
        <v>950171</v>
      </c>
      <c r="E202" s="822">
        <v>4002981</v>
      </c>
      <c r="F202" s="822"/>
      <c r="G202" s="818">
        <f>SUM(D202:F202)</f>
        <v>4953152</v>
      </c>
    </row>
    <row r="203" spans="1:7" x14ac:dyDescent="0.3">
      <c r="A203" s="821" t="s">
        <v>429</v>
      </c>
      <c r="B203" s="822"/>
      <c r="C203" s="822">
        <v>4597400</v>
      </c>
      <c r="D203" s="822">
        <v>6280610</v>
      </c>
      <c r="E203" s="822">
        <v>25086797</v>
      </c>
      <c r="F203" s="822">
        <v>3255401</v>
      </c>
      <c r="G203" s="818">
        <f>SUM(B203:F203)</f>
        <v>39220208</v>
      </c>
    </row>
    <row r="204" spans="1:7" x14ac:dyDescent="0.3">
      <c r="A204" s="821" t="s">
        <v>430</v>
      </c>
      <c r="B204" s="822"/>
      <c r="C204" s="822">
        <v>0</v>
      </c>
      <c r="D204" s="822"/>
      <c r="E204" s="822">
        <v>7620000</v>
      </c>
      <c r="F204" s="822"/>
      <c r="G204" s="818">
        <f>SUM(C204:F204)</f>
        <v>7620000</v>
      </c>
    </row>
    <row r="205" spans="1:7" x14ac:dyDescent="0.3">
      <c r="A205" s="816" t="s">
        <v>425</v>
      </c>
      <c r="B205" s="822"/>
      <c r="C205" s="822"/>
      <c r="D205" s="822"/>
      <c r="E205" s="822"/>
      <c r="F205" s="822"/>
      <c r="G205" s="818"/>
    </row>
    <row r="206" spans="1:7" x14ac:dyDescent="0.3">
      <c r="A206" s="816" t="s">
        <v>741</v>
      </c>
      <c r="B206" s="822"/>
      <c r="C206" s="822"/>
      <c r="D206" s="822"/>
      <c r="E206" s="822">
        <v>7620000</v>
      </c>
      <c r="F206" s="822"/>
      <c r="G206" s="818">
        <v>7620000</v>
      </c>
    </row>
    <row r="207" spans="1:7" x14ac:dyDescent="0.3">
      <c r="A207" s="816" t="s">
        <v>766</v>
      </c>
      <c r="B207" s="822"/>
      <c r="C207" s="822"/>
      <c r="D207" s="822"/>
      <c r="E207" s="822"/>
      <c r="F207" s="822"/>
      <c r="G207" s="818">
        <v>0</v>
      </c>
    </row>
    <row r="208" spans="1:7" x14ac:dyDescent="0.3">
      <c r="A208" s="821" t="s">
        <v>431</v>
      </c>
      <c r="B208" s="822"/>
      <c r="C208" s="822"/>
      <c r="D208" s="822"/>
      <c r="E208" s="822"/>
      <c r="F208" s="822"/>
      <c r="G208" s="818">
        <v>0</v>
      </c>
    </row>
    <row r="209" spans="1:10" x14ac:dyDescent="0.3">
      <c r="A209" s="821" t="s">
        <v>234</v>
      </c>
      <c r="B209" s="822"/>
      <c r="C209" s="822"/>
      <c r="D209" s="822"/>
      <c r="E209" s="822"/>
      <c r="F209" s="822"/>
      <c r="G209" s="818">
        <v>0</v>
      </c>
    </row>
    <row r="210" spans="1:10" ht="13.5" x14ac:dyDescent="0.3">
      <c r="A210" s="823" t="s">
        <v>432</v>
      </c>
      <c r="B210" s="824"/>
      <c r="C210" s="824">
        <v>4597400</v>
      </c>
      <c r="D210" s="824">
        <v>12644781</v>
      </c>
      <c r="E210" s="824">
        <v>33391040</v>
      </c>
      <c r="F210" s="824"/>
      <c r="G210" s="825">
        <f>SUM(G201:G204)</f>
        <v>77783560</v>
      </c>
    </row>
    <row r="211" spans="1:10" ht="13.5" x14ac:dyDescent="0.3">
      <c r="A211" s="839" t="s">
        <v>767</v>
      </c>
      <c r="B211" s="840"/>
      <c r="C211" s="840"/>
      <c r="D211" s="840"/>
      <c r="E211" s="840">
        <v>4200000</v>
      </c>
      <c r="F211" s="840"/>
      <c r="G211" s="841">
        <v>4200000</v>
      </c>
    </row>
    <row r="212" spans="1:10" ht="27.5" thickBot="1" x14ac:dyDescent="0.35">
      <c r="A212" s="826" t="s">
        <v>433</v>
      </c>
      <c r="B212" s="827"/>
      <c r="C212" s="827">
        <v>0</v>
      </c>
      <c r="D212" s="827"/>
      <c r="E212" s="827"/>
      <c r="F212" s="827"/>
      <c r="G212" s="828">
        <f>SUM(B212:F212)</f>
        <v>0</v>
      </c>
      <c r="I212" s="862"/>
      <c r="J212" s="862"/>
    </row>
    <row r="213" spans="1:10" x14ac:dyDescent="0.3">
      <c r="A213" s="907"/>
      <c r="B213" s="907"/>
      <c r="C213" s="907"/>
      <c r="D213" s="907"/>
      <c r="E213" s="907"/>
      <c r="F213" s="907"/>
      <c r="G213" s="907"/>
      <c r="J213" s="862"/>
    </row>
    <row r="214" spans="1:10" ht="13.5" thickBot="1" x14ac:dyDescent="0.35">
      <c r="A214" s="907"/>
      <c r="B214" s="907"/>
      <c r="C214" s="907"/>
      <c r="D214" s="907"/>
      <c r="E214" s="907"/>
      <c r="F214" s="907"/>
      <c r="G214" s="907"/>
    </row>
    <row r="215" spans="1:10" ht="18.75" customHeight="1" x14ac:dyDescent="0.3">
      <c r="A215" s="1506" t="s">
        <v>434</v>
      </c>
      <c r="B215" s="1507"/>
      <c r="C215" s="1507"/>
      <c r="D215" s="1507"/>
      <c r="E215" s="1507"/>
      <c r="F215" s="1507"/>
      <c r="G215" s="1508"/>
    </row>
    <row r="216" spans="1:10" ht="15" x14ac:dyDescent="0.3">
      <c r="A216" s="799"/>
      <c r="B216" s="1509"/>
      <c r="C216" s="1509"/>
      <c r="D216" s="829"/>
      <c r="E216" s="829"/>
      <c r="F216" s="829"/>
      <c r="G216" s="830"/>
    </row>
    <row r="217" spans="1:10" ht="12.75" customHeight="1" x14ac:dyDescent="0.3">
      <c r="A217" s="800" t="s">
        <v>416</v>
      </c>
      <c r="B217" s="1510" t="s">
        <v>768</v>
      </c>
      <c r="C217" s="1510"/>
      <c r="D217" s="1510"/>
      <c r="E217" s="1510"/>
      <c r="F217" s="1510"/>
      <c r="G217" s="1511"/>
    </row>
    <row r="218" spans="1:10" ht="12.75" customHeight="1" x14ac:dyDescent="0.3">
      <c r="A218" s="800" t="s">
        <v>417</v>
      </c>
      <c r="B218" s="1510" t="s">
        <v>769</v>
      </c>
      <c r="C218" s="1510"/>
      <c r="D218" s="1510"/>
      <c r="E218" s="1510"/>
      <c r="F218" s="1510"/>
      <c r="G218" s="1511"/>
    </row>
    <row r="219" spans="1:10" ht="12.75" customHeight="1" x14ac:dyDescent="0.3">
      <c r="A219" s="800" t="s">
        <v>736</v>
      </c>
      <c r="B219" s="1510" t="s">
        <v>770</v>
      </c>
      <c r="C219" s="1510"/>
      <c r="D219" s="1510"/>
      <c r="E219" s="1510"/>
      <c r="F219" s="1510"/>
      <c r="G219" s="1511"/>
    </row>
    <row r="220" spans="1:10" ht="15.5" x14ac:dyDescent="0.3">
      <c r="A220" s="800" t="s">
        <v>738</v>
      </c>
      <c r="B220" s="1502">
        <v>138476957</v>
      </c>
      <c r="C220" s="1502"/>
      <c r="D220" s="439"/>
      <c r="E220" s="903"/>
      <c r="F220" s="903"/>
      <c r="G220" s="801"/>
    </row>
    <row r="221" spans="1:10" ht="15.75" customHeight="1" x14ac:dyDescent="0.3">
      <c r="A221" s="800" t="s">
        <v>739</v>
      </c>
      <c r="B221" s="1502" t="s">
        <v>374</v>
      </c>
      <c r="C221" s="1502"/>
      <c r="D221" s="1502"/>
      <c r="E221" s="802"/>
      <c r="F221" s="802"/>
      <c r="G221" s="801"/>
    </row>
    <row r="222" spans="1:10" ht="15.5" x14ac:dyDescent="0.3">
      <c r="A222" s="800" t="s">
        <v>418</v>
      </c>
      <c r="B222" s="1503">
        <v>1</v>
      </c>
      <c r="C222" s="1503"/>
      <c r="D222" s="904"/>
      <c r="E222" s="904"/>
      <c r="F222" s="904"/>
      <c r="G222" s="801"/>
    </row>
    <row r="223" spans="1:10" ht="15.5" x14ac:dyDescent="0.3">
      <c r="A223" s="800" t="s">
        <v>419</v>
      </c>
      <c r="B223" s="1504">
        <v>42948</v>
      </c>
      <c r="C223" s="1505"/>
      <c r="D223" s="905"/>
      <c r="E223" s="905"/>
      <c r="F223" s="905"/>
      <c r="G223" s="801"/>
    </row>
    <row r="224" spans="1:10" ht="15.5" x14ac:dyDescent="0.3">
      <c r="A224" s="800" t="s">
        <v>420</v>
      </c>
      <c r="B224" s="1504">
        <v>43404</v>
      </c>
      <c r="C224" s="1505"/>
      <c r="D224" s="905"/>
      <c r="E224" s="905"/>
      <c r="F224" s="905"/>
      <c r="G224" s="801"/>
    </row>
    <row r="225" spans="1:7" ht="13.5" thickBot="1" x14ac:dyDescent="0.35">
      <c r="A225" s="803"/>
      <c r="B225" s="804"/>
      <c r="C225" s="804"/>
      <c r="D225" s="804"/>
      <c r="E225" s="804"/>
      <c r="F225" s="804"/>
      <c r="G225" s="805"/>
    </row>
    <row r="226" spans="1:7" ht="26" x14ac:dyDescent="0.3">
      <c r="A226" s="806" t="s">
        <v>266</v>
      </c>
      <c r="B226" s="807" t="s">
        <v>421</v>
      </c>
      <c r="C226" s="808" t="s">
        <v>422</v>
      </c>
      <c r="D226" s="808" t="s">
        <v>423</v>
      </c>
      <c r="E226" s="808" t="s">
        <v>570</v>
      </c>
      <c r="F226" s="808" t="s">
        <v>740</v>
      </c>
      <c r="G226" s="809" t="s">
        <v>395</v>
      </c>
    </row>
    <row r="227" spans="1:7" x14ac:dyDescent="0.3">
      <c r="A227" s="810" t="s">
        <v>424</v>
      </c>
      <c r="B227" s="811"/>
      <c r="C227" s="811">
        <v>138476957</v>
      </c>
      <c r="D227" s="811"/>
      <c r="E227" s="811"/>
      <c r="F227" s="811"/>
      <c r="G227" s="812">
        <f>SUM(C227:F227)</f>
        <v>138476957</v>
      </c>
    </row>
    <row r="228" spans="1:7" x14ac:dyDescent="0.3">
      <c r="A228" s="813" t="s">
        <v>425</v>
      </c>
      <c r="B228" s="814"/>
      <c r="C228" s="814"/>
      <c r="D228" s="814"/>
      <c r="E228" s="814"/>
      <c r="F228" s="814"/>
      <c r="G228" s="815"/>
    </row>
    <row r="229" spans="1:7" x14ac:dyDescent="0.3">
      <c r="A229" s="816" t="s">
        <v>426</v>
      </c>
      <c r="B229" s="817"/>
      <c r="C229" s="817">
        <v>138476957</v>
      </c>
      <c r="D229" s="817"/>
      <c r="E229" s="817"/>
      <c r="F229" s="817"/>
      <c r="G229" s="818">
        <f>SUM(C229:F229)</f>
        <v>138476957</v>
      </c>
    </row>
    <row r="230" spans="1:7" x14ac:dyDescent="0.3">
      <c r="A230" s="816"/>
      <c r="B230" s="817"/>
      <c r="C230" s="817"/>
      <c r="D230" s="817"/>
      <c r="E230" s="817"/>
      <c r="F230" s="817"/>
      <c r="G230" s="818"/>
    </row>
    <row r="231" spans="1:7" x14ac:dyDescent="0.3">
      <c r="A231" s="810" t="s">
        <v>427</v>
      </c>
      <c r="B231" s="819"/>
      <c r="C231" s="819"/>
      <c r="D231" s="819">
        <f>D233+D234+D235+D236+D240+D241</f>
        <v>7395892</v>
      </c>
      <c r="E231" s="819">
        <f>E233+E234+E235+E236+E240+E241</f>
        <v>131232446</v>
      </c>
      <c r="F231" s="819">
        <f>SUM(F233:F236)</f>
        <v>0</v>
      </c>
      <c r="G231" s="820">
        <f>SUM(B231:F231)</f>
        <v>138628338</v>
      </c>
    </row>
    <row r="232" spans="1:7" x14ac:dyDescent="0.3">
      <c r="A232" s="813" t="s">
        <v>425</v>
      </c>
      <c r="B232" s="814"/>
      <c r="C232" s="814"/>
      <c r="D232" s="814"/>
      <c r="E232" s="814"/>
      <c r="F232" s="814"/>
      <c r="G232" s="820">
        <f t="shared" ref="G232:G242" si="5">SUM(B232:F232)</f>
        <v>0</v>
      </c>
    </row>
    <row r="233" spans="1:7" x14ac:dyDescent="0.3">
      <c r="A233" s="821" t="s">
        <v>428</v>
      </c>
      <c r="B233" s="822"/>
      <c r="C233" s="822">
        <v>0</v>
      </c>
      <c r="D233" s="822">
        <v>0</v>
      </c>
      <c r="E233" s="822">
        <v>0</v>
      </c>
      <c r="F233" s="822">
        <v>0</v>
      </c>
      <c r="G233" s="820">
        <f t="shared" si="5"/>
        <v>0</v>
      </c>
    </row>
    <row r="234" spans="1:7" ht="26" x14ac:dyDescent="0.3">
      <c r="A234" s="821" t="s">
        <v>205</v>
      </c>
      <c r="B234" s="822"/>
      <c r="C234" s="822">
        <v>0</v>
      </c>
      <c r="D234" s="822">
        <v>0</v>
      </c>
      <c r="E234" s="822">
        <v>0</v>
      </c>
      <c r="F234" s="822">
        <v>0</v>
      </c>
      <c r="G234" s="820">
        <f t="shared" si="5"/>
        <v>0</v>
      </c>
    </row>
    <row r="235" spans="1:7" x14ac:dyDescent="0.3">
      <c r="A235" s="821" t="s">
        <v>429</v>
      </c>
      <c r="B235" s="822"/>
      <c r="C235" s="822"/>
      <c r="D235" s="822">
        <v>3795892</v>
      </c>
      <c r="E235" s="822">
        <v>3642903</v>
      </c>
      <c r="F235" s="822"/>
      <c r="G235" s="820">
        <f t="shared" si="5"/>
        <v>7438795</v>
      </c>
    </row>
    <row r="236" spans="1:7" x14ac:dyDescent="0.3">
      <c r="A236" s="821" t="s">
        <v>430</v>
      </c>
      <c r="B236" s="822"/>
      <c r="C236" s="822">
        <v>0</v>
      </c>
      <c r="D236" s="822"/>
      <c r="E236" s="822">
        <v>998619</v>
      </c>
      <c r="F236" s="822">
        <v>0</v>
      </c>
      <c r="G236" s="820">
        <f t="shared" si="5"/>
        <v>998619</v>
      </c>
    </row>
    <row r="237" spans="1:7" x14ac:dyDescent="0.3">
      <c r="A237" s="816" t="s">
        <v>425</v>
      </c>
      <c r="B237" s="822"/>
      <c r="C237" s="822"/>
      <c r="D237" s="822"/>
      <c r="E237" s="822"/>
      <c r="F237" s="822"/>
      <c r="G237" s="820">
        <f t="shared" si="5"/>
        <v>0</v>
      </c>
    </row>
    <row r="238" spans="1:7" x14ac:dyDescent="0.3">
      <c r="A238" s="816" t="s">
        <v>741</v>
      </c>
      <c r="B238" s="822"/>
      <c r="C238" s="822"/>
      <c r="D238" s="822"/>
      <c r="E238" s="822"/>
      <c r="F238" s="822">
        <v>0</v>
      </c>
      <c r="G238" s="820">
        <f t="shared" si="5"/>
        <v>0</v>
      </c>
    </row>
    <row r="239" spans="1:7" x14ac:dyDescent="0.3">
      <c r="A239" s="816" t="s">
        <v>766</v>
      </c>
      <c r="B239" s="822"/>
      <c r="C239" s="822"/>
      <c r="D239" s="822"/>
      <c r="E239" s="822"/>
      <c r="F239" s="822">
        <v>0</v>
      </c>
      <c r="G239" s="820">
        <f t="shared" si="5"/>
        <v>0</v>
      </c>
    </row>
    <row r="240" spans="1:7" x14ac:dyDescent="0.3">
      <c r="A240" s="821" t="s">
        <v>431</v>
      </c>
      <c r="B240" s="822"/>
      <c r="C240" s="822"/>
      <c r="D240" s="822">
        <v>3600000</v>
      </c>
      <c r="E240" s="822">
        <v>126590924</v>
      </c>
      <c r="F240" s="822"/>
      <c r="G240" s="820">
        <f t="shared" si="5"/>
        <v>130190924</v>
      </c>
    </row>
    <row r="241" spans="1:10" x14ac:dyDescent="0.3">
      <c r="A241" s="821" t="s">
        <v>234</v>
      </c>
      <c r="B241" s="822"/>
      <c r="C241" s="822"/>
      <c r="D241" s="822"/>
      <c r="E241" s="822"/>
      <c r="F241" s="822"/>
      <c r="G241" s="820">
        <f t="shared" si="5"/>
        <v>0</v>
      </c>
    </row>
    <row r="242" spans="1:10" ht="13.5" x14ac:dyDescent="0.3">
      <c r="A242" s="823" t="s">
        <v>432</v>
      </c>
      <c r="B242" s="824"/>
      <c r="C242" s="824"/>
      <c r="D242" s="824">
        <v>7395892</v>
      </c>
      <c r="E242" s="824">
        <f>E231-E243</f>
        <v>131081065</v>
      </c>
      <c r="F242" s="824">
        <v>0</v>
      </c>
      <c r="G242" s="820">
        <f t="shared" si="5"/>
        <v>138476957</v>
      </c>
      <c r="I242" s="862"/>
    </row>
    <row r="243" spans="1:10" ht="27.5" thickBot="1" x14ac:dyDescent="0.35">
      <c r="A243" s="826" t="s">
        <v>433</v>
      </c>
      <c r="B243" s="827">
        <v>0</v>
      </c>
      <c r="C243" s="827">
        <v>0</v>
      </c>
      <c r="D243" s="827"/>
      <c r="E243" s="827">
        <v>151381</v>
      </c>
      <c r="F243" s="827"/>
      <c r="G243" s="880">
        <f>SUM(B243:F243)</f>
        <v>151381</v>
      </c>
      <c r="J243" s="862"/>
    </row>
    <row r="244" spans="1:10" x14ac:dyDescent="0.3">
      <c r="A244" s="907"/>
      <c r="B244" s="907"/>
      <c r="C244" s="907"/>
      <c r="D244" s="907"/>
      <c r="E244" s="907"/>
      <c r="F244" s="907"/>
      <c r="G244" s="907"/>
    </row>
    <row r="245" spans="1:10" ht="13.5" thickBot="1" x14ac:dyDescent="0.35">
      <c r="A245" s="907"/>
      <c r="B245" s="907"/>
      <c r="C245" s="907"/>
      <c r="D245" s="907"/>
      <c r="E245" s="907"/>
      <c r="F245" s="907"/>
      <c r="G245" s="907"/>
    </row>
    <row r="246" spans="1:10" ht="18.75" customHeight="1" x14ac:dyDescent="0.3">
      <c r="A246" s="1506" t="s">
        <v>434</v>
      </c>
      <c r="B246" s="1507"/>
      <c r="C246" s="1507"/>
      <c r="D246" s="1507"/>
      <c r="E246" s="1507"/>
      <c r="F246" s="1507"/>
      <c r="G246" s="1508"/>
    </row>
    <row r="247" spans="1:10" ht="15" x14ac:dyDescent="0.3">
      <c r="A247" s="799"/>
      <c r="B247" s="1509"/>
      <c r="C247" s="1509"/>
      <c r="D247" s="829"/>
      <c r="E247" s="829"/>
      <c r="F247" s="829"/>
      <c r="G247" s="830"/>
    </row>
    <row r="248" spans="1:10" ht="12.75" customHeight="1" x14ac:dyDescent="0.3">
      <c r="A248" s="800" t="s">
        <v>416</v>
      </c>
      <c r="B248" s="1510" t="s">
        <v>771</v>
      </c>
      <c r="C248" s="1510"/>
      <c r="D248" s="1510"/>
      <c r="E248" s="1510"/>
      <c r="F248" s="1510"/>
      <c r="G248" s="1511"/>
    </row>
    <row r="249" spans="1:10" ht="12.75" customHeight="1" x14ac:dyDescent="0.3">
      <c r="A249" s="800" t="s">
        <v>417</v>
      </c>
      <c r="B249" s="1510" t="s">
        <v>569</v>
      </c>
      <c r="C249" s="1510"/>
      <c r="D249" s="1510"/>
      <c r="E249" s="1510"/>
      <c r="F249" s="1510"/>
      <c r="G249" s="1511"/>
    </row>
    <row r="250" spans="1:10" ht="12.75" customHeight="1" x14ac:dyDescent="0.3">
      <c r="A250" s="800" t="s">
        <v>736</v>
      </c>
      <c r="B250" s="1510" t="s">
        <v>772</v>
      </c>
      <c r="C250" s="1510"/>
      <c r="D250" s="1510"/>
      <c r="E250" s="1510"/>
      <c r="F250" s="1510"/>
      <c r="G250" s="1511"/>
    </row>
    <row r="251" spans="1:10" ht="15.5" x14ac:dyDescent="0.3">
      <c r="A251" s="800" t="s">
        <v>738</v>
      </c>
      <c r="B251" s="1502">
        <v>322750000</v>
      </c>
      <c r="C251" s="1502"/>
      <c r="D251" s="439"/>
      <c r="E251" s="903"/>
      <c r="F251" s="903"/>
      <c r="G251" s="801"/>
    </row>
    <row r="252" spans="1:10" ht="12.75" customHeight="1" x14ac:dyDescent="0.3">
      <c r="A252" s="800" t="s">
        <v>739</v>
      </c>
      <c r="B252" s="1502" t="s">
        <v>773</v>
      </c>
      <c r="C252" s="1502"/>
      <c r="D252" s="1502"/>
      <c r="E252" s="1502"/>
      <c r="F252" s="1502"/>
      <c r="G252" s="1514"/>
    </row>
    <row r="253" spans="1:10" ht="12.75" customHeight="1" x14ac:dyDescent="0.3">
      <c r="A253" s="800" t="s">
        <v>571</v>
      </c>
      <c r="B253" s="1502" t="s">
        <v>774</v>
      </c>
      <c r="C253" s="1502"/>
      <c r="D253" s="1502"/>
      <c r="E253" s="1502"/>
      <c r="F253" s="1502"/>
      <c r="G253" s="1514"/>
    </row>
    <row r="254" spans="1:10" ht="15.5" x14ac:dyDescent="0.3">
      <c r="A254" s="800" t="s">
        <v>418</v>
      </c>
      <c r="B254" s="1503">
        <v>1</v>
      </c>
      <c r="C254" s="1503"/>
      <c r="D254" s="904"/>
      <c r="E254" s="904"/>
      <c r="F254" s="904"/>
      <c r="G254" s="801"/>
    </row>
    <row r="255" spans="1:10" ht="15.5" x14ac:dyDescent="0.3">
      <c r="A255" s="800" t="s">
        <v>419</v>
      </c>
      <c r="B255" s="1504">
        <v>42736</v>
      </c>
      <c r="C255" s="1505"/>
      <c r="D255" s="905"/>
      <c r="E255" s="905"/>
      <c r="F255" s="905"/>
      <c r="G255" s="801"/>
    </row>
    <row r="256" spans="1:10" ht="15.5" x14ac:dyDescent="0.3">
      <c r="A256" s="800" t="s">
        <v>420</v>
      </c>
      <c r="B256" s="1504">
        <v>43830</v>
      </c>
      <c r="C256" s="1505"/>
      <c r="D256" s="905"/>
      <c r="E256" s="905"/>
      <c r="F256" s="905"/>
      <c r="G256" s="801"/>
    </row>
    <row r="257" spans="1:7" ht="13.5" thickBot="1" x14ac:dyDescent="0.35">
      <c r="A257" s="803"/>
      <c r="B257" s="804"/>
      <c r="C257" s="804"/>
      <c r="D257" s="804"/>
      <c r="E257" s="804"/>
      <c r="F257" s="804"/>
      <c r="G257" s="805"/>
    </row>
    <row r="258" spans="1:7" ht="26" x14ac:dyDescent="0.3">
      <c r="A258" s="806" t="s">
        <v>266</v>
      </c>
      <c r="B258" s="807" t="s">
        <v>421</v>
      </c>
      <c r="C258" s="808" t="s">
        <v>422</v>
      </c>
      <c r="D258" s="808" t="s">
        <v>423</v>
      </c>
      <c r="E258" s="808" t="s">
        <v>570</v>
      </c>
      <c r="F258" s="831" t="s">
        <v>740</v>
      </c>
      <c r="G258" s="809" t="s">
        <v>395</v>
      </c>
    </row>
    <row r="259" spans="1:7" x14ac:dyDescent="0.3">
      <c r="A259" s="810" t="s">
        <v>424</v>
      </c>
      <c r="B259" s="811">
        <v>2857500</v>
      </c>
      <c r="C259" s="811">
        <v>52968680</v>
      </c>
      <c r="D259" s="811"/>
      <c r="E259" s="811"/>
      <c r="F259" s="832"/>
      <c r="G259" s="812">
        <v>55826180</v>
      </c>
    </row>
    <row r="260" spans="1:7" x14ac:dyDescent="0.3">
      <c r="A260" s="813" t="s">
        <v>425</v>
      </c>
      <c r="B260" s="814"/>
      <c r="C260" s="814"/>
      <c r="D260" s="814"/>
      <c r="E260" s="814"/>
      <c r="F260" s="833"/>
      <c r="G260" s="815"/>
    </row>
    <row r="261" spans="1:7" x14ac:dyDescent="0.3">
      <c r="A261" s="816" t="s">
        <v>426</v>
      </c>
      <c r="B261" s="817">
        <v>2857500</v>
      </c>
      <c r="C261" s="817">
        <v>52968680</v>
      </c>
      <c r="D261" s="817"/>
      <c r="E261" s="817"/>
      <c r="F261" s="834"/>
      <c r="G261" s="812">
        <v>55826180</v>
      </c>
    </row>
    <row r="262" spans="1:7" x14ac:dyDescent="0.3">
      <c r="A262" s="810" t="s">
        <v>427</v>
      </c>
      <c r="B262" s="819">
        <v>2857500</v>
      </c>
      <c r="C262" s="819">
        <f>C264+C265</f>
        <v>23350793</v>
      </c>
      <c r="D262" s="819">
        <f>D264+D265+D266+D269+D270</f>
        <v>11570792</v>
      </c>
      <c r="E262" s="819">
        <f t="shared" ref="E262:F262" si="6">E264+E265+E266+E269+E270</f>
        <v>18047095</v>
      </c>
      <c r="F262" s="819">
        <f t="shared" si="6"/>
        <v>0</v>
      </c>
      <c r="G262" s="820">
        <f>SUM(B262:F262)</f>
        <v>55826180</v>
      </c>
    </row>
    <row r="263" spans="1:7" x14ac:dyDescent="0.3">
      <c r="A263" s="813" t="s">
        <v>425</v>
      </c>
      <c r="B263" s="814"/>
      <c r="C263" s="814"/>
      <c r="D263" s="814"/>
      <c r="E263" s="814"/>
      <c r="F263" s="833"/>
      <c r="G263" s="815"/>
    </row>
    <row r="264" spans="1:7" x14ac:dyDescent="0.3">
      <c r="A264" s="821" t="s">
        <v>754</v>
      </c>
      <c r="B264" s="822"/>
      <c r="C264" s="822">
        <v>1084600</v>
      </c>
      <c r="D264" s="822">
        <v>3686100</v>
      </c>
      <c r="E264" s="822">
        <v>4455660</v>
      </c>
      <c r="F264" s="836"/>
      <c r="G264" s="818">
        <f>SUM(C264:F264)</f>
        <v>9226360</v>
      </c>
    </row>
    <row r="265" spans="1:7" x14ac:dyDescent="0.3">
      <c r="A265" s="821" t="s">
        <v>429</v>
      </c>
      <c r="B265" s="822">
        <v>2857500</v>
      </c>
      <c r="C265" s="822">
        <v>22266193</v>
      </c>
      <c r="D265" s="822">
        <v>7188007</v>
      </c>
      <c r="E265" s="822">
        <v>13400935</v>
      </c>
      <c r="F265" s="836"/>
      <c r="G265" s="818">
        <f>SUM(E265,D265,C265,B265)</f>
        <v>45712635</v>
      </c>
    </row>
    <row r="266" spans="1:7" x14ac:dyDescent="0.3">
      <c r="A266" s="821" t="s">
        <v>430</v>
      </c>
      <c r="B266" s="822"/>
      <c r="C266" s="822">
        <v>0</v>
      </c>
      <c r="D266" s="822"/>
      <c r="E266" s="822">
        <v>190500</v>
      </c>
      <c r="F266" s="836"/>
      <c r="G266" s="818">
        <f>SUM(D266,E266)</f>
        <v>190500</v>
      </c>
    </row>
    <row r="267" spans="1:7" x14ac:dyDescent="0.3">
      <c r="A267" s="816" t="s">
        <v>425</v>
      </c>
      <c r="B267" s="822"/>
      <c r="C267" s="822"/>
      <c r="D267" s="822"/>
      <c r="E267" s="822"/>
      <c r="F267" s="836"/>
      <c r="G267" s="818">
        <f t="shared" ref="G267:G268" si="7">SUM(D267,E267)</f>
        <v>0</v>
      </c>
    </row>
    <row r="268" spans="1:7" x14ac:dyDescent="0.3">
      <c r="A268" s="816" t="s">
        <v>741</v>
      </c>
      <c r="B268" s="822"/>
      <c r="C268" s="822"/>
      <c r="D268" s="822"/>
      <c r="E268" s="822">
        <v>190500</v>
      </c>
      <c r="F268" s="836"/>
      <c r="G268" s="818">
        <f t="shared" si="7"/>
        <v>190500</v>
      </c>
    </row>
    <row r="269" spans="1:7" x14ac:dyDescent="0.3">
      <c r="A269" s="821" t="s">
        <v>431</v>
      </c>
      <c r="B269" s="822"/>
      <c r="C269" s="822"/>
      <c r="D269" s="822"/>
      <c r="E269" s="822"/>
      <c r="F269" s="836"/>
      <c r="G269" s="818">
        <v>0</v>
      </c>
    </row>
    <row r="270" spans="1:7" x14ac:dyDescent="0.3">
      <c r="A270" s="821" t="s">
        <v>234</v>
      </c>
      <c r="B270" s="822"/>
      <c r="C270" s="822"/>
      <c r="D270" s="822">
        <v>696685</v>
      </c>
      <c r="E270" s="822"/>
      <c r="F270" s="836"/>
      <c r="G270" s="818">
        <v>696685</v>
      </c>
    </row>
    <row r="271" spans="1:7" ht="13.5" x14ac:dyDescent="0.3">
      <c r="A271" s="823" t="s">
        <v>432</v>
      </c>
      <c r="B271" s="824">
        <v>2857500</v>
      </c>
      <c r="C271" s="824">
        <v>23350793</v>
      </c>
      <c r="D271" s="824">
        <v>11570792</v>
      </c>
      <c r="E271" s="824">
        <f>E262-E272</f>
        <v>18047095</v>
      </c>
      <c r="F271" s="837"/>
      <c r="G271" s="825">
        <f>SUM(B271:F271)</f>
        <v>55826180</v>
      </c>
    </row>
    <row r="272" spans="1:7" ht="27.5" thickBot="1" x14ac:dyDescent="0.35">
      <c r="A272" s="826" t="s">
        <v>433</v>
      </c>
      <c r="B272" s="827">
        <v>0</v>
      </c>
      <c r="C272" s="827">
        <v>0</v>
      </c>
      <c r="D272" s="827"/>
      <c r="E272" s="827"/>
      <c r="F272" s="838"/>
      <c r="G272" s="881"/>
    </row>
    <row r="273" spans="1:7" x14ac:dyDescent="0.3">
      <c r="A273" s="907"/>
      <c r="B273" s="907"/>
      <c r="C273" s="907"/>
      <c r="D273" s="907"/>
      <c r="E273" s="907"/>
      <c r="F273" s="907"/>
      <c r="G273" s="907"/>
    </row>
    <row r="274" spans="1:7" ht="13.5" thickBot="1" x14ac:dyDescent="0.35">
      <c r="A274" s="907"/>
      <c r="B274" s="907"/>
      <c r="C274" s="907"/>
      <c r="D274" s="907"/>
      <c r="E274" s="907"/>
      <c r="F274" s="907"/>
      <c r="G274" s="907"/>
    </row>
    <row r="275" spans="1:7" ht="18.75" customHeight="1" x14ac:dyDescent="0.3">
      <c r="A275" s="1506" t="s">
        <v>434</v>
      </c>
      <c r="B275" s="1507"/>
      <c r="C275" s="1507"/>
      <c r="D275" s="1507"/>
      <c r="E275" s="1507"/>
      <c r="F275" s="1507"/>
      <c r="G275" s="1508"/>
    </row>
    <row r="276" spans="1:7" ht="15" x14ac:dyDescent="0.3">
      <c r="A276" s="799"/>
      <c r="B276" s="1509"/>
      <c r="C276" s="1509"/>
      <c r="D276" s="829"/>
      <c r="E276" s="829"/>
      <c r="F276" s="829"/>
      <c r="G276" s="830"/>
    </row>
    <row r="277" spans="1:7" ht="12.75" customHeight="1" x14ac:dyDescent="0.3">
      <c r="A277" s="800" t="s">
        <v>416</v>
      </c>
      <c r="B277" s="1510" t="s">
        <v>775</v>
      </c>
      <c r="C277" s="1510"/>
      <c r="D277" s="1510"/>
      <c r="E277" s="1510"/>
      <c r="F277" s="1510"/>
      <c r="G277" s="1511"/>
    </row>
    <row r="278" spans="1:7" ht="12.75" customHeight="1" x14ac:dyDescent="0.3">
      <c r="A278" s="800" t="s">
        <v>417</v>
      </c>
      <c r="B278" s="1510" t="s">
        <v>776</v>
      </c>
      <c r="C278" s="1510"/>
      <c r="D278" s="1510"/>
      <c r="E278" s="1510"/>
      <c r="F278" s="1510"/>
      <c r="G278" s="1511"/>
    </row>
    <row r="279" spans="1:7" ht="12.75" customHeight="1" x14ac:dyDescent="0.3">
      <c r="A279" s="800" t="s">
        <v>736</v>
      </c>
      <c r="B279" s="1510" t="s">
        <v>777</v>
      </c>
      <c r="C279" s="1510"/>
      <c r="D279" s="1510"/>
      <c r="E279" s="1510"/>
      <c r="F279" s="1510"/>
      <c r="G279" s="1511"/>
    </row>
    <row r="280" spans="1:7" ht="15.5" x14ac:dyDescent="0.3">
      <c r="A280" s="800" t="s">
        <v>738</v>
      </c>
      <c r="B280" s="1502">
        <v>400190499</v>
      </c>
      <c r="C280" s="1502"/>
      <c r="D280" s="439"/>
      <c r="E280" s="903"/>
      <c r="F280" s="903"/>
      <c r="G280" s="801"/>
    </row>
    <row r="281" spans="1:7" ht="15.75" customHeight="1" x14ac:dyDescent="0.3">
      <c r="A281" s="800" t="s">
        <v>739</v>
      </c>
      <c r="B281" s="1502" t="s">
        <v>374</v>
      </c>
      <c r="C281" s="1502"/>
      <c r="D281" s="1502"/>
      <c r="E281" s="802"/>
      <c r="F281" s="802"/>
      <c r="G281" s="801"/>
    </row>
    <row r="282" spans="1:7" ht="15.5" x14ac:dyDescent="0.3">
      <c r="A282" s="800" t="s">
        <v>418</v>
      </c>
      <c r="B282" s="1503">
        <v>0.99960000000000004</v>
      </c>
      <c r="C282" s="1503"/>
      <c r="D282" s="904"/>
      <c r="E282" s="904"/>
      <c r="F282" s="904"/>
      <c r="G282" s="801"/>
    </row>
    <row r="283" spans="1:7" ht="15.5" x14ac:dyDescent="0.3">
      <c r="A283" s="800" t="s">
        <v>419</v>
      </c>
      <c r="B283" s="1504">
        <v>42993</v>
      </c>
      <c r="C283" s="1505"/>
      <c r="D283" s="905"/>
      <c r="E283" s="905"/>
      <c r="F283" s="905"/>
      <c r="G283" s="801"/>
    </row>
    <row r="284" spans="1:7" ht="15.5" x14ac:dyDescent="0.3">
      <c r="A284" s="800" t="s">
        <v>420</v>
      </c>
      <c r="B284" s="1504">
        <v>44073</v>
      </c>
      <c r="C284" s="1505"/>
      <c r="D284" s="905"/>
      <c r="E284" s="905"/>
      <c r="F284" s="905"/>
      <c r="G284" s="801"/>
    </row>
    <row r="285" spans="1:7" ht="13.5" thickBot="1" x14ac:dyDescent="0.35">
      <c r="A285" s="803"/>
      <c r="B285" s="804"/>
      <c r="C285" s="804"/>
      <c r="D285" s="804"/>
      <c r="E285" s="804"/>
      <c r="F285" s="804"/>
      <c r="G285" s="805"/>
    </row>
    <row r="286" spans="1:7" ht="26" x14ac:dyDescent="0.3">
      <c r="A286" s="806" t="s">
        <v>266</v>
      </c>
      <c r="B286" s="807" t="s">
        <v>421</v>
      </c>
      <c r="C286" s="808" t="s">
        <v>422</v>
      </c>
      <c r="D286" s="808" t="s">
        <v>423</v>
      </c>
      <c r="E286" s="808" t="s">
        <v>570</v>
      </c>
      <c r="F286" s="808" t="s">
        <v>740</v>
      </c>
      <c r="G286" s="809" t="s">
        <v>395</v>
      </c>
    </row>
    <row r="287" spans="1:7" x14ac:dyDescent="0.3">
      <c r="A287" s="810" t="s">
        <v>424</v>
      </c>
      <c r="B287" s="811"/>
      <c r="C287" s="811">
        <v>400025148</v>
      </c>
      <c r="D287" s="811"/>
      <c r="E287" s="811"/>
      <c r="F287" s="811"/>
      <c r="G287" s="812">
        <f>SUM(C287:F287)</f>
        <v>400025148</v>
      </c>
    </row>
    <row r="288" spans="1:7" x14ac:dyDescent="0.3">
      <c r="A288" s="813" t="s">
        <v>425</v>
      </c>
      <c r="B288" s="814"/>
      <c r="C288" s="814"/>
      <c r="D288" s="814"/>
      <c r="E288" s="814"/>
      <c r="F288" s="814"/>
      <c r="G288" s="815"/>
    </row>
    <row r="289" spans="1:10" x14ac:dyDescent="0.3">
      <c r="A289" s="816" t="s">
        <v>426</v>
      </c>
      <c r="B289" s="817"/>
      <c r="C289" s="817">
        <v>400025148</v>
      </c>
      <c r="D289" s="817"/>
      <c r="E289" s="817"/>
      <c r="F289" s="817"/>
      <c r="G289" s="818">
        <f>SUM(C289:F289)</f>
        <v>400025148</v>
      </c>
    </row>
    <row r="290" spans="1:10" x14ac:dyDescent="0.3">
      <c r="A290" s="816"/>
      <c r="B290" s="817"/>
      <c r="C290" s="817"/>
      <c r="D290" s="817"/>
      <c r="E290" s="817"/>
      <c r="F290" s="817"/>
      <c r="G290" s="818"/>
    </row>
    <row r="291" spans="1:10" x14ac:dyDescent="0.3">
      <c r="A291" s="810" t="s">
        <v>427</v>
      </c>
      <c r="B291" s="819">
        <v>6350000</v>
      </c>
      <c r="C291" s="819">
        <f>SUM(C292:C301)</f>
        <v>170351</v>
      </c>
      <c r="D291" s="819">
        <f>SUM(D293:D296)</f>
        <v>14784325</v>
      </c>
      <c r="E291" s="819">
        <f>SUM(E293:E296)+E300</f>
        <v>384390823</v>
      </c>
      <c r="F291" s="819"/>
      <c r="G291" s="820">
        <f>SUM(B291:F291)</f>
        <v>405695499</v>
      </c>
    </row>
    <row r="292" spans="1:10" x14ac:dyDescent="0.3">
      <c r="A292" s="813" t="s">
        <v>425</v>
      </c>
      <c r="B292" s="814"/>
      <c r="C292" s="814"/>
      <c r="D292" s="814"/>
      <c r="E292" s="814"/>
      <c r="F292" s="814"/>
      <c r="G292" s="815"/>
    </row>
    <row r="293" spans="1:10" x14ac:dyDescent="0.3">
      <c r="A293" s="821" t="s">
        <v>428</v>
      </c>
      <c r="B293" s="822"/>
      <c r="C293" s="822">
        <v>0</v>
      </c>
      <c r="D293" s="822"/>
      <c r="E293" s="822"/>
      <c r="F293" s="822"/>
      <c r="G293" s="818">
        <f>SUM(C293:F293)</f>
        <v>0</v>
      </c>
    </row>
    <row r="294" spans="1:10" ht="26" x14ac:dyDescent="0.3">
      <c r="A294" s="821" t="s">
        <v>205</v>
      </c>
      <c r="B294" s="822"/>
      <c r="C294" s="822">
        <v>0</v>
      </c>
      <c r="D294" s="822"/>
      <c r="E294" s="822"/>
      <c r="F294" s="822"/>
      <c r="G294" s="818">
        <f>SUM(D294:F294)</f>
        <v>0</v>
      </c>
    </row>
    <row r="295" spans="1:10" x14ac:dyDescent="0.3">
      <c r="A295" s="821" t="s">
        <v>429</v>
      </c>
      <c r="B295" s="822">
        <v>6350000</v>
      </c>
      <c r="C295" s="822">
        <v>170351</v>
      </c>
      <c r="D295" s="822">
        <v>8129525</v>
      </c>
      <c r="E295" s="822">
        <v>48119503</v>
      </c>
      <c r="F295" s="822"/>
      <c r="G295" s="818">
        <f>SUM(B295:F295)</f>
        <v>62769379</v>
      </c>
    </row>
    <row r="296" spans="1:10" x14ac:dyDescent="0.3">
      <c r="A296" s="821" t="s">
        <v>430</v>
      </c>
      <c r="B296" s="822"/>
      <c r="C296" s="822">
        <v>0</v>
      </c>
      <c r="D296" s="822">
        <v>6654800</v>
      </c>
      <c r="E296" s="822">
        <v>110783000</v>
      </c>
      <c r="F296" s="822"/>
      <c r="G296" s="818">
        <f>SUM(C296:F296)</f>
        <v>117437800</v>
      </c>
    </row>
    <row r="297" spans="1:10" x14ac:dyDescent="0.3">
      <c r="A297" s="816" t="s">
        <v>425</v>
      </c>
      <c r="B297" s="822"/>
      <c r="C297" s="822"/>
      <c r="D297" s="822"/>
      <c r="E297" s="822"/>
      <c r="F297" s="822"/>
      <c r="G297" s="818"/>
    </row>
    <row r="298" spans="1:10" x14ac:dyDescent="0.3">
      <c r="A298" s="816" t="s">
        <v>741</v>
      </c>
      <c r="B298" s="822"/>
      <c r="C298" s="822"/>
      <c r="D298" s="822"/>
      <c r="E298" s="822">
        <v>73152000</v>
      </c>
      <c r="F298" s="822"/>
      <c r="G298" s="818">
        <v>73152000</v>
      </c>
    </row>
    <row r="299" spans="1:10" x14ac:dyDescent="0.3">
      <c r="A299" s="816" t="s">
        <v>766</v>
      </c>
      <c r="B299" s="822"/>
      <c r="C299" s="822"/>
      <c r="D299" s="822"/>
      <c r="E299" s="822">
        <v>32131000</v>
      </c>
      <c r="F299" s="822"/>
      <c r="G299" s="818">
        <v>32131000</v>
      </c>
    </row>
    <row r="300" spans="1:10" x14ac:dyDescent="0.3">
      <c r="A300" s="821" t="s">
        <v>431</v>
      </c>
      <c r="B300" s="822"/>
      <c r="C300" s="822"/>
      <c r="D300" s="822"/>
      <c r="E300" s="822">
        <v>225488320</v>
      </c>
      <c r="F300" s="822"/>
      <c r="G300" s="818">
        <f>SUM(B300:F300)</f>
        <v>225488320</v>
      </c>
    </row>
    <row r="301" spans="1:10" x14ac:dyDescent="0.3">
      <c r="A301" s="821" t="s">
        <v>234</v>
      </c>
      <c r="B301" s="822"/>
      <c r="C301" s="822"/>
      <c r="D301" s="822"/>
      <c r="E301" s="822"/>
      <c r="F301" s="822"/>
      <c r="G301" s="818">
        <v>0</v>
      </c>
    </row>
    <row r="302" spans="1:10" ht="13.5" x14ac:dyDescent="0.3">
      <c r="A302" s="823" t="s">
        <v>432</v>
      </c>
      <c r="B302" s="824">
        <v>6350000</v>
      </c>
      <c r="C302" s="824"/>
      <c r="D302" s="824">
        <v>14784325</v>
      </c>
      <c r="E302" s="824">
        <v>378890823</v>
      </c>
      <c r="F302" s="824">
        <f>F291</f>
        <v>0</v>
      </c>
      <c r="G302" s="825">
        <f>SUM(B302:F302)</f>
        <v>400025148</v>
      </c>
    </row>
    <row r="303" spans="1:10" ht="27.5" thickBot="1" x14ac:dyDescent="0.35">
      <c r="A303" s="826" t="s">
        <v>433</v>
      </c>
      <c r="B303" s="827"/>
      <c r="C303" s="827">
        <v>170351</v>
      </c>
      <c r="D303" s="827"/>
      <c r="E303" s="827">
        <v>5500000</v>
      </c>
      <c r="F303" s="827"/>
      <c r="G303" s="828">
        <f>SUM(B303:F303)</f>
        <v>5670351</v>
      </c>
      <c r="I303" s="862"/>
      <c r="J303" s="862"/>
    </row>
    <row r="304" spans="1:10" x14ac:dyDescent="0.3">
      <c r="A304" s="907"/>
      <c r="B304" s="907"/>
      <c r="C304" s="907"/>
      <c r="D304" s="907"/>
      <c r="E304" s="907"/>
      <c r="F304" s="907"/>
      <c r="G304" s="907"/>
    </row>
    <row r="305" spans="1:7" ht="13.5" thickBot="1" x14ac:dyDescent="0.35">
      <c r="A305" s="907"/>
      <c r="B305" s="907"/>
      <c r="C305" s="907"/>
      <c r="D305" s="907"/>
      <c r="E305" s="907"/>
      <c r="F305" s="907"/>
      <c r="G305" s="907"/>
    </row>
    <row r="306" spans="1:7" ht="18.75" customHeight="1" x14ac:dyDescent="0.3">
      <c r="A306" s="1506" t="s">
        <v>434</v>
      </c>
      <c r="B306" s="1507"/>
      <c r="C306" s="1507"/>
      <c r="D306" s="1507"/>
      <c r="E306" s="1507"/>
      <c r="F306" s="1507"/>
      <c r="G306" s="1508"/>
    </row>
    <row r="307" spans="1:7" ht="15" x14ac:dyDescent="0.3">
      <c r="A307" s="799"/>
      <c r="B307" s="1509"/>
      <c r="C307" s="1509"/>
      <c r="D307" s="829"/>
      <c r="E307" s="829"/>
      <c r="F307" s="829"/>
      <c r="G307" s="830"/>
    </row>
    <row r="308" spans="1:7" ht="12.75" customHeight="1" x14ac:dyDescent="0.3">
      <c r="A308" s="800" t="s">
        <v>416</v>
      </c>
      <c r="B308" s="1510" t="s">
        <v>778</v>
      </c>
      <c r="C308" s="1510"/>
      <c r="D308" s="1510"/>
      <c r="E308" s="1510"/>
      <c r="F308" s="1510"/>
      <c r="G308" s="1511"/>
    </row>
    <row r="309" spans="1:7" ht="12.75" customHeight="1" x14ac:dyDescent="0.3">
      <c r="A309" s="800" t="s">
        <v>417</v>
      </c>
      <c r="B309" s="1510" t="s">
        <v>779</v>
      </c>
      <c r="C309" s="1510"/>
      <c r="D309" s="1510"/>
      <c r="E309" s="1510"/>
      <c r="F309" s="1510"/>
      <c r="G309" s="1511"/>
    </row>
    <row r="310" spans="1:7" ht="12.75" customHeight="1" x14ac:dyDescent="0.3">
      <c r="A310" s="800" t="s">
        <v>736</v>
      </c>
      <c r="B310" s="1510" t="s">
        <v>770</v>
      </c>
      <c r="C310" s="1510"/>
      <c r="D310" s="1510"/>
      <c r="E310" s="1510"/>
      <c r="F310" s="1510"/>
      <c r="G310" s="1511"/>
    </row>
    <row r="311" spans="1:7" ht="15.5" x14ac:dyDescent="0.3">
      <c r="A311" s="800" t="s">
        <v>738</v>
      </c>
      <c r="B311" s="1502">
        <v>176523043</v>
      </c>
      <c r="C311" s="1502"/>
      <c r="D311" s="439"/>
      <c r="E311" s="903"/>
      <c r="F311" s="903"/>
      <c r="G311" s="801"/>
    </row>
    <row r="312" spans="1:7" ht="15.75" customHeight="1" x14ac:dyDescent="0.3">
      <c r="A312" s="800" t="s">
        <v>739</v>
      </c>
      <c r="B312" s="1502" t="s">
        <v>374</v>
      </c>
      <c r="C312" s="1502"/>
      <c r="D312" s="1502"/>
      <c r="E312" s="802"/>
      <c r="F312" s="802"/>
      <c r="G312" s="801"/>
    </row>
    <row r="313" spans="1:7" ht="15.5" x14ac:dyDescent="0.3">
      <c r="A313" s="800" t="s">
        <v>418</v>
      </c>
      <c r="B313" s="1503">
        <v>1</v>
      </c>
      <c r="C313" s="1503"/>
      <c r="D313" s="904"/>
      <c r="E313" s="904"/>
      <c r="F313" s="904"/>
      <c r="G313" s="801"/>
    </row>
    <row r="314" spans="1:7" ht="15.5" x14ac:dyDescent="0.3">
      <c r="A314" s="800" t="s">
        <v>419</v>
      </c>
      <c r="B314" s="1504">
        <v>42948</v>
      </c>
      <c r="C314" s="1505"/>
      <c r="D314" s="905"/>
      <c r="E314" s="905"/>
      <c r="F314" s="905"/>
      <c r="G314" s="801"/>
    </row>
    <row r="315" spans="1:7" ht="15.5" x14ac:dyDescent="0.3">
      <c r="A315" s="800" t="s">
        <v>420</v>
      </c>
      <c r="B315" s="1504">
        <v>43404</v>
      </c>
      <c r="C315" s="1505"/>
      <c r="D315" s="905"/>
      <c r="E315" s="905"/>
      <c r="F315" s="905"/>
      <c r="G315" s="801"/>
    </row>
    <row r="316" spans="1:7" ht="13.5" thickBot="1" x14ac:dyDescent="0.35">
      <c r="A316" s="803"/>
      <c r="B316" s="804"/>
      <c r="C316" s="804"/>
      <c r="D316" s="804"/>
      <c r="E316" s="804"/>
      <c r="F316" s="804"/>
      <c r="G316" s="805"/>
    </row>
    <row r="317" spans="1:7" ht="26" x14ac:dyDescent="0.3">
      <c r="A317" s="806" t="s">
        <v>266</v>
      </c>
      <c r="B317" s="807" t="s">
        <v>421</v>
      </c>
      <c r="C317" s="808" t="s">
        <v>422</v>
      </c>
      <c r="D317" s="808" t="s">
        <v>423</v>
      </c>
      <c r="E317" s="808" t="s">
        <v>570</v>
      </c>
      <c r="F317" s="808" t="s">
        <v>740</v>
      </c>
      <c r="G317" s="809" t="s">
        <v>395</v>
      </c>
    </row>
    <row r="318" spans="1:7" x14ac:dyDescent="0.3">
      <c r="A318" s="810" t="s">
        <v>424</v>
      </c>
      <c r="B318" s="811"/>
      <c r="C318" s="811">
        <v>176523043</v>
      </c>
      <c r="D318" s="811"/>
      <c r="E318" s="811"/>
      <c r="F318" s="811"/>
      <c r="G318" s="812">
        <f>SUM(C318:F318)</f>
        <v>176523043</v>
      </c>
    </row>
    <row r="319" spans="1:7" x14ac:dyDescent="0.3">
      <c r="A319" s="813" t="s">
        <v>425</v>
      </c>
      <c r="B319" s="814"/>
      <c r="C319" s="814"/>
      <c r="D319" s="814"/>
      <c r="E319" s="814"/>
      <c r="F319" s="814"/>
      <c r="G319" s="815"/>
    </row>
    <row r="320" spans="1:7" x14ac:dyDescent="0.3">
      <c r="A320" s="816" t="s">
        <v>426</v>
      </c>
      <c r="B320" s="817"/>
      <c r="C320" s="817">
        <v>176523043</v>
      </c>
      <c r="D320" s="817"/>
      <c r="E320" s="817"/>
      <c r="F320" s="817"/>
      <c r="G320" s="818">
        <f>SUM(C320:F320)</f>
        <v>176523043</v>
      </c>
    </row>
    <row r="321" spans="1:9" x14ac:dyDescent="0.3">
      <c r="A321" s="816"/>
      <c r="B321" s="817"/>
      <c r="C321" s="817"/>
      <c r="D321" s="817"/>
      <c r="E321" s="817"/>
      <c r="F321" s="817"/>
      <c r="G321" s="818"/>
    </row>
    <row r="322" spans="1:9" x14ac:dyDescent="0.3">
      <c r="A322" s="810" t="s">
        <v>427</v>
      </c>
      <c r="B322" s="819">
        <v>3105023</v>
      </c>
      <c r="C322" s="819">
        <f>SUM(C323:C332)</f>
        <v>0</v>
      </c>
      <c r="D322" s="819">
        <f>D324+D325+D326+D327+D331</f>
        <v>126922735</v>
      </c>
      <c r="E322" s="819">
        <f>E324+E325+E326+E327+E331</f>
        <v>46495285</v>
      </c>
      <c r="F322" s="819">
        <f>SUM(F324:F327)</f>
        <v>0</v>
      </c>
      <c r="G322" s="820">
        <f>SUM(B322:F322)</f>
        <v>176523043</v>
      </c>
    </row>
    <row r="323" spans="1:9" x14ac:dyDescent="0.3">
      <c r="A323" s="813" t="s">
        <v>425</v>
      </c>
      <c r="B323" s="814"/>
      <c r="C323" s="814"/>
      <c r="D323" s="814"/>
      <c r="E323" s="814"/>
      <c r="F323" s="814"/>
      <c r="G323" s="815"/>
    </row>
    <row r="324" spans="1:9" x14ac:dyDescent="0.3">
      <c r="A324" s="821" t="s">
        <v>428</v>
      </c>
      <c r="B324" s="822"/>
      <c r="C324" s="822">
        <v>0</v>
      </c>
      <c r="D324" s="822">
        <v>0</v>
      </c>
      <c r="E324" s="822">
        <v>0</v>
      </c>
      <c r="F324" s="822">
        <v>0</v>
      </c>
      <c r="G324" s="818">
        <f>SUM(C324:F324)</f>
        <v>0</v>
      </c>
    </row>
    <row r="325" spans="1:9" ht="26" x14ac:dyDescent="0.3">
      <c r="A325" s="821" t="s">
        <v>205</v>
      </c>
      <c r="B325" s="822"/>
      <c r="C325" s="822">
        <v>0</v>
      </c>
      <c r="D325" s="822">
        <v>0</v>
      </c>
      <c r="E325" s="822">
        <v>0</v>
      </c>
      <c r="F325" s="822">
        <v>0</v>
      </c>
      <c r="G325" s="818">
        <f>SUM(D325:F325)</f>
        <v>0</v>
      </c>
    </row>
    <row r="326" spans="1:9" x14ac:dyDescent="0.3">
      <c r="A326" s="821" t="s">
        <v>429</v>
      </c>
      <c r="B326" s="822">
        <v>3105023</v>
      </c>
      <c r="C326" s="822"/>
      <c r="D326" s="822">
        <v>1709000</v>
      </c>
      <c r="E326" s="822">
        <v>4758013</v>
      </c>
      <c r="F326" s="822">
        <v>0</v>
      </c>
      <c r="G326" s="818">
        <f>SUM(B326:F326)</f>
        <v>9572036</v>
      </c>
    </row>
    <row r="327" spans="1:9" x14ac:dyDescent="0.3">
      <c r="A327" s="821" t="s">
        <v>430</v>
      </c>
      <c r="B327" s="822"/>
      <c r="C327" s="822">
        <v>0</v>
      </c>
      <c r="D327" s="822"/>
      <c r="E327" s="822">
        <v>0</v>
      </c>
      <c r="F327" s="822">
        <v>0</v>
      </c>
      <c r="G327" s="818">
        <f>SUM(C327:F327)</f>
        <v>0</v>
      </c>
    </row>
    <row r="328" spans="1:9" x14ac:dyDescent="0.3">
      <c r="A328" s="816" t="s">
        <v>425</v>
      </c>
      <c r="B328" s="822"/>
      <c r="C328" s="822"/>
      <c r="D328" s="822"/>
      <c r="E328" s="822"/>
      <c r="F328" s="822"/>
      <c r="G328" s="818"/>
    </row>
    <row r="329" spans="1:9" x14ac:dyDescent="0.3">
      <c r="A329" s="816" t="s">
        <v>741</v>
      </c>
      <c r="B329" s="822"/>
      <c r="C329" s="822"/>
      <c r="D329" s="822"/>
      <c r="E329" s="822"/>
      <c r="F329" s="822">
        <v>0</v>
      </c>
      <c r="G329" s="818">
        <v>0</v>
      </c>
    </row>
    <row r="330" spans="1:9" x14ac:dyDescent="0.3">
      <c r="A330" s="816" t="s">
        <v>766</v>
      </c>
      <c r="B330" s="822"/>
      <c r="C330" s="822"/>
      <c r="D330" s="822"/>
      <c r="E330" s="822"/>
      <c r="F330" s="822">
        <v>0</v>
      </c>
      <c r="G330" s="818">
        <v>0</v>
      </c>
    </row>
    <row r="331" spans="1:9" x14ac:dyDescent="0.3">
      <c r="A331" s="821" t="s">
        <v>431</v>
      </c>
      <c r="B331" s="822"/>
      <c r="C331" s="822"/>
      <c r="D331" s="822">
        <v>125213735</v>
      </c>
      <c r="E331" s="822">
        <v>41737272</v>
      </c>
      <c r="F331" s="822"/>
      <c r="G331" s="818">
        <f>SUM(B331:F331)</f>
        <v>166951007</v>
      </c>
    </row>
    <row r="332" spans="1:9" x14ac:dyDescent="0.3">
      <c r="A332" s="821" t="s">
        <v>234</v>
      </c>
      <c r="B332" s="822"/>
      <c r="C332" s="822"/>
      <c r="D332" s="822"/>
      <c r="E332" s="822"/>
      <c r="F332" s="822"/>
      <c r="G332" s="818">
        <v>0</v>
      </c>
    </row>
    <row r="333" spans="1:9" ht="13.5" x14ac:dyDescent="0.3">
      <c r="A333" s="823" t="s">
        <v>432</v>
      </c>
      <c r="B333" s="824">
        <v>3105023</v>
      </c>
      <c r="C333" s="824"/>
      <c r="D333" s="824">
        <v>126922735</v>
      </c>
      <c r="E333" s="824">
        <v>46495285</v>
      </c>
      <c r="F333" s="824">
        <v>0</v>
      </c>
      <c r="G333" s="825">
        <f>SUM(G324:G327)+G331</f>
        <v>176523043</v>
      </c>
      <c r="I333" s="862"/>
    </row>
    <row r="334" spans="1:9" ht="27.5" thickBot="1" x14ac:dyDescent="0.35">
      <c r="A334" s="826" t="s">
        <v>433</v>
      </c>
      <c r="B334" s="827">
        <v>0</v>
      </c>
      <c r="C334" s="827">
        <v>0</v>
      </c>
      <c r="D334" s="827"/>
      <c r="E334" s="827"/>
      <c r="F334" s="827"/>
      <c r="G334" s="828">
        <f>SUM(B334:F334)</f>
        <v>0</v>
      </c>
    </row>
    <row r="335" spans="1:9" x14ac:dyDescent="0.3">
      <c r="A335" s="907"/>
      <c r="B335" s="907"/>
      <c r="C335" s="907"/>
      <c r="D335" s="907"/>
      <c r="E335" s="907"/>
      <c r="F335" s="907"/>
      <c r="G335" s="907"/>
    </row>
    <row r="336" spans="1:9" ht="13.5" thickBot="1" x14ac:dyDescent="0.35">
      <c r="A336" s="907"/>
      <c r="B336" s="907"/>
      <c r="C336" s="907"/>
      <c r="D336" s="907"/>
      <c r="E336" s="907"/>
      <c r="F336" s="907"/>
      <c r="G336" s="907"/>
    </row>
    <row r="337" spans="1:7" ht="18.75" customHeight="1" x14ac:dyDescent="0.3">
      <c r="A337" s="1506" t="s">
        <v>434</v>
      </c>
      <c r="B337" s="1507"/>
      <c r="C337" s="1507"/>
      <c r="D337" s="1507"/>
      <c r="E337" s="1507"/>
      <c r="F337" s="1507"/>
      <c r="G337" s="1508"/>
    </row>
    <row r="338" spans="1:7" ht="15" x14ac:dyDescent="0.3">
      <c r="A338" s="799"/>
      <c r="B338" s="1509"/>
      <c r="C338" s="1509"/>
      <c r="D338" s="829"/>
      <c r="E338" s="829"/>
      <c r="F338" s="829"/>
      <c r="G338" s="830"/>
    </row>
    <row r="339" spans="1:7" ht="12.75" customHeight="1" x14ac:dyDescent="0.3">
      <c r="A339" s="800" t="s">
        <v>416</v>
      </c>
      <c r="B339" s="1510" t="s">
        <v>780</v>
      </c>
      <c r="C339" s="1510"/>
      <c r="D339" s="1510"/>
      <c r="E339" s="1510"/>
      <c r="F339" s="1510"/>
      <c r="G339" s="1511"/>
    </row>
    <row r="340" spans="1:7" ht="12.75" customHeight="1" x14ac:dyDescent="0.3">
      <c r="A340" s="800" t="s">
        <v>417</v>
      </c>
      <c r="B340" s="1510" t="s">
        <v>781</v>
      </c>
      <c r="C340" s="1510"/>
      <c r="D340" s="1510"/>
      <c r="E340" s="1510"/>
      <c r="F340" s="1510"/>
      <c r="G340" s="1511"/>
    </row>
    <row r="341" spans="1:7" ht="12.75" customHeight="1" x14ac:dyDescent="0.3">
      <c r="A341" s="800" t="s">
        <v>736</v>
      </c>
      <c r="B341" s="1510" t="s">
        <v>782</v>
      </c>
      <c r="C341" s="1510"/>
      <c r="D341" s="1510"/>
      <c r="E341" s="1510"/>
      <c r="F341" s="1510"/>
      <c r="G341" s="1511"/>
    </row>
    <row r="342" spans="1:7" ht="15.5" x14ac:dyDescent="0.3">
      <c r="A342" s="800" t="s">
        <v>738</v>
      </c>
      <c r="B342" s="1502">
        <v>499444098</v>
      </c>
      <c r="C342" s="1502"/>
      <c r="D342" s="439"/>
      <c r="E342" s="903"/>
      <c r="F342" s="903"/>
      <c r="G342" s="801"/>
    </row>
    <row r="343" spans="1:7" ht="15.75" customHeight="1" x14ac:dyDescent="0.3">
      <c r="A343" s="800" t="s">
        <v>739</v>
      </c>
      <c r="B343" s="1502" t="s">
        <v>374</v>
      </c>
      <c r="C343" s="1502"/>
      <c r="D343" s="1502"/>
      <c r="E343" s="802"/>
      <c r="F343" s="802"/>
      <c r="G343" s="801"/>
    </row>
    <row r="344" spans="1:7" ht="15.5" x14ac:dyDescent="0.3">
      <c r="A344" s="800" t="s">
        <v>418</v>
      </c>
      <c r="B344" s="1503">
        <v>1</v>
      </c>
      <c r="C344" s="1503"/>
      <c r="D344" s="904"/>
      <c r="E344" s="904"/>
      <c r="F344" s="904"/>
      <c r="G344" s="801"/>
    </row>
    <row r="345" spans="1:7" ht="15.5" x14ac:dyDescent="0.3">
      <c r="A345" s="800" t="s">
        <v>419</v>
      </c>
      <c r="B345" s="1504">
        <v>42887</v>
      </c>
      <c r="C345" s="1505"/>
      <c r="D345" s="905"/>
      <c r="E345" s="905"/>
      <c r="F345" s="905"/>
      <c r="G345" s="801"/>
    </row>
    <row r="346" spans="1:7" ht="15.5" x14ac:dyDescent="0.3">
      <c r="A346" s="800" t="s">
        <v>420</v>
      </c>
      <c r="B346" s="1504">
        <v>43951</v>
      </c>
      <c r="C346" s="1505"/>
      <c r="D346" s="905"/>
      <c r="E346" s="905"/>
      <c r="F346" s="905"/>
      <c r="G346" s="801"/>
    </row>
    <row r="347" spans="1:7" ht="13.5" thickBot="1" x14ac:dyDescent="0.35">
      <c r="A347" s="803"/>
      <c r="B347" s="804"/>
      <c r="C347" s="804"/>
      <c r="D347" s="804"/>
      <c r="E347" s="804"/>
      <c r="F347" s="804"/>
      <c r="G347" s="805"/>
    </row>
    <row r="348" spans="1:7" ht="26" x14ac:dyDescent="0.3">
      <c r="A348" s="806" t="s">
        <v>266</v>
      </c>
      <c r="B348" s="807" t="s">
        <v>421</v>
      </c>
      <c r="C348" s="808" t="s">
        <v>422</v>
      </c>
      <c r="D348" s="808" t="s">
        <v>423</v>
      </c>
      <c r="E348" s="808" t="s">
        <v>570</v>
      </c>
      <c r="F348" s="808" t="s">
        <v>740</v>
      </c>
      <c r="G348" s="809" t="s">
        <v>395</v>
      </c>
    </row>
    <row r="349" spans="1:7" x14ac:dyDescent="0.3">
      <c r="A349" s="810" t="s">
        <v>424</v>
      </c>
      <c r="B349" s="811"/>
      <c r="C349" s="811">
        <v>499444098</v>
      </c>
      <c r="D349" s="811"/>
      <c r="E349" s="811"/>
      <c r="F349" s="811"/>
      <c r="G349" s="812">
        <v>499444098</v>
      </c>
    </row>
    <row r="350" spans="1:7" x14ac:dyDescent="0.3">
      <c r="A350" s="813" t="s">
        <v>425</v>
      </c>
      <c r="B350" s="814"/>
      <c r="C350" s="814"/>
      <c r="D350" s="814"/>
      <c r="E350" s="814"/>
      <c r="F350" s="814"/>
      <c r="G350" s="815"/>
    </row>
    <row r="351" spans="1:7" x14ac:dyDescent="0.3">
      <c r="A351" s="816" t="s">
        <v>426</v>
      </c>
      <c r="B351" s="817"/>
      <c r="C351" s="817">
        <v>499444098</v>
      </c>
      <c r="D351" s="817"/>
      <c r="E351" s="817"/>
      <c r="F351" s="817"/>
      <c r="G351" s="818">
        <v>499444098</v>
      </c>
    </row>
    <row r="352" spans="1:7" x14ac:dyDescent="0.3">
      <c r="A352" s="816"/>
      <c r="B352" s="817"/>
      <c r="C352" s="817"/>
      <c r="D352" s="817"/>
      <c r="E352" s="817"/>
      <c r="F352" s="817"/>
      <c r="G352" s="818"/>
    </row>
    <row r="353" spans="1:10" x14ac:dyDescent="0.3">
      <c r="A353" s="810" t="s">
        <v>427</v>
      </c>
      <c r="B353" s="819">
        <f>SUM(B354:B362)</f>
        <v>5150500</v>
      </c>
      <c r="C353" s="819">
        <f>SUM(C354:C362)</f>
        <v>5477500</v>
      </c>
      <c r="D353" s="819">
        <f>SUM(D354:D362)</f>
        <v>76045973</v>
      </c>
      <c r="E353" s="819">
        <f>SUM(E354:E362)</f>
        <v>435659665</v>
      </c>
      <c r="F353" s="819">
        <f>SUM(F357:F358)</f>
        <v>0</v>
      </c>
      <c r="G353" s="820">
        <f>SUM(B353:F353)</f>
        <v>522333638</v>
      </c>
    </row>
    <row r="354" spans="1:10" x14ac:dyDescent="0.3">
      <c r="A354" s="813" t="s">
        <v>425</v>
      </c>
      <c r="B354" s="814"/>
      <c r="C354" s="814"/>
      <c r="D354" s="814"/>
      <c r="E354" s="814"/>
      <c r="F354" s="814"/>
      <c r="G354" s="815"/>
    </row>
    <row r="355" spans="1:10" x14ac:dyDescent="0.3">
      <c r="A355" s="821" t="s">
        <v>428</v>
      </c>
      <c r="B355" s="822"/>
      <c r="C355" s="822">
        <v>0</v>
      </c>
      <c r="D355" s="822">
        <v>0</v>
      </c>
      <c r="E355" s="822">
        <v>0</v>
      </c>
      <c r="F355" s="822"/>
      <c r="G355" s="818">
        <v>0</v>
      </c>
    </row>
    <row r="356" spans="1:10" ht="26" x14ac:dyDescent="0.3">
      <c r="A356" s="821" t="s">
        <v>205</v>
      </c>
      <c r="B356" s="822"/>
      <c r="C356" s="822">
        <v>0</v>
      </c>
      <c r="D356" s="822">
        <v>0</v>
      </c>
      <c r="E356" s="822">
        <v>0</v>
      </c>
      <c r="F356" s="822"/>
      <c r="G356" s="818">
        <v>0</v>
      </c>
    </row>
    <row r="357" spans="1:10" x14ac:dyDescent="0.3">
      <c r="A357" s="821" t="s">
        <v>429</v>
      </c>
      <c r="B357" s="822">
        <v>5150500</v>
      </c>
      <c r="C357" s="822">
        <v>5477500</v>
      </c>
      <c r="D357" s="822">
        <v>18239040</v>
      </c>
      <c r="E357" s="822">
        <v>15106090</v>
      </c>
      <c r="F357" s="822"/>
      <c r="G357" s="818">
        <f>SUM(B357:F357)</f>
        <v>43973130</v>
      </c>
    </row>
    <row r="358" spans="1:10" x14ac:dyDescent="0.3">
      <c r="A358" s="821" t="s">
        <v>430</v>
      </c>
      <c r="B358" s="822"/>
      <c r="C358" s="822">
        <v>0</v>
      </c>
      <c r="D358" s="822"/>
      <c r="E358" s="822">
        <v>111757065</v>
      </c>
      <c r="F358" s="822"/>
      <c r="G358" s="818">
        <f>SUM(D358:F358)</f>
        <v>111757065</v>
      </c>
    </row>
    <row r="359" spans="1:10" x14ac:dyDescent="0.3">
      <c r="A359" s="816" t="s">
        <v>425</v>
      </c>
      <c r="B359" s="822"/>
      <c r="C359" s="822"/>
      <c r="D359" s="822"/>
      <c r="E359" s="822"/>
      <c r="F359" s="822"/>
      <c r="G359" s="818"/>
    </row>
    <row r="360" spans="1:10" x14ac:dyDescent="0.3">
      <c r="A360" s="816" t="s">
        <v>741</v>
      </c>
      <c r="B360" s="822"/>
      <c r="C360" s="822"/>
      <c r="D360" s="822"/>
      <c r="E360" s="822">
        <v>62307738</v>
      </c>
      <c r="F360" s="822"/>
      <c r="G360" s="818">
        <v>18732500</v>
      </c>
    </row>
    <row r="361" spans="1:10" x14ac:dyDescent="0.3">
      <c r="A361" s="821" t="s">
        <v>431</v>
      </c>
      <c r="B361" s="822"/>
      <c r="C361" s="822"/>
      <c r="D361" s="822">
        <v>57806933</v>
      </c>
      <c r="E361" s="822">
        <v>246488772</v>
      </c>
      <c r="F361" s="822"/>
      <c r="G361" s="818">
        <v>0</v>
      </c>
    </row>
    <row r="362" spans="1:10" x14ac:dyDescent="0.3">
      <c r="A362" s="821" t="s">
        <v>234</v>
      </c>
      <c r="B362" s="822"/>
      <c r="C362" s="822"/>
      <c r="D362" s="822"/>
      <c r="E362" s="822"/>
      <c r="F362" s="822"/>
      <c r="G362" s="818">
        <v>0</v>
      </c>
    </row>
    <row r="363" spans="1:10" ht="13.5" x14ac:dyDescent="0.3">
      <c r="A363" s="823" t="s">
        <v>432</v>
      </c>
      <c r="B363" s="824">
        <v>5150500</v>
      </c>
      <c r="C363" s="824">
        <v>5477500</v>
      </c>
      <c r="D363" s="824">
        <v>76045973</v>
      </c>
      <c r="E363" s="824">
        <f>E353-E364</f>
        <v>435259665</v>
      </c>
      <c r="F363" s="824"/>
      <c r="G363" s="825">
        <f>SUM(B363:F363)</f>
        <v>521933638</v>
      </c>
      <c r="I363" s="862"/>
      <c r="J363" s="862"/>
    </row>
    <row r="364" spans="1:10" ht="27.5" thickBot="1" x14ac:dyDescent="0.35">
      <c r="A364" s="826" t="s">
        <v>433</v>
      </c>
      <c r="B364" s="827"/>
      <c r="C364" s="827">
        <v>0</v>
      </c>
      <c r="D364" s="827"/>
      <c r="E364" s="827">
        <v>400000</v>
      </c>
      <c r="F364" s="827"/>
      <c r="G364" s="881">
        <f>SUM(B364:F364)</f>
        <v>400000</v>
      </c>
    </row>
    <row r="365" spans="1:10" ht="13.5" thickBot="1" x14ac:dyDescent="0.35">
      <c r="A365" s="907"/>
      <c r="B365" s="907"/>
      <c r="C365" s="907"/>
      <c r="D365" s="907"/>
      <c r="E365" s="907"/>
      <c r="F365" s="907"/>
      <c r="G365" s="907"/>
    </row>
    <row r="366" spans="1:10" ht="18.75" customHeight="1" x14ac:dyDescent="0.3">
      <c r="A366" s="1506" t="s">
        <v>434</v>
      </c>
      <c r="B366" s="1507"/>
      <c r="C366" s="1507"/>
      <c r="D366" s="1507"/>
      <c r="E366" s="1507"/>
      <c r="F366" s="1507"/>
      <c r="G366" s="1508"/>
    </row>
    <row r="367" spans="1:10" ht="15" x14ac:dyDescent="0.3">
      <c r="A367" s="799"/>
      <c r="B367" s="1509"/>
      <c r="C367" s="1509"/>
      <c r="D367" s="829"/>
      <c r="E367" s="829"/>
      <c r="F367" s="829"/>
      <c r="G367" s="830"/>
    </row>
    <row r="368" spans="1:10" ht="12.75" customHeight="1" x14ac:dyDescent="0.3">
      <c r="A368" s="800" t="s">
        <v>416</v>
      </c>
      <c r="B368" s="1510" t="s">
        <v>853</v>
      </c>
      <c r="C368" s="1510"/>
      <c r="D368" s="1510"/>
      <c r="E368" s="1510"/>
      <c r="F368" s="1510"/>
      <c r="G368" s="1511"/>
    </row>
    <row r="369" spans="1:7" ht="12.75" customHeight="1" x14ac:dyDescent="0.3">
      <c r="A369" s="800" t="s">
        <v>417</v>
      </c>
      <c r="B369" s="1510" t="s">
        <v>854</v>
      </c>
      <c r="C369" s="1510"/>
      <c r="D369" s="1510"/>
      <c r="E369" s="1510"/>
      <c r="F369" s="1510"/>
      <c r="G369" s="1511"/>
    </row>
    <row r="370" spans="1:7" ht="12.75" customHeight="1" x14ac:dyDescent="0.3">
      <c r="A370" s="800" t="s">
        <v>736</v>
      </c>
      <c r="B370" s="1512" t="s">
        <v>859</v>
      </c>
      <c r="C370" s="1512"/>
      <c r="D370" s="1512"/>
      <c r="E370" s="1512"/>
      <c r="F370" s="1512"/>
      <c r="G370" s="1513"/>
    </row>
    <row r="371" spans="1:7" ht="15.5" x14ac:dyDescent="0.3">
      <c r="A371" s="800" t="s">
        <v>738</v>
      </c>
      <c r="B371" s="1502">
        <v>86159038</v>
      </c>
      <c r="C371" s="1502"/>
      <c r="D371" s="439"/>
      <c r="E371" s="903"/>
      <c r="F371" s="903"/>
      <c r="G371" s="801"/>
    </row>
    <row r="372" spans="1:7" ht="15.75" customHeight="1" x14ac:dyDescent="0.3">
      <c r="A372" s="800" t="s">
        <v>739</v>
      </c>
      <c r="B372" s="1502" t="s">
        <v>374</v>
      </c>
      <c r="C372" s="1502"/>
      <c r="D372" s="1502"/>
      <c r="E372" s="802"/>
      <c r="F372" s="802"/>
      <c r="G372" s="801"/>
    </row>
    <row r="373" spans="1:7" ht="15.5" x14ac:dyDescent="0.3">
      <c r="A373" s="800" t="s">
        <v>418</v>
      </c>
      <c r="B373" s="1503">
        <v>1</v>
      </c>
      <c r="C373" s="1503"/>
      <c r="D373" s="904"/>
      <c r="E373" s="904"/>
      <c r="F373" s="904"/>
      <c r="G373" s="801"/>
    </row>
    <row r="374" spans="1:7" ht="15.5" x14ac:dyDescent="0.3">
      <c r="A374" s="800" t="s">
        <v>419</v>
      </c>
      <c r="B374" s="1504">
        <v>43221</v>
      </c>
      <c r="C374" s="1505"/>
      <c r="D374" s="905"/>
      <c r="E374" s="905"/>
      <c r="F374" s="905"/>
      <c r="G374" s="801"/>
    </row>
    <row r="375" spans="1:7" ht="15.5" x14ac:dyDescent="0.3">
      <c r="A375" s="800" t="s">
        <v>420</v>
      </c>
      <c r="B375" s="1504" t="s">
        <v>860</v>
      </c>
      <c r="C375" s="1505"/>
      <c r="D375" s="905"/>
      <c r="E375" s="905"/>
      <c r="F375" s="905"/>
      <c r="G375" s="801"/>
    </row>
    <row r="376" spans="1:7" ht="13.5" thickBot="1" x14ac:dyDescent="0.35">
      <c r="A376" s="803"/>
      <c r="B376" s="804"/>
      <c r="C376" s="804"/>
      <c r="D376" s="804"/>
      <c r="E376" s="804"/>
      <c r="F376" s="804"/>
      <c r="G376" s="805"/>
    </row>
    <row r="377" spans="1:7" ht="26" x14ac:dyDescent="0.3">
      <c r="A377" s="806" t="s">
        <v>266</v>
      </c>
      <c r="B377" s="807" t="s">
        <v>421</v>
      </c>
      <c r="C377" s="808" t="s">
        <v>423</v>
      </c>
      <c r="D377" s="808" t="s">
        <v>570</v>
      </c>
      <c r="E377" s="808" t="s">
        <v>740</v>
      </c>
      <c r="F377" s="808" t="s">
        <v>949</v>
      </c>
      <c r="G377" s="809" t="s">
        <v>395</v>
      </c>
    </row>
    <row r="378" spans="1:7" x14ac:dyDescent="0.3">
      <c r="A378" s="810" t="s">
        <v>424</v>
      </c>
      <c r="B378" s="811"/>
      <c r="C378" s="811">
        <v>86159038</v>
      </c>
      <c r="D378" s="811">
        <f>G393-G380</f>
        <v>75873340</v>
      </c>
      <c r="E378" s="811"/>
      <c r="F378" s="811"/>
      <c r="G378" s="812">
        <f>SUM(C378:F378)</f>
        <v>162032378</v>
      </c>
    </row>
    <row r="379" spans="1:7" x14ac:dyDescent="0.3">
      <c r="A379" s="813" t="s">
        <v>425</v>
      </c>
      <c r="B379" s="814"/>
      <c r="C379" s="814"/>
      <c r="D379" s="814"/>
      <c r="E379" s="814"/>
      <c r="F379" s="814"/>
      <c r="G379" s="815"/>
    </row>
    <row r="380" spans="1:7" x14ac:dyDescent="0.3">
      <c r="A380" s="816" t="s">
        <v>426</v>
      </c>
      <c r="B380" s="817"/>
      <c r="C380" s="817">
        <v>86159038</v>
      </c>
      <c r="D380" s="817"/>
      <c r="E380" s="817"/>
      <c r="F380" s="817"/>
      <c r="G380" s="818">
        <f>SUM(C380:F380)</f>
        <v>86159038</v>
      </c>
    </row>
    <row r="381" spans="1:7" x14ac:dyDescent="0.3">
      <c r="A381" s="816"/>
      <c r="B381" s="817"/>
      <c r="C381" s="817"/>
      <c r="D381" s="817"/>
      <c r="E381" s="817"/>
      <c r="F381" s="817"/>
      <c r="G381" s="818"/>
    </row>
    <row r="382" spans="1:7" x14ac:dyDescent="0.3">
      <c r="A382" s="810" t="s">
        <v>427</v>
      </c>
      <c r="B382" s="819"/>
      <c r="C382" s="819">
        <f>SUM(C384:C387)+C391</f>
        <v>32654144</v>
      </c>
      <c r="D382" s="819">
        <f>D384+D385+D386+D391</f>
        <v>129378234</v>
      </c>
      <c r="E382" s="819"/>
      <c r="F382" s="819"/>
      <c r="G382" s="820">
        <f>SUM(B382:F382)</f>
        <v>162032378</v>
      </c>
    </row>
    <row r="383" spans="1:7" x14ac:dyDescent="0.3">
      <c r="A383" s="813" t="s">
        <v>425</v>
      </c>
      <c r="B383" s="814"/>
      <c r="C383" s="814"/>
      <c r="D383" s="814"/>
      <c r="E383" s="814"/>
      <c r="F383" s="814"/>
      <c r="G383" s="815"/>
    </row>
    <row r="384" spans="1:7" x14ac:dyDescent="0.3">
      <c r="A384" s="821" t="s">
        <v>428</v>
      </c>
      <c r="B384" s="822"/>
      <c r="C384" s="822">
        <v>1899119</v>
      </c>
      <c r="D384" s="822">
        <v>44132200</v>
      </c>
      <c r="E384" s="822"/>
      <c r="F384" s="822"/>
      <c r="G384" s="818">
        <f>SUM(C384:F384)</f>
        <v>46031319</v>
      </c>
    </row>
    <row r="385" spans="1:7" ht="26" x14ac:dyDescent="0.3">
      <c r="A385" s="821" t="s">
        <v>205</v>
      </c>
      <c r="B385" s="822"/>
      <c r="C385" s="822">
        <v>370330</v>
      </c>
      <c r="D385" s="822">
        <v>6384402</v>
      </c>
      <c r="E385" s="822"/>
      <c r="F385" s="822"/>
      <c r="G385" s="818">
        <f t="shared" ref="G385:G392" si="8">SUM(C385:F385)</f>
        <v>6754732</v>
      </c>
    </row>
    <row r="386" spans="1:7" x14ac:dyDescent="0.3">
      <c r="A386" s="821" t="s">
        <v>429</v>
      </c>
      <c r="B386" s="822"/>
      <c r="C386" s="822">
        <v>16510000</v>
      </c>
      <c r="D386" s="822">
        <v>58556446</v>
      </c>
      <c r="E386" s="822"/>
      <c r="F386" s="822"/>
      <c r="G386" s="818">
        <f t="shared" si="8"/>
        <v>75066446</v>
      </c>
    </row>
    <row r="387" spans="1:7" x14ac:dyDescent="0.3">
      <c r="A387" s="821" t="s">
        <v>430</v>
      </c>
      <c r="B387" s="822"/>
      <c r="C387" s="822">
        <v>7653338</v>
      </c>
      <c r="D387" s="822"/>
      <c r="E387" s="822"/>
      <c r="F387" s="822">
        <v>0</v>
      </c>
      <c r="G387" s="818">
        <f t="shared" si="8"/>
        <v>7653338</v>
      </c>
    </row>
    <row r="388" spans="1:7" x14ac:dyDescent="0.3">
      <c r="A388" s="816" t="s">
        <v>425</v>
      </c>
      <c r="B388" s="822"/>
      <c r="C388" s="822"/>
      <c r="D388" s="822"/>
      <c r="E388" s="822"/>
      <c r="F388" s="822"/>
      <c r="G388" s="818">
        <f t="shared" si="8"/>
        <v>0</v>
      </c>
    </row>
    <row r="389" spans="1:7" x14ac:dyDescent="0.3">
      <c r="A389" s="816" t="s">
        <v>741</v>
      </c>
      <c r="B389" s="822"/>
      <c r="C389" s="822">
        <v>7653338</v>
      </c>
      <c r="D389" s="822"/>
      <c r="E389" s="822"/>
      <c r="F389" s="822">
        <v>0</v>
      </c>
      <c r="G389" s="818">
        <f t="shared" si="8"/>
        <v>7653338</v>
      </c>
    </row>
    <row r="390" spans="1:7" x14ac:dyDescent="0.3">
      <c r="A390" s="816" t="s">
        <v>766</v>
      </c>
      <c r="B390" s="822"/>
      <c r="C390" s="822"/>
      <c r="D390" s="822"/>
      <c r="E390" s="822"/>
      <c r="F390" s="822">
        <v>0</v>
      </c>
      <c r="G390" s="818">
        <f t="shared" si="8"/>
        <v>0</v>
      </c>
    </row>
    <row r="391" spans="1:7" x14ac:dyDescent="0.3">
      <c r="A391" s="821" t="s">
        <v>431</v>
      </c>
      <c r="B391" s="822"/>
      <c r="C391" s="822">
        <v>6221357</v>
      </c>
      <c r="D391" s="822">
        <v>20305186</v>
      </c>
      <c r="E391" s="822"/>
      <c r="F391" s="822"/>
      <c r="G391" s="818">
        <f t="shared" si="8"/>
        <v>26526543</v>
      </c>
    </row>
    <row r="392" spans="1:7" x14ac:dyDescent="0.3">
      <c r="A392" s="821" t="s">
        <v>234</v>
      </c>
      <c r="B392" s="822"/>
      <c r="C392" s="822"/>
      <c r="D392" s="822"/>
      <c r="E392" s="822"/>
      <c r="F392" s="822"/>
      <c r="G392" s="818">
        <f t="shared" si="8"/>
        <v>0</v>
      </c>
    </row>
    <row r="393" spans="1:7" ht="13.5" x14ac:dyDescent="0.3">
      <c r="A393" s="823" t="s">
        <v>432</v>
      </c>
      <c r="B393" s="824"/>
      <c r="C393" s="824">
        <v>32654144</v>
      </c>
      <c r="D393" s="824">
        <f>162032378-C393</f>
        <v>129378234</v>
      </c>
      <c r="E393" s="824"/>
      <c r="F393" s="824"/>
      <c r="G393" s="825">
        <f>C393+D393</f>
        <v>162032378</v>
      </c>
    </row>
    <row r="394" spans="1:7" ht="27.5" thickBot="1" x14ac:dyDescent="0.35">
      <c r="A394" s="826" t="s">
        <v>433</v>
      </c>
      <c r="B394" s="827"/>
      <c r="C394" s="827"/>
      <c r="D394" s="827"/>
      <c r="E394" s="827"/>
      <c r="F394" s="827"/>
      <c r="G394" s="828">
        <f>SUM(B394:F394)</f>
        <v>0</v>
      </c>
    </row>
    <row r="395" spans="1:7" x14ac:dyDescent="0.3">
      <c r="A395" s="907"/>
      <c r="B395" s="907"/>
      <c r="C395" s="907"/>
      <c r="D395" s="907"/>
      <c r="E395" s="907"/>
      <c r="F395" s="907"/>
      <c r="G395" s="907"/>
    </row>
    <row r="396" spans="1:7" ht="13.5" thickBot="1" x14ac:dyDescent="0.35">
      <c r="A396" s="907"/>
      <c r="B396" s="907"/>
      <c r="C396" s="907"/>
      <c r="D396" s="907"/>
      <c r="E396" s="907"/>
      <c r="F396" s="907"/>
      <c r="G396" s="907"/>
    </row>
    <row r="397" spans="1:7" ht="18.75" customHeight="1" x14ac:dyDescent="0.3">
      <c r="A397" s="1506" t="s">
        <v>434</v>
      </c>
      <c r="B397" s="1507"/>
      <c r="C397" s="1507"/>
      <c r="D397" s="1507"/>
      <c r="E397" s="1507"/>
      <c r="F397" s="1507"/>
      <c r="G397" s="1508"/>
    </row>
    <row r="398" spans="1:7" ht="15" x14ac:dyDescent="0.3">
      <c r="A398" s="799"/>
      <c r="B398" s="1509"/>
      <c r="C398" s="1509"/>
      <c r="D398" s="829"/>
      <c r="E398" s="829"/>
      <c r="F398" s="829"/>
      <c r="G398" s="830"/>
    </row>
    <row r="399" spans="1:7" ht="12.75" customHeight="1" x14ac:dyDescent="0.3">
      <c r="A399" s="800" t="s">
        <v>416</v>
      </c>
      <c r="B399" s="1510" t="s">
        <v>855</v>
      </c>
      <c r="C399" s="1510"/>
      <c r="D399" s="1510"/>
      <c r="E399" s="1510"/>
      <c r="F399" s="1510"/>
      <c r="G399" s="1511"/>
    </row>
    <row r="400" spans="1:7" ht="12.75" customHeight="1" x14ac:dyDescent="0.3">
      <c r="A400" s="800" t="s">
        <v>417</v>
      </c>
      <c r="B400" s="1510" t="s">
        <v>856</v>
      </c>
      <c r="C400" s="1510"/>
      <c r="D400" s="1510"/>
      <c r="E400" s="1510"/>
      <c r="F400" s="1510"/>
      <c r="G400" s="1511"/>
    </row>
    <row r="401" spans="1:7" ht="12.75" customHeight="1" x14ac:dyDescent="0.3">
      <c r="A401" s="800" t="s">
        <v>736</v>
      </c>
      <c r="B401" s="1510" t="s">
        <v>946</v>
      </c>
      <c r="C401" s="1510"/>
      <c r="D401" s="1510"/>
      <c r="E401" s="1510"/>
      <c r="F401" s="1510"/>
      <c r="G401" s="1511"/>
    </row>
    <row r="402" spans="1:7" ht="15.5" x14ac:dyDescent="0.3">
      <c r="A402" s="800" t="s">
        <v>738</v>
      </c>
      <c r="B402" s="1502">
        <v>85459114</v>
      </c>
      <c r="C402" s="1502"/>
      <c r="D402" s="439"/>
      <c r="E402" s="903"/>
      <c r="F402" s="903"/>
      <c r="G402" s="801"/>
    </row>
    <row r="403" spans="1:7" ht="15.75" customHeight="1" x14ac:dyDescent="0.3">
      <c r="A403" s="800" t="s">
        <v>739</v>
      </c>
      <c r="B403" s="1502" t="s">
        <v>374</v>
      </c>
      <c r="C403" s="1502"/>
      <c r="D403" s="1502"/>
      <c r="E403" s="802"/>
      <c r="F403" s="802"/>
      <c r="G403" s="801"/>
    </row>
    <row r="404" spans="1:7" ht="15.5" x14ac:dyDescent="0.3">
      <c r="A404" s="800" t="s">
        <v>418</v>
      </c>
      <c r="B404" s="1503">
        <v>1</v>
      </c>
      <c r="C404" s="1503"/>
      <c r="D404" s="904"/>
      <c r="E404" s="904"/>
      <c r="F404" s="904"/>
      <c r="G404" s="801"/>
    </row>
    <row r="405" spans="1:7" ht="15.5" x14ac:dyDescent="0.3">
      <c r="A405" s="800" t="s">
        <v>419</v>
      </c>
      <c r="B405" s="1504">
        <v>43160</v>
      </c>
      <c r="C405" s="1505"/>
      <c r="D405" s="905"/>
      <c r="E405" s="905"/>
      <c r="F405" s="905"/>
      <c r="G405" s="801"/>
    </row>
    <row r="406" spans="1:7" ht="15.5" x14ac:dyDescent="0.3">
      <c r="A406" s="800" t="s">
        <v>420</v>
      </c>
      <c r="B406" s="1504">
        <v>44255</v>
      </c>
      <c r="C406" s="1505"/>
      <c r="D406" s="905"/>
      <c r="E406" s="905"/>
      <c r="F406" s="905"/>
      <c r="G406" s="801"/>
    </row>
    <row r="407" spans="1:7" ht="13.5" thickBot="1" x14ac:dyDescent="0.35">
      <c r="A407" s="803"/>
      <c r="B407" s="804"/>
      <c r="C407" s="804"/>
      <c r="D407" s="804"/>
      <c r="E407" s="804"/>
      <c r="F407" s="804"/>
      <c r="G407" s="805"/>
    </row>
    <row r="408" spans="1:7" ht="26" x14ac:dyDescent="0.3">
      <c r="A408" s="806" t="s">
        <v>266</v>
      </c>
      <c r="B408" s="807" t="s">
        <v>421</v>
      </c>
      <c r="C408" s="808" t="s">
        <v>423</v>
      </c>
      <c r="D408" s="808" t="s">
        <v>570</v>
      </c>
      <c r="E408" s="808" t="s">
        <v>740</v>
      </c>
      <c r="F408" s="808" t="s">
        <v>949</v>
      </c>
      <c r="G408" s="809" t="s">
        <v>395</v>
      </c>
    </row>
    <row r="409" spans="1:7" x14ac:dyDescent="0.3">
      <c r="A409" s="810" t="s">
        <v>424</v>
      </c>
      <c r="B409" s="811"/>
      <c r="C409" s="811">
        <v>85459114</v>
      </c>
      <c r="D409" s="811">
        <f>132235179-D378</f>
        <v>56361839</v>
      </c>
      <c r="E409" s="811"/>
      <c r="F409" s="811"/>
      <c r="G409" s="812">
        <f>SUM(C409:F409)</f>
        <v>141820953</v>
      </c>
    </row>
    <row r="410" spans="1:7" x14ac:dyDescent="0.3">
      <c r="A410" s="813" t="s">
        <v>425</v>
      </c>
      <c r="B410" s="814"/>
      <c r="C410" s="814"/>
      <c r="D410" s="814"/>
      <c r="E410" s="814"/>
      <c r="F410" s="814"/>
      <c r="G410" s="812">
        <f t="shared" ref="G410:G424" si="9">SUM(D410:F410)</f>
        <v>0</v>
      </c>
    </row>
    <row r="411" spans="1:7" x14ac:dyDescent="0.3">
      <c r="A411" s="816" t="s">
        <v>426</v>
      </c>
      <c r="B411" s="817"/>
      <c r="C411" s="817">
        <v>85459114</v>
      </c>
      <c r="D411" s="817"/>
      <c r="E411" s="817"/>
      <c r="F411" s="817"/>
      <c r="G411" s="812">
        <f t="shared" si="9"/>
        <v>0</v>
      </c>
    </row>
    <row r="412" spans="1:7" x14ac:dyDescent="0.3">
      <c r="A412" s="816"/>
      <c r="B412" s="817"/>
      <c r="C412" s="817"/>
      <c r="D412" s="817"/>
      <c r="E412" s="817"/>
      <c r="F412" s="817"/>
      <c r="G412" s="812">
        <f t="shared" si="9"/>
        <v>0</v>
      </c>
    </row>
    <row r="413" spans="1:7" x14ac:dyDescent="0.3">
      <c r="A413" s="810" t="s">
        <v>427</v>
      </c>
      <c r="B413" s="819">
        <f>SUM(B414:B422)</f>
        <v>0</v>
      </c>
      <c r="C413" s="819">
        <f>SUM(C414:C422)</f>
        <v>17138046</v>
      </c>
      <c r="D413" s="819">
        <f t="shared" ref="D413:F413" si="10">SUM(D414:D422)</f>
        <v>100440858</v>
      </c>
      <c r="E413" s="819">
        <f t="shared" si="10"/>
        <v>74272044</v>
      </c>
      <c r="F413" s="819">
        <f t="shared" si="10"/>
        <v>47176167</v>
      </c>
      <c r="G413" s="812">
        <f>SUM(C413:F413)</f>
        <v>239027115</v>
      </c>
    </row>
    <row r="414" spans="1:7" x14ac:dyDescent="0.3">
      <c r="A414" s="813" t="s">
        <v>425</v>
      </c>
      <c r="B414" s="814"/>
      <c r="C414" s="814"/>
      <c r="D414" s="814"/>
      <c r="E414" s="814"/>
      <c r="F414" s="814"/>
      <c r="G414" s="812">
        <f t="shared" si="9"/>
        <v>0</v>
      </c>
    </row>
    <row r="415" spans="1:7" x14ac:dyDescent="0.3">
      <c r="A415" s="821" t="s">
        <v>428</v>
      </c>
      <c r="B415" s="822"/>
      <c r="C415" s="822">
        <v>13672004</v>
      </c>
      <c r="D415" s="822">
        <v>30106160</v>
      </c>
      <c r="E415" s="822">
        <v>35657660</v>
      </c>
      <c r="F415" s="822">
        <v>4794680</v>
      </c>
      <c r="G415" s="812">
        <f>SUM(C415:F415)</f>
        <v>84230504</v>
      </c>
    </row>
    <row r="416" spans="1:7" ht="26" x14ac:dyDescent="0.3">
      <c r="A416" s="821" t="s">
        <v>205</v>
      </c>
      <c r="B416" s="822"/>
      <c r="C416" s="822">
        <v>2666042</v>
      </c>
      <c r="D416" s="822">
        <v>4919723</v>
      </c>
      <c r="E416" s="822">
        <v>6588323</v>
      </c>
      <c r="F416" s="822">
        <v>937454</v>
      </c>
      <c r="G416" s="812">
        <f>SUM(C416:F416)</f>
        <v>15111542</v>
      </c>
    </row>
    <row r="417" spans="1:7" x14ac:dyDescent="0.3">
      <c r="A417" s="821" t="s">
        <v>429</v>
      </c>
      <c r="B417" s="822"/>
      <c r="C417" s="822"/>
      <c r="D417" s="822">
        <v>39951908</v>
      </c>
      <c r="E417" s="822">
        <v>32026061</v>
      </c>
      <c r="F417" s="822">
        <v>41444033</v>
      </c>
      <c r="G417" s="812">
        <f t="shared" si="9"/>
        <v>113422002</v>
      </c>
    </row>
    <row r="418" spans="1:7" x14ac:dyDescent="0.3">
      <c r="A418" s="821" t="s">
        <v>430</v>
      </c>
      <c r="B418" s="822"/>
      <c r="C418" s="822">
        <v>800000</v>
      </c>
      <c r="D418" s="822"/>
      <c r="E418" s="822"/>
      <c r="F418" s="822"/>
      <c r="G418" s="812">
        <f t="shared" si="9"/>
        <v>0</v>
      </c>
    </row>
    <row r="419" spans="1:7" x14ac:dyDescent="0.3">
      <c r="A419" s="816" t="s">
        <v>425</v>
      </c>
      <c r="B419" s="822"/>
      <c r="C419" s="822"/>
      <c r="D419" s="822"/>
      <c r="E419" s="822"/>
      <c r="F419" s="822"/>
      <c r="G419" s="812">
        <f t="shared" si="9"/>
        <v>0</v>
      </c>
    </row>
    <row r="420" spans="1:7" x14ac:dyDescent="0.3">
      <c r="A420" s="816" t="s">
        <v>741</v>
      </c>
      <c r="B420" s="822"/>
      <c r="C420" s="822"/>
      <c r="D420" s="822"/>
      <c r="E420" s="822"/>
      <c r="F420" s="822"/>
      <c r="G420" s="812">
        <f t="shared" si="9"/>
        <v>0</v>
      </c>
    </row>
    <row r="421" spans="1:7" x14ac:dyDescent="0.3">
      <c r="A421" s="821" t="s">
        <v>431</v>
      </c>
      <c r="B421" s="822"/>
      <c r="C421" s="822"/>
      <c r="D421" s="822">
        <v>25463067</v>
      </c>
      <c r="E421" s="822"/>
      <c r="F421" s="822"/>
      <c r="G421" s="812">
        <f t="shared" si="9"/>
        <v>25463067</v>
      </c>
    </row>
    <row r="422" spans="1:7" x14ac:dyDescent="0.3">
      <c r="A422" s="821" t="s">
        <v>234</v>
      </c>
      <c r="B422" s="822"/>
      <c r="C422" s="822"/>
      <c r="D422" s="822"/>
      <c r="E422" s="822"/>
      <c r="F422" s="822"/>
      <c r="G422" s="812">
        <f t="shared" si="9"/>
        <v>0</v>
      </c>
    </row>
    <row r="423" spans="1:7" ht="13.5" x14ac:dyDescent="0.3">
      <c r="A423" s="823" t="s">
        <v>432</v>
      </c>
      <c r="B423" s="824"/>
      <c r="C423" s="824">
        <v>17138046</v>
      </c>
      <c r="D423" s="824">
        <v>100440858</v>
      </c>
      <c r="E423" s="824">
        <v>74272044</v>
      </c>
      <c r="F423" s="824">
        <v>47176167</v>
      </c>
      <c r="G423" s="812">
        <f>SUM(C423:F423)</f>
        <v>239027115</v>
      </c>
    </row>
    <row r="424" spans="1:7" ht="27.5" thickBot="1" x14ac:dyDescent="0.35">
      <c r="A424" s="826" t="s">
        <v>433</v>
      </c>
      <c r="B424" s="827">
        <v>0</v>
      </c>
      <c r="C424" s="827">
        <v>0</v>
      </c>
      <c r="D424" s="827"/>
      <c r="E424" s="827"/>
      <c r="F424" s="827"/>
      <c r="G424" s="879">
        <f t="shared" si="9"/>
        <v>0</v>
      </c>
    </row>
    <row r="425" spans="1:7" ht="13.5" thickBot="1" x14ac:dyDescent="0.35">
      <c r="A425" s="907"/>
      <c r="B425" s="907"/>
      <c r="C425" s="907"/>
      <c r="D425" s="907"/>
      <c r="E425" s="907"/>
      <c r="F425" s="907"/>
      <c r="G425" s="907"/>
    </row>
    <row r="426" spans="1:7" ht="18.75" customHeight="1" x14ac:dyDescent="0.3">
      <c r="A426" s="1506" t="s">
        <v>434</v>
      </c>
      <c r="B426" s="1507"/>
      <c r="C426" s="1507"/>
      <c r="D426" s="1507"/>
      <c r="E426" s="1507"/>
      <c r="F426" s="1507"/>
      <c r="G426" s="1508"/>
    </row>
    <row r="427" spans="1:7" ht="15" x14ac:dyDescent="0.3">
      <c r="A427" s="799"/>
      <c r="B427" s="1509"/>
      <c r="C427" s="1509"/>
      <c r="D427" s="829"/>
      <c r="E427" s="829"/>
      <c r="F427" s="829"/>
      <c r="G427" s="830"/>
    </row>
    <row r="428" spans="1:7" ht="18.75" customHeight="1" x14ac:dyDescent="0.3">
      <c r="A428" s="800" t="s">
        <v>416</v>
      </c>
      <c r="B428" s="1510" t="s">
        <v>857</v>
      </c>
      <c r="C428" s="1510"/>
      <c r="D428" s="1510"/>
      <c r="E428" s="1510"/>
      <c r="F428" s="1510"/>
      <c r="G428" s="1511"/>
    </row>
    <row r="429" spans="1:7" ht="12.75" customHeight="1" x14ac:dyDescent="0.3">
      <c r="A429" s="800" t="s">
        <v>417</v>
      </c>
      <c r="B429" s="1510" t="s">
        <v>858</v>
      </c>
      <c r="C429" s="1510"/>
      <c r="D429" s="1510"/>
      <c r="E429" s="1510"/>
      <c r="F429" s="1510"/>
      <c r="G429" s="1511"/>
    </row>
    <row r="430" spans="1:7" ht="12.75" customHeight="1" x14ac:dyDescent="0.3">
      <c r="A430" s="800" t="s">
        <v>736</v>
      </c>
      <c r="B430" s="1510" t="s">
        <v>770</v>
      </c>
      <c r="C430" s="1510"/>
      <c r="D430" s="1510"/>
      <c r="E430" s="1510"/>
      <c r="F430" s="1510"/>
      <c r="G430" s="1511"/>
    </row>
    <row r="431" spans="1:7" ht="15.5" x14ac:dyDescent="0.3">
      <c r="A431" s="800" t="s">
        <v>738</v>
      </c>
      <c r="B431" s="1502">
        <v>430000000</v>
      </c>
      <c r="C431" s="1502"/>
      <c r="D431" s="439"/>
      <c r="E431" s="903"/>
      <c r="F431" s="903"/>
      <c r="G431" s="801"/>
    </row>
    <row r="432" spans="1:7" ht="15.75" customHeight="1" x14ac:dyDescent="0.3">
      <c r="A432" s="800" t="s">
        <v>739</v>
      </c>
      <c r="B432" s="1502" t="s">
        <v>374</v>
      </c>
      <c r="C432" s="1502"/>
      <c r="D432" s="1502"/>
      <c r="E432" s="802"/>
      <c r="F432" s="802"/>
      <c r="G432" s="801"/>
    </row>
    <row r="433" spans="1:7" ht="15.5" x14ac:dyDescent="0.3">
      <c r="A433" s="800" t="s">
        <v>418</v>
      </c>
      <c r="B433" s="1503">
        <v>1</v>
      </c>
      <c r="C433" s="1503"/>
      <c r="D433" s="904"/>
      <c r="E433" s="904"/>
      <c r="F433" s="904"/>
      <c r="G433" s="801"/>
    </row>
    <row r="434" spans="1:7" ht="15.75" customHeight="1" x14ac:dyDescent="0.3">
      <c r="A434" s="800" t="s">
        <v>419</v>
      </c>
      <c r="B434" s="1504" t="s">
        <v>861</v>
      </c>
      <c r="C434" s="1505"/>
      <c r="D434" s="905"/>
      <c r="E434" s="905"/>
      <c r="F434" s="905"/>
      <c r="G434" s="801"/>
    </row>
    <row r="435" spans="1:7" ht="15.5" x14ac:dyDescent="0.3">
      <c r="A435" s="800" t="s">
        <v>420</v>
      </c>
      <c r="B435" s="1504">
        <v>43769</v>
      </c>
      <c r="C435" s="1505"/>
      <c r="D435" s="905"/>
      <c r="E435" s="905"/>
      <c r="F435" s="905"/>
      <c r="G435" s="801"/>
    </row>
    <row r="436" spans="1:7" ht="13.5" thickBot="1" x14ac:dyDescent="0.35">
      <c r="A436" s="803"/>
      <c r="B436" s="804"/>
      <c r="C436" s="804"/>
      <c r="D436" s="804"/>
      <c r="E436" s="804"/>
      <c r="F436" s="804"/>
      <c r="G436" s="805"/>
    </row>
    <row r="437" spans="1:7" ht="26" x14ac:dyDescent="0.3">
      <c r="A437" s="806" t="s">
        <v>266</v>
      </c>
      <c r="B437" s="807" t="s">
        <v>421</v>
      </c>
      <c r="C437" s="808" t="s">
        <v>422</v>
      </c>
      <c r="D437" s="808" t="s">
        <v>423</v>
      </c>
      <c r="E437" s="808" t="s">
        <v>570</v>
      </c>
      <c r="F437" s="808" t="s">
        <v>740</v>
      </c>
      <c r="G437" s="809" t="s">
        <v>395</v>
      </c>
    </row>
    <row r="438" spans="1:7" x14ac:dyDescent="0.3">
      <c r="A438" s="810" t="s">
        <v>424</v>
      </c>
      <c r="B438" s="811"/>
      <c r="C438" s="811"/>
      <c r="D438" s="811">
        <v>430000000</v>
      </c>
      <c r="E438" s="811"/>
      <c r="F438" s="811"/>
      <c r="G438" s="812">
        <f>SUM(C438:F438)</f>
        <v>430000000</v>
      </c>
    </row>
    <row r="439" spans="1:7" x14ac:dyDescent="0.3">
      <c r="A439" s="813" t="s">
        <v>425</v>
      </c>
      <c r="B439" s="814"/>
      <c r="C439" s="814"/>
      <c r="D439" s="814"/>
      <c r="E439" s="814"/>
      <c r="F439" s="814"/>
      <c r="G439" s="815"/>
    </row>
    <row r="440" spans="1:7" x14ac:dyDescent="0.3">
      <c r="A440" s="816" t="s">
        <v>426</v>
      </c>
      <c r="B440" s="817"/>
      <c r="C440" s="817"/>
      <c r="D440" s="817">
        <v>430000000</v>
      </c>
      <c r="E440" s="817"/>
      <c r="F440" s="817"/>
      <c r="G440" s="818">
        <f>SUM(C440:F440)</f>
        <v>430000000</v>
      </c>
    </row>
    <row r="441" spans="1:7" x14ac:dyDescent="0.3">
      <c r="A441" s="816"/>
      <c r="B441" s="817"/>
      <c r="C441" s="817"/>
      <c r="D441" s="817"/>
      <c r="E441" s="817"/>
      <c r="F441" s="817"/>
      <c r="G441" s="818"/>
    </row>
    <row r="442" spans="1:7" x14ac:dyDescent="0.3">
      <c r="A442" s="810" t="s">
        <v>427</v>
      </c>
      <c r="B442" s="819"/>
      <c r="C442" s="819">
        <f>SUM(C443:C452)</f>
        <v>5740400</v>
      </c>
      <c r="D442" s="819">
        <f>SUM(D444:D447)</f>
        <v>12345432</v>
      </c>
      <c r="E442" s="819">
        <f>SUM(E444:E447)</f>
        <v>479414168</v>
      </c>
      <c r="F442" s="819">
        <f>SUM(F444:F447)</f>
        <v>0</v>
      </c>
      <c r="G442" s="820">
        <f>SUM(B442:F442)</f>
        <v>497500000</v>
      </c>
    </row>
    <row r="443" spans="1:7" x14ac:dyDescent="0.3">
      <c r="A443" s="813" t="s">
        <v>425</v>
      </c>
      <c r="B443" s="814"/>
      <c r="C443" s="814"/>
      <c r="D443" s="814"/>
      <c r="E443" s="814"/>
      <c r="F443" s="814"/>
      <c r="G443" s="815"/>
    </row>
    <row r="444" spans="1:7" x14ac:dyDescent="0.3">
      <c r="A444" s="821" t="s">
        <v>428</v>
      </c>
      <c r="B444" s="822"/>
      <c r="C444" s="822">
        <v>0</v>
      </c>
      <c r="D444" s="822">
        <v>0</v>
      </c>
      <c r="E444" s="822">
        <v>0</v>
      </c>
      <c r="F444" s="822">
        <v>0</v>
      </c>
      <c r="G444" s="818">
        <f>SUM(C444:F444)</f>
        <v>0</v>
      </c>
    </row>
    <row r="445" spans="1:7" ht="26" x14ac:dyDescent="0.3">
      <c r="A445" s="821" t="s">
        <v>205</v>
      </c>
      <c r="B445" s="822"/>
      <c r="C445" s="822">
        <v>0</v>
      </c>
      <c r="D445" s="822">
        <v>0</v>
      </c>
      <c r="E445" s="822">
        <v>0</v>
      </c>
      <c r="F445" s="822">
        <v>0</v>
      </c>
      <c r="G445" s="818">
        <f>SUM(D445:F445)</f>
        <v>0</v>
      </c>
    </row>
    <row r="446" spans="1:7" x14ac:dyDescent="0.3">
      <c r="A446" s="821" t="s">
        <v>429</v>
      </c>
      <c r="B446" s="822"/>
      <c r="C446" s="822">
        <v>5740400</v>
      </c>
      <c r="D446" s="822">
        <v>4217432</v>
      </c>
      <c r="E446" s="822">
        <f>13237531+500000</f>
        <v>13737531</v>
      </c>
      <c r="F446" s="822">
        <v>0</v>
      </c>
      <c r="G446" s="818">
        <f>SUM(B446:F446)</f>
        <v>23695363</v>
      </c>
    </row>
    <row r="447" spans="1:7" x14ac:dyDescent="0.3">
      <c r="A447" s="821" t="s">
        <v>430</v>
      </c>
      <c r="B447" s="822"/>
      <c r="C447" s="822">
        <v>0</v>
      </c>
      <c r="D447" s="822">
        <v>8128000</v>
      </c>
      <c r="E447" s="822">
        <v>465676637</v>
      </c>
      <c r="F447" s="822"/>
      <c r="G447" s="818">
        <f>SUM(C447:F447)</f>
        <v>473804637</v>
      </c>
    </row>
    <row r="448" spans="1:7" x14ac:dyDescent="0.3">
      <c r="A448" s="816" t="s">
        <v>425</v>
      </c>
      <c r="B448" s="822"/>
      <c r="C448" s="822"/>
      <c r="D448" s="822"/>
      <c r="E448" s="822"/>
      <c r="F448" s="822"/>
      <c r="G448" s="818"/>
    </row>
    <row r="449" spans="1:7" x14ac:dyDescent="0.3">
      <c r="A449" s="816" t="s">
        <v>741</v>
      </c>
      <c r="B449" s="822"/>
      <c r="C449" s="822"/>
      <c r="D449" s="822"/>
      <c r="E449" s="822"/>
      <c r="F449" s="822">
        <v>0</v>
      </c>
      <c r="G449" s="818">
        <v>0</v>
      </c>
    </row>
    <row r="450" spans="1:7" x14ac:dyDescent="0.3">
      <c r="A450" s="816" t="s">
        <v>766</v>
      </c>
      <c r="B450" s="822"/>
      <c r="C450" s="822"/>
      <c r="D450" s="822"/>
      <c r="E450" s="822"/>
      <c r="F450" s="822">
        <v>0</v>
      </c>
      <c r="G450" s="818">
        <v>0</v>
      </c>
    </row>
    <row r="451" spans="1:7" x14ac:dyDescent="0.3">
      <c r="A451" s="821" t="s">
        <v>431</v>
      </c>
      <c r="B451" s="822"/>
      <c r="C451" s="822"/>
      <c r="D451" s="822"/>
      <c r="E451" s="822"/>
      <c r="F451" s="822"/>
      <c r="G451" s="818">
        <v>0</v>
      </c>
    </row>
    <row r="452" spans="1:7" x14ac:dyDescent="0.3">
      <c r="A452" s="821" t="s">
        <v>234</v>
      </c>
      <c r="B452" s="822"/>
      <c r="C452" s="822"/>
      <c r="D452" s="822"/>
      <c r="E452" s="822"/>
      <c r="F452" s="822"/>
      <c r="G452" s="818">
        <v>0</v>
      </c>
    </row>
    <row r="453" spans="1:7" ht="13.5" x14ac:dyDescent="0.3">
      <c r="A453" s="823" t="s">
        <v>432</v>
      </c>
      <c r="B453" s="824"/>
      <c r="C453" s="824">
        <f>C442</f>
        <v>5740400</v>
      </c>
      <c r="D453" s="824">
        <f t="shared" ref="D453:F453" si="11">D442</f>
        <v>12345432</v>
      </c>
      <c r="E453" s="824">
        <f>E442-E454</f>
        <v>411914168</v>
      </c>
      <c r="F453" s="824">
        <f t="shared" si="11"/>
        <v>0</v>
      </c>
      <c r="G453" s="824">
        <f>SUM(B453:F453)</f>
        <v>430000000</v>
      </c>
    </row>
    <row r="454" spans="1:7" ht="27.5" thickBot="1" x14ac:dyDescent="0.35">
      <c r="A454" s="826" t="s">
        <v>433</v>
      </c>
      <c r="B454" s="827">
        <v>0</v>
      </c>
      <c r="C454" s="827">
        <v>0</v>
      </c>
      <c r="D454" s="827"/>
      <c r="E454" s="827">
        <v>67500000</v>
      </c>
      <c r="F454" s="827"/>
      <c r="G454" s="827">
        <f>SUM(B454:F454)</f>
        <v>67500000</v>
      </c>
    </row>
    <row r="455" spans="1:7" x14ac:dyDescent="0.3">
      <c r="A455" s="907"/>
      <c r="B455" s="907"/>
      <c r="C455" s="907"/>
      <c r="D455" s="907"/>
      <c r="E455" s="907"/>
      <c r="F455" s="907"/>
      <c r="G455" s="907"/>
    </row>
    <row r="456" spans="1:7" ht="13.5" thickBot="1" x14ac:dyDescent="0.35">
      <c r="A456" s="907"/>
      <c r="B456" s="907"/>
      <c r="C456" s="907"/>
      <c r="D456" s="907"/>
      <c r="E456" s="907"/>
      <c r="F456" s="907"/>
      <c r="G456" s="907"/>
    </row>
    <row r="457" spans="1:7" ht="18.75" customHeight="1" x14ac:dyDescent="0.3">
      <c r="A457" s="1506" t="s">
        <v>434</v>
      </c>
      <c r="B457" s="1507"/>
      <c r="C457" s="1507"/>
      <c r="D457" s="1507"/>
      <c r="E457" s="1507"/>
      <c r="F457" s="1507"/>
      <c r="G457" s="1508"/>
    </row>
    <row r="458" spans="1:7" ht="15" x14ac:dyDescent="0.3">
      <c r="A458" s="799"/>
      <c r="B458" s="1509"/>
      <c r="C458" s="1509"/>
      <c r="D458" s="829"/>
      <c r="E458" s="829"/>
      <c r="F458" s="829"/>
      <c r="G458" s="830"/>
    </row>
    <row r="459" spans="1:7" ht="18.75" customHeight="1" x14ac:dyDescent="0.3">
      <c r="A459" s="800" t="s">
        <v>416</v>
      </c>
      <c r="B459" s="1510" t="s">
        <v>862</v>
      </c>
      <c r="C459" s="1510"/>
      <c r="D459" s="1510"/>
      <c r="E459" s="1510"/>
      <c r="F459" s="1510"/>
      <c r="G459" s="1511"/>
    </row>
    <row r="460" spans="1:7" ht="12.75" customHeight="1" x14ac:dyDescent="0.3">
      <c r="A460" s="800" t="s">
        <v>417</v>
      </c>
      <c r="B460" s="1510" t="s">
        <v>863</v>
      </c>
      <c r="C460" s="1510"/>
      <c r="D460" s="1510"/>
      <c r="E460" s="1510"/>
      <c r="F460" s="1510"/>
      <c r="G460" s="1511"/>
    </row>
    <row r="461" spans="1:7" x14ac:dyDescent="0.3">
      <c r="A461" s="800" t="s">
        <v>736</v>
      </c>
      <c r="B461" s="1512" t="s">
        <v>864</v>
      </c>
      <c r="C461" s="1512"/>
      <c r="D461" s="1512"/>
      <c r="E461" s="1512"/>
      <c r="F461" s="1512"/>
      <c r="G461" s="1513"/>
    </row>
    <row r="462" spans="1:7" ht="15.5" x14ac:dyDescent="0.3">
      <c r="A462" s="800" t="s">
        <v>738</v>
      </c>
      <c r="B462" s="1502">
        <v>44363980</v>
      </c>
      <c r="C462" s="1502"/>
      <c r="D462" s="439"/>
      <c r="E462" s="903"/>
      <c r="F462" s="903"/>
      <c r="G462" s="801"/>
    </row>
    <row r="463" spans="1:7" ht="15.75" customHeight="1" x14ac:dyDescent="0.3">
      <c r="A463" s="800" t="s">
        <v>739</v>
      </c>
      <c r="B463" s="1502" t="s">
        <v>374</v>
      </c>
      <c r="C463" s="1502"/>
      <c r="D463" s="1502"/>
      <c r="E463" s="802"/>
      <c r="F463" s="802"/>
      <c r="G463" s="801"/>
    </row>
    <row r="464" spans="1:7" ht="15.5" x14ac:dyDescent="0.3">
      <c r="A464" s="800" t="s">
        <v>418</v>
      </c>
      <c r="B464" s="1503">
        <v>1</v>
      </c>
      <c r="C464" s="1503"/>
      <c r="D464" s="904"/>
      <c r="E464" s="904"/>
      <c r="F464" s="904"/>
      <c r="G464" s="801"/>
    </row>
    <row r="465" spans="1:7" ht="15.75" customHeight="1" x14ac:dyDescent="0.3">
      <c r="A465" s="800" t="s">
        <v>419</v>
      </c>
      <c r="B465" s="1504"/>
      <c r="C465" s="1505"/>
      <c r="D465" s="905"/>
      <c r="E465" s="905"/>
      <c r="F465" s="905"/>
      <c r="G465" s="801"/>
    </row>
    <row r="466" spans="1:7" ht="15.5" x14ac:dyDescent="0.3">
      <c r="A466" s="800" t="s">
        <v>420</v>
      </c>
      <c r="B466" s="1504"/>
      <c r="C466" s="1505"/>
      <c r="D466" s="905"/>
      <c r="E466" s="905"/>
      <c r="F466" s="905"/>
      <c r="G466" s="801"/>
    </row>
    <row r="467" spans="1:7" ht="13.5" thickBot="1" x14ac:dyDescent="0.35">
      <c r="A467" s="803"/>
      <c r="B467" s="804"/>
      <c r="C467" s="804"/>
      <c r="D467" s="804"/>
      <c r="E467" s="804"/>
      <c r="F467" s="804"/>
      <c r="G467" s="805"/>
    </row>
    <row r="468" spans="1:7" ht="26" x14ac:dyDescent="0.3">
      <c r="A468" s="806" t="s">
        <v>266</v>
      </c>
      <c r="B468" s="807" t="s">
        <v>421</v>
      </c>
      <c r="C468" s="808" t="s">
        <v>423</v>
      </c>
      <c r="D468" s="808" t="s">
        <v>570</v>
      </c>
      <c r="E468" s="808" t="s">
        <v>740</v>
      </c>
      <c r="F468" s="807" t="s">
        <v>950</v>
      </c>
      <c r="G468" s="809" t="s">
        <v>395</v>
      </c>
    </row>
    <row r="469" spans="1:7" x14ac:dyDescent="0.3">
      <c r="A469" s="810" t="s">
        <v>424</v>
      </c>
      <c r="B469" s="811"/>
      <c r="C469" s="811">
        <v>44363980</v>
      </c>
      <c r="D469" s="811"/>
      <c r="E469" s="811"/>
      <c r="F469" s="811"/>
      <c r="G469" s="812">
        <v>44363980</v>
      </c>
    </row>
    <row r="470" spans="1:7" x14ac:dyDescent="0.3">
      <c r="A470" s="813" t="s">
        <v>425</v>
      </c>
      <c r="B470" s="814"/>
      <c r="C470" s="814"/>
      <c r="D470" s="814"/>
      <c r="E470" s="814"/>
      <c r="F470" s="814"/>
      <c r="G470" s="812">
        <f t="shared" ref="G470" si="12">SUM(D470:F470)</f>
        <v>0</v>
      </c>
    </row>
    <row r="471" spans="1:7" x14ac:dyDescent="0.3">
      <c r="A471" s="816" t="s">
        <v>426</v>
      </c>
      <c r="B471" s="817"/>
      <c r="C471" s="817">
        <v>44363980</v>
      </c>
      <c r="D471" s="817"/>
      <c r="E471" s="817"/>
      <c r="F471" s="817"/>
      <c r="G471" s="812">
        <v>44363980</v>
      </c>
    </row>
    <row r="472" spans="1:7" x14ac:dyDescent="0.3">
      <c r="A472" s="816"/>
      <c r="B472" s="817"/>
      <c r="C472" s="817"/>
      <c r="D472" s="817"/>
      <c r="E472" s="817"/>
      <c r="F472" s="817"/>
      <c r="G472" s="818"/>
    </row>
    <row r="473" spans="1:7" x14ac:dyDescent="0.3">
      <c r="A473" s="810" t="s">
        <v>427</v>
      </c>
      <c r="B473" s="819">
        <f>SUM(B474:B482)</f>
        <v>0</v>
      </c>
      <c r="C473" s="819">
        <f>SUM(C474:C482)</f>
        <v>2108200</v>
      </c>
      <c r="D473" s="819">
        <f>SUM(D474:D482)</f>
        <v>42255780</v>
      </c>
      <c r="E473" s="819"/>
      <c r="F473" s="819"/>
      <c r="G473" s="820">
        <f>SUM(B473:F473)</f>
        <v>44363980</v>
      </c>
    </row>
    <row r="474" spans="1:7" x14ac:dyDescent="0.3">
      <c r="A474" s="813" t="s">
        <v>425</v>
      </c>
      <c r="B474" s="814"/>
      <c r="C474" s="814"/>
      <c r="D474" s="814"/>
      <c r="E474" s="814"/>
      <c r="F474" s="814"/>
      <c r="G474" s="815"/>
    </row>
    <row r="475" spans="1:7" x14ac:dyDescent="0.3">
      <c r="A475" s="821" t="s">
        <v>428</v>
      </c>
      <c r="B475" s="822"/>
      <c r="C475" s="822">
        <v>0</v>
      </c>
      <c r="D475" s="822">
        <v>2500000</v>
      </c>
      <c r="E475" s="822"/>
      <c r="F475" s="822"/>
      <c r="G475" s="818">
        <v>0</v>
      </c>
    </row>
    <row r="476" spans="1:7" ht="26" x14ac:dyDescent="0.3">
      <c r="A476" s="821" t="s">
        <v>205</v>
      </c>
      <c r="B476" s="822"/>
      <c r="C476" s="822">
        <v>0</v>
      </c>
      <c r="D476" s="822">
        <v>495000</v>
      </c>
      <c r="E476" s="822"/>
      <c r="F476" s="822"/>
      <c r="G476" s="818">
        <v>0</v>
      </c>
    </row>
    <row r="477" spans="1:7" x14ac:dyDescent="0.3">
      <c r="A477" s="821" t="s">
        <v>429</v>
      </c>
      <c r="B477" s="822"/>
      <c r="C477" s="822">
        <v>2108200</v>
      </c>
      <c r="D477" s="822">
        <f>12565380+6286500+18376900</f>
        <v>37228780</v>
      </c>
      <c r="E477" s="822"/>
      <c r="F477" s="822"/>
      <c r="G477" s="818">
        <f>SUM(B477:F477)</f>
        <v>39336980</v>
      </c>
    </row>
    <row r="478" spans="1:7" x14ac:dyDescent="0.3">
      <c r="A478" s="821" t="s">
        <v>430</v>
      </c>
      <c r="B478" s="822"/>
      <c r="C478" s="822"/>
      <c r="D478" s="822">
        <v>2032000</v>
      </c>
      <c r="E478" s="822"/>
      <c r="F478" s="822"/>
      <c r="G478" s="818">
        <f>SUM(D478:F478)</f>
        <v>2032000</v>
      </c>
    </row>
    <row r="479" spans="1:7" x14ac:dyDescent="0.3">
      <c r="A479" s="816" t="s">
        <v>425</v>
      </c>
      <c r="B479" s="822"/>
      <c r="C479" s="822"/>
      <c r="D479" s="822"/>
      <c r="E479" s="822"/>
      <c r="F479" s="822"/>
      <c r="G479" s="818"/>
    </row>
    <row r="480" spans="1:7" x14ac:dyDescent="0.3">
      <c r="A480" s="816" t="s">
        <v>741</v>
      </c>
      <c r="B480" s="822"/>
      <c r="C480" s="822"/>
      <c r="D480" s="822"/>
      <c r="E480" s="822"/>
      <c r="F480" s="822"/>
      <c r="G480" s="818"/>
    </row>
    <row r="481" spans="1:9" x14ac:dyDescent="0.3">
      <c r="A481" s="821" t="s">
        <v>431</v>
      </c>
      <c r="B481" s="822"/>
      <c r="C481" s="822"/>
      <c r="D481" s="822"/>
      <c r="E481" s="822"/>
      <c r="F481" s="822"/>
      <c r="G481" s="818">
        <v>0</v>
      </c>
    </row>
    <row r="482" spans="1:9" x14ac:dyDescent="0.3">
      <c r="A482" s="821" t="s">
        <v>234</v>
      </c>
      <c r="B482" s="822"/>
      <c r="C482" s="822"/>
      <c r="D482" s="822"/>
      <c r="E482" s="822"/>
      <c r="F482" s="822"/>
      <c r="G482" s="818">
        <v>0</v>
      </c>
    </row>
    <row r="483" spans="1:9" ht="13.5" x14ac:dyDescent="0.3">
      <c r="A483" s="823" t="s">
        <v>432</v>
      </c>
      <c r="B483" s="824"/>
      <c r="C483" s="824">
        <v>2108200</v>
      </c>
      <c r="D483" s="824">
        <f>D473-D484</f>
        <v>42255780</v>
      </c>
      <c r="E483" s="824"/>
      <c r="F483" s="824"/>
      <c r="G483" s="825">
        <f>SUM(B483:F483)</f>
        <v>44363980</v>
      </c>
      <c r="I483" s="862"/>
    </row>
    <row r="484" spans="1:9" ht="27.5" thickBot="1" x14ac:dyDescent="0.35">
      <c r="A484" s="826" t="s">
        <v>433</v>
      </c>
      <c r="B484" s="827"/>
      <c r="C484" s="827">
        <v>0</v>
      </c>
      <c r="D484" s="827"/>
      <c r="E484" s="827"/>
      <c r="F484" s="827"/>
      <c r="G484" s="828">
        <f>SUM(B484:F484)</f>
        <v>0</v>
      </c>
      <c r="I484" s="862"/>
    </row>
  </sheetData>
  <mergeCells count="164">
    <mergeCell ref="B343:D343"/>
    <mergeCell ref="B344:C344"/>
    <mergeCell ref="B345:C345"/>
    <mergeCell ref="B346:C346"/>
    <mergeCell ref="B338:C338"/>
    <mergeCell ref="B339:G339"/>
    <mergeCell ref="B340:G340"/>
    <mergeCell ref="B341:G341"/>
    <mergeCell ref="B342:C342"/>
    <mergeCell ref="B312:D312"/>
    <mergeCell ref="B313:C313"/>
    <mergeCell ref="B314:C314"/>
    <mergeCell ref="B315:C315"/>
    <mergeCell ref="A337:G337"/>
    <mergeCell ref="B307:C307"/>
    <mergeCell ref="B308:G308"/>
    <mergeCell ref="B309:G309"/>
    <mergeCell ref="B310:G310"/>
    <mergeCell ref="B311:C311"/>
    <mergeCell ref="B281:D281"/>
    <mergeCell ref="B282:C282"/>
    <mergeCell ref="B283:C283"/>
    <mergeCell ref="B284:C284"/>
    <mergeCell ref="A306:G306"/>
    <mergeCell ref="B276:C276"/>
    <mergeCell ref="B277:G277"/>
    <mergeCell ref="B278:G278"/>
    <mergeCell ref="B279:G279"/>
    <mergeCell ref="B280:C280"/>
    <mergeCell ref="B253:G253"/>
    <mergeCell ref="B254:C254"/>
    <mergeCell ref="B255:C255"/>
    <mergeCell ref="B256:C256"/>
    <mergeCell ref="A275:G275"/>
    <mergeCell ref="B248:G248"/>
    <mergeCell ref="B249:G249"/>
    <mergeCell ref="B250:G250"/>
    <mergeCell ref="B251:C251"/>
    <mergeCell ref="B252:G252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366:G366"/>
    <mergeCell ref="B367:C367"/>
    <mergeCell ref="B368:G368"/>
    <mergeCell ref="B369:G369"/>
    <mergeCell ref="B370:G370"/>
    <mergeCell ref="B371:C371"/>
    <mergeCell ref="B372:D372"/>
    <mergeCell ref="B373:C373"/>
    <mergeCell ref="B374:C374"/>
    <mergeCell ref="B375:C375"/>
    <mergeCell ref="A397:G397"/>
    <mergeCell ref="B398:C398"/>
    <mergeCell ref="B399:G399"/>
    <mergeCell ref="B400:G400"/>
    <mergeCell ref="B401:G401"/>
    <mergeCell ref="B402:C402"/>
    <mergeCell ref="B403:D403"/>
    <mergeCell ref="B404:C404"/>
    <mergeCell ref="B405:C405"/>
    <mergeCell ref="B406:C406"/>
    <mergeCell ref="A426:G426"/>
    <mergeCell ref="B427:C427"/>
    <mergeCell ref="B428:G428"/>
    <mergeCell ref="B429:G429"/>
    <mergeCell ref="B430:G430"/>
    <mergeCell ref="B431:C431"/>
    <mergeCell ref="B432:D432"/>
    <mergeCell ref="B463:D463"/>
    <mergeCell ref="B464:C464"/>
    <mergeCell ref="B465:C465"/>
    <mergeCell ref="B466:C466"/>
    <mergeCell ref="B433:C433"/>
    <mergeCell ref="B434:C434"/>
    <mergeCell ref="B435:C435"/>
    <mergeCell ref="A457:G457"/>
    <mergeCell ref="B458:C458"/>
    <mergeCell ref="B459:G459"/>
    <mergeCell ref="B460:G460"/>
    <mergeCell ref="B461:G461"/>
    <mergeCell ref="B462:C462"/>
  </mergeCells>
  <conditionalFormatting sqref="G32:G36 A29:A31 B36:F36 B46:G46 G39:G45 F53 A5:A14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23/2019. (XII.02.) önkormányzati rendelethez</oddHeader>
  </headerFooter>
  <rowBreaks count="7" manualBreakCount="7">
    <brk id="59" max="7" man="1"/>
    <brk id="119" max="7" man="1"/>
    <brk id="179" max="7" man="1"/>
    <brk id="243" max="7" man="1"/>
    <brk id="304" max="7" man="1"/>
    <brk id="365" max="7" man="1"/>
    <brk id="42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zoomScaleNormal="100" zoomScaleSheetLayoutView="66" zoomScalePageLayoutView="95" workbookViewId="0">
      <selection activeCell="M17" sqref="M17"/>
    </sheetView>
  </sheetViews>
  <sheetFormatPr defaultColWidth="9.296875" defaultRowHeight="15.5" x14ac:dyDescent="0.35"/>
  <cols>
    <col min="1" max="1" width="6.296875" style="84" customWidth="1"/>
    <col min="2" max="2" width="70.796875" style="84" customWidth="1"/>
    <col min="3" max="3" width="12.296875" style="84" customWidth="1"/>
    <col min="4" max="4" width="16.796875" style="84" customWidth="1"/>
    <col min="5" max="5" width="15" style="84" customWidth="1"/>
    <col min="6" max="6" width="17.69921875" style="85" customWidth="1"/>
    <col min="7" max="7" width="14.296875" style="1194" bestFit="1" customWidth="1"/>
    <col min="8" max="10" width="14.296875" style="1194" customWidth="1"/>
    <col min="11" max="11" width="15.296875" style="1194" customWidth="1"/>
    <col min="12" max="16384" width="9.296875" style="1"/>
  </cols>
  <sheetData>
    <row r="1" spans="1:11" ht="51" customHeight="1" x14ac:dyDescent="0.35">
      <c r="A1" s="1420" t="s">
        <v>836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</row>
    <row r="2" spans="1:11" ht="16.149999999999999" customHeight="1" x14ac:dyDescent="0.35">
      <c r="A2" s="1419" t="s">
        <v>0</v>
      </c>
      <c r="B2" s="1419"/>
      <c r="C2" s="1419"/>
      <c r="D2" s="1419"/>
      <c r="E2" s="1419"/>
      <c r="F2" s="1419"/>
      <c r="G2" s="1419"/>
      <c r="H2" s="1419"/>
      <c r="I2" s="1419"/>
      <c r="J2" s="1419"/>
      <c r="K2" s="1419"/>
    </row>
    <row r="3" spans="1:11" ht="16.149999999999999" customHeight="1" x14ac:dyDescent="0.35">
      <c r="A3" s="1425"/>
      <c r="B3" s="1425"/>
      <c r="C3" s="2"/>
      <c r="D3" s="695"/>
      <c r="E3" s="695"/>
      <c r="K3" s="1195" t="s">
        <v>1</v>
      </c>
    </row>
    <row r="4" spans="1:11" ht="38.15" customHeight="1" x14ac:dyDescent="0.35">
      <c r="A4" s="4" t="s">
        <v>2</v>
      </c>
      <c r="B4" s="5" t="s">
        <v>3</v>
      </c>
      <c r="C4" s="5" t="s">
        <v>4</v>
      </c>
      <c r="D4" s="697" t="s">
        <v>458</v>
      </c>
      <c r="E4" s="697" t="s">
        <v>459</v>
      </c>
      <c r="F4" s="697" t="s">
        <v>822</v>
      </c>
      <c r="G4" s="955" t="s">
        <v>959</v>
      </c>
      <c r="H4" s="955" t="s">
        <v>977</v>
      </c>
      <c r="I4" s="955" t="s">
        <v>980</v>
      </c>
      <c r="J4" s="955" t="s">
        <v>991</v>
      </c>
      <c r="K4" s="954" t="s">
        <v>960</v>
      </c>
    </row>
    <row r="5" spans="1:11" s="7" customFormat="1" ht="12" customHeight="1" x14ac:dyDescent="0.3">
      <c r="A5" s="4" t="s">
        <v>5</v>
      </c>
      <c r="B5" s="5" t="s">
        <v>6</v>
      </c>
      <c r="C5" s="5" t="s">
        <v>7</v>
      </c>
      <c r="D5" s="697" t="s">
        <v>8</v>
      </c>
      <c r="E5" s="697" t="s">
        <v>267</v>
      </c>
      <c r="F5" s="6" t="s">
        <v>460</v>
      </c>
      <c r="G5" s="1196" t="s">
        <v>726</v>
      </c>
      <c r="H5" s="1196" t="s">
        <v>961</v>
      </c>
      <c r="I5" s="1196" t="s">
        <v>962</v>
      </c>
      <c r="J5" s="1196" t="s">
        <v>978</v>
      </c>
      <c r="K5" s="1196" t="s">
        <v>979</v>
      </c>
    </row>
    <row r="6" spans="1:11" s="11" customFormat="1" ht="15.75" customHeight="1" x14ac:dyDescent="0.3">
      <c r="A6" s="8" t="s">
        <v>9</v>
      </c>
      <c r="B6" s="9" t="s">
        <v>10</v>
      </c>
      <c r="C6" s="10" t="s">
        <v>11</v>
      </c>
      <c r="D6" s="722">
        <v>249043165</v>
      </c>
      <c r="E6" s="722"/>
      <c r="F6" s="962">
        <f>D6+E6</f>
        <v>249043165</v>
      </c>
      <c r="G6" s="946">
        <v>1748063</v>
      </c>
      <c r="H6" s="1334"/>
      <c r="I6" s="1334">
        <v>9607096</v>
      </c>
      <c r="J6" s="1363">
        <v>513835</v>
      </c>
      <c r="K6" s="947">
        <v>260912159</v>
      </c>
    </row>
    <row r="7" spans="1:11" s="11" customFormat="1" ht="15.75" customHeight="1" x14ac:dyDescent="0.3">
      <c r="A7" s="12" t="s">
        <v>12</v>
      </c>
      <c r="B7" s="13" t="s">
        <v>13</v>
      </c>
      <c r="C7" s="14" t="s">
        <v>14</v>
      </c>
      <c r="D7" s="704">
        <v>271857000</v>
      </c>
      <c r="E7" s="704"/>
      <c r="F7" s="963">
        <f t="shared" ref="F7:F21" si="0">D7+E7</f>
        <v>271857000</v>
      </c>
      <c r="G7" s="948"/>
      <c r="H7" s="1147"/>
      <c r="I7" s="1147">
        <v>5070000</v>
      </c>
      <c r="J7" s="1300"/>
      <c r="K7" s="949">
        <v>276927000</v>
      </c>
    </row>
    <row r="8" spans="1:11" s="11" customFormat="1" ht="24" customHeight="1" x14ac:dyDescent="0.3">
      <c r="A8" s="8" t="s">
        <v>15</v>
      </c>
      <c r="B8" s="13" t="s">
        <v>16</v>
      </c>
      <c r="C8" s="14" t="s">
        <v>17</v>
      </c>
      <c r="D8" s="704">
        <v>364657201</v>
      </c>
      <c r="E8" s="704"/>
      <c r="F8" s="963">
        <f t="shared" si="0"/>
        <v>364657201</v>
      </c>
      <c r="G8" s="948">
        <v>14868886</v>
      </c>
      <c r="H8" s="1147"/>
      <c r="I8" s="1147">
        <v>44745756</v>
      </c>
      <c r="J8" s="1300">
        <v>6211843</v>
      </c>
      <c r="K8" s="949">
        <v>430483686</v>
      </c>
    </row>
    <row r="9" spans="1:11" s="11" customFormat="1" ht="15.75" customHeight="1" x14ac:dyDescent="0.3">
      <c r="A9" s="12" t="s">
        <v>18</v>
      </c>
      <c r="B9" s="13" t="s">
        <v>19</v>
      </c>
      <c r="C9" s="14" t="s">
        <v>20</v>
      </c>
      <c r="D9" s="704">
        <v>29541600</v>
      </c>
      <c r="E9" s="704"/>
      <c r="F9" s="963">
        <f t="shared" si="0"/>
        <v>29541600</v>
      </c>
      <c r="G9" s="948">
        <v>2159000</v>
      </c>
      <c r="H9" s="1147"/>
      <c r="I9" s="1147">
        <v>1806703</v>
      </c>
      <c r="J9" s="1300">
        <v>346679</v>
      </c>
      <c r="K9" s="949">
        <v>33853982</v>
      </c>
    </row>
    <row r="10" spans="1:11" s="11" customFormat="1" ht="15.75" customHeight="1" x14ac:dyDescent="0.3">
      <c r="A10" s="8" t="s">
        <v>21</v>
      </c>
      <c r="B10" s="13" t="s">
        <v>22</v>
      </c>
      <c r="C10" s="14" t="s">
        <v>23</v>
      </c>
      <c r="D10" s="704"/>
      <c r="E10" s="704"/>
      <c r="F10" s="963">
        <f t="shared" si="0"/>
        <v>0</v>
      </c>
      <c r="G10" s="948">
        <v>31716000</v>
      </c>
      <c r="H10" s="1147"/>
      <c r="I10" s="1147"/>
      <c r="J10" s="1300"/>
      <c r="K10" s="949">
        <v>31716000</v>
      </c>
    </row>
    <row r="11" spans="1:11" s="11" customFormat="1" ht="15.75" customHeight="1" x14ac:dyDescent="0.3">
      <c r="A11" s="12" t="s">
        <v>24</v>
      </c>
      <c r="B11" s="13" t="s">
        <v>25</v>
      </c>
      <c r="C11" s="14" t="s">
        <v>26</v>
      </c>
      <c r="D11" s="704"/>
      <c r="E11" s="704"/>
      <c r="F11" s="963">
        <f t="shared" si="0"/>
        <v>0</v>
      </c>
      <c r="G11" s="948"/>
      <c r="H11" s="1147"/>
      <c r="I11" s="1147">
        <v>39629</v>
      </c>
      <c r="J11" s="1300"/>
      <c r="K11" s="949">
        <v>39629</v>
      </c>
    </row>
    <row r="12" spans="1:11" s="944" customFormat="1" ht="15" customHeight="1" x14ac:dyDescent="0.3">
      <c r="A12" s="890" t="s">
        <v>27</v>
      </c>
      <c r="B12" s="16" t="s">
        <v>28</v>
      </c>
      <c r="C12" s="17" t="s">
        <v>29</v>
      </c>
      <c r="D12" s="724">
        <f>+D6+D7+D8+D9+D10+D11</f>
        <v>915098966</v>
      </c>
      <c r="E12" s="724">
        <f t="shared" ref="E12" si="1">+E6+E7+E8+E9+E10+E11</f>
        <v>0</v>
      </c>
      <c r="F12" s="964">
        <f>D12+E12</f>
        <v>915098966</v>
      </c>
      <c r="G12" s="950">
        <f>SUM(G6:G11)</f>
        <v>50491949</v>
      </c>
      <c r="H12" s="1340">
        <f>SUM(H6:H11)</f>
        <v>0</v>
      </c>
      <c r="I12" s="1340">
        <f>SUM(I6:I11)</f>
        <v>61269184</v>
      </c>
      <c r="J12" s="1340">
        <f>SUM(J6:J11)</f>
        <v>7072357</v>
      </c>
      <c r="K12" s="951">
        <f>SUM(K6:K11)</f>
        <v>1033932456</v>
      </c>
    </row>
    <row r="13" spans="1:11" s="11" customFormat="1" ht="15.75" customHeight="1" x14ac:dyDescent="0.3">
      <c r="A13" s="12" t="s">
        <v>30</v>
      </c>
      <c r="B13" s="13" t="s">
        <v>31</v>
      </c>
      <c r="C13" s="14" t="s">
        <v>32</v>
      </c>
      <c r="D13" s="704"/>
      <c r="E13" s="704"/>
      <c r="F13" s="963">
        <f t="shared" si="0"/>
        <v>0</v>
      </c>
      <c r="G13" s="948"/>
      <c r="H13" s="1147"/>
      <c r="I13" s="1147"/>
      <c r="J13" s="1300"/>
      <c r="K13" s="949"/>
    </row>
    <row r="14" spans="1:11" s="11" customFormat="1" ht="15.75" customHeight="1" x14ac:dyDescent="0.3">
      <c r="A14" s="8" t="s">
        <v>33</v>
      </c>
      <c r="B14" s="13" t="s">
        <v>34</v>
      </c>
      <c r="C14" s="14" t="s">
        <v>35</v>
      </c>
      <c r="D14" s="725">
        <f>SUM(D15:D21)</f>
        <v>47710577</v>
      </c>
      <c r="E14" s="725">
        <f t="shared" ref="E14" si="2">SUM(E15:E21)</f>
        <v>0</v>
      </c>
      <c r="F14" s="963">
        <f>D14+E14</f>
        <v>47710577</v>
      </c>
      <c r="G14" s="948">
        <f>SUM(G15:G20)</f>
        <v>143670288</v>
      </c>
      <c r="H14" s="1147"/>
      <c r="I14" s="1147">
        <v>3421715</v>
      </c>
      <c r="J14" s="1300">
        <f>SUM(J16:J20)</f>
        <v>13073470</v>
      </c>
      <c r="K14" s="949">
        <f>SUM(K16:K20)</f>
        <v>207876050</v>
      </c>
    </row>
    <row r="15" spans="1:11" s="11" customFormat="1" ht="24" customHeight="1" x14ac:dyDescent="0.3">
      <c r="A15" s="12" t="s">
        <v>36</v>
      </c>
      <c r="B15" s="18" t="s">
        <v>37</v>
      </c>
      <c r="C15" s="14" t="s">
        <v>35</v>
      </c>
      <c r="D15" s="704"/>
      <c r="E15" s="704"/>
      <c r="F15" s="963"/>
      <c r="G15" s="948"/>
      <c r="H15" s="1147"/>
      <c r="I15" s="1147"/>
      <c r="J15" s="1300"/>
      <c r="K15" s="949"/>
    </row>
    <row r="16" spans="1:11" s="11" customFormat="1" ht="24.75" customHeight="1" x14ac:dyDescent="0.3">
      <c r="A16" s="8" t="s">
        <v>38</v>
      </c>
      <c r="B16" s="19" t="s">
        <v>39</v>
      </c>
      <c r="C16" s="14" t="s">
        <v>35</v>
      </c>
      <c r="D16" s="704"/>
      <c r="E16" s="704"/>
      <c r="F16" s="963">
        <f t="shared" si="0"/>
        <v>0</v>
      </c>
      <c r="G16" s="948"/>
      <c r="H16" s="1147"/>
      <c r="I16" s="1147"/>
      <c r="J16" s="1300"/>
      <c r="K16" s="949"/>
    </row>
    <row r="17" spans="1:11" s="11" customFormat="1" ht="15.75" customHeight="1" x14ac:dyDescent="0.3">
      <c r="A17" s="12" t="s">
        <v>40</v>
      </c>
      <c r="B17" s="19" t="s">
        <v>41</v>
      </c>
      <c r="C17" s="14" t="s">
        <v>35</v>
      </c>
      <c r="D17" s="704"/>
      <c r="E17" s="704"/>
      <c r="F17" s="963"/>
      <c r="G17" s="948"/>
      <c r="H17" s="1147"/>
      <c r="I17" s="1147"/>
      <c r="J17" s="1300"/>
      <c r="K17" s="949"/>
    </row>
    <row r="18" spans="1:11" s="11" customFormat="1" ht="19.5" customHeight="1" x14ac:dyDescent="0.3">
      <c r="A18" s="8" t="s">
        <v>42</v>
      </c>
      <c r="B18" s="19" t="s">
        <v>43</v>
      </c>
      <c r="C18" s="14" t="s">
        <v>35</v>
      </c>
      <c r="D18" s="704">
        <v>12282000</v>
      </c>
      <c r="E18" s="704"/>
      <c r="F18" s="963">
        <v>12282000</v>
      </c>
      <c r="G18" s="948">
        <v>14548784</v>
      </c>
      <c r="H18" s="1147"/>
      <c r="I18" s="1147">
        <v>3421715</v>
      </c>
      <c r="J18" s="1300">
        <v>248460</v>
      </c>
      <c r="K18" s="949">
        <v>30500959</v>
      </c>
    </row>
    <row r="19" spans="1:11" s="11" customFormat="1" ht="19.5" customHeight="1" x14ac:dyDescent="0.3">
      <c r="A19" s="12" t="s">
        <v>44</v>
      </c>
      <c r="B19" s="19" t="s">
        <v>45</v>
      </c>
      <c r="C19" s="14" t="s">
        <v>35</v>
      </c>
      <c r="D19" s="704">
        <v>29400000</v>
      </c>
      <c r="E19" s="704"/>
      <c r="F19" s="963">
        <v>29400000</v>
      </c>
      <c r="G19" s="948">
        <v>11079300</v>
      </c>
      <c r="H19" s="1147"/>
      <c r="I19" s="1147"/>
      <c r="J19" s="1300"/>
      <c r="K19" s="949">
        <v>40479300</v>
      </c>
    </row>
    <row r="20" spans="1:11" s="11" customFormat="1" ht="24" customHeight="1" x14ac:dyDescent="0.3">
      <c r="A20" s="8" t="s">
        <v>46</v>
      </c>
      <c r="B20" s="19" t="s">
        <v>47</v>
      </c>
      <c r="C20" s="14" t="s">
        <v>35</v>
      </c>
      <c r="D20" s="704">
        <v>6028577</v>
      </c>
      <c r="E20" s="704"/>
      <c r="F20" s="963">
        <v>6028577</v>
      </c>
      <c r="G20" s="948">
        <v>118042204</v>
      </c>
      <c r="H20" s="1147"/>
      <c r="I20" s="1147"/>
      <c r="J20" s="1300">
        <v>12825010</v>
      </c>
      <c r="K20" s="949">
        <v>136895791</v>
      </c>
    </row>
    <row r="21" spans="1:11" s="11" customFormat="1" ht="24.75" customHeight="1" x14ac:dyDescent="0.3">
      <c r="A21" s="20" t="s">
        <v>48</v>
      </c>
      <c r="B21" s="19" t="s">
        <v>49</v>
      </c>
      <c r="C21" s="21" t="s">
        <v>35</v>
      </c>
      <c r="D21" s="723"/>
      <c r="E21" s="723"/>
      <c r="F21" s="963">
        <f t="shared" si="0"/>
        <v>0</v>
      </c>
      <c r="G21" s="1335"/>
      <c r="H21" s="1336"/>
      <c r="I21" s="1336"/>
      <c r="J21" s="1364"/>
      <c r="K21" s="1337"/>
    </row>
    <row r="22" spans="1:11" s="11" customFormat="1" ht="18" customHeight="1" x14ac:dyDescent="0.3">
      <c r="A22" s="29" t="s">
        <v>50</v>
      </c>
      <c r="B22" s="23" t="s">
        <v>51</v>
      </c>
      <c r="C22" s="24" t="s">
        <v>52</v>
      </c>
      <c r="D22" s="726">
        <f t="shared" ref="D22:E22" si="3">SUM(D12+D13+D14)</f>
        <v>962809543</v>
      </c>
      <c r="E22" s="726">
        <f t="shared" si="3"/>
        <v>0</v>
      </c>
      <c r="F22" s="965">
        <f>SUM(F12+F13+F14)</f>
        <v>962809543</v>
      </c>
      <c r="G22" s="965">
        <f t="shared" ref="G22:K22" si="4">SUM(G12+G13+G14)</f>
        <v>194162237</v>
      </c>
      <c r="H22" s="1306">
        <f t="shared" si="4"/>
        <v>0</v>
      </c>
      <c r="I22" s="727">
        <f t="shared" si="4"/>
        <v>64690899</v>
      </c>
      <c r="J22" s="727">
        <f t="shared" si="4"/>
        <v>20145827</v>
      </c>
      <c r="K22" s="1305">
        <f t="shared" si="4"/>
        <v>1241808506</v>
      </c>
    </row>
    <row r="23" spans="1:11" s="11" customFormat="1" ht="15.75" customHeight="1" x14ac:dyDescent="0.3">
      <c r="A23" s="8" t="s">
        <v>53</v>
      </c>
      <c r="B23" s="25" t="s">
        <v>54</v>
      </c>
      <c r="C23" s="10" t="s">
        <v>55</v>
      </c>
      <c r="D23" s="698"/>
      <c r="E23" s="698"/>
      <c r="F23" s="298"/>
      <c r="G23" s="946"/>
      <c r="H23" s="1334"/>
      <c r="I23" s="1334"/>
      <c r="J23" s="1363">
        <v>235200650</v>
      </c>
      <c r="K23" s="947">
        <v>235200650</v>
      </c>
    </row>
    <row r="24" spans="1:11" s="11" customFormat="1" ht="15.75" customHeight="1" x14ac:dyDescent="0.3">
      <c r="A24" s="8" t="s">
        <v>56</v>
      </c>
      <c r="B24" s="26" t="s">
        <v>57</v>
      </c>
      <c r="C24" s="14" t="s">
        <v>58</v>
      </c>
      <c r="D24" s="397">
        <v>132235179</v>
      </c>
      <c r="E24" s="397">
        <f t="shared" ref="E24" si="5">SUM(E25:E30)</f>
        <v>0</v>
      </c>
      <c r="F24" s="299">
        <f>SUM(F25:F30)</f>
        <v>332235179</v>
      </c>
      <c r="G24" s="948">
        <f>SUM(G25:G30)</f>
        <v>2996260</v>
      </c>
      <c r="H24" s="1147">
        <f t="shared" ref="H24:I24" si="6">SUM(H25:H30)</f>
        <v>0</v>
      </c>
      <c r="I24" s="1147">
        <f t="shared" si="6"/>
        <v>0</v>
      </c>
      <c r="J24" s="1300">
        <v>-200000000</v>
      </c>
      <c r="K24" s="949">
        <f>SUM(K25:K30)</f>
        <v>135231439</v>
      </c>
    </row>
    <row r="25" spans="1:11" s="11" customFormat="1" ht="15.75" customHeight="1" x14ac:dyDescent="0.3">
      <c r="A25" s="12" t="s">
        <v>59</v>
      </c>
      <c r="B25" s="18" t="s">
        <v>60</v>
      </c>
      <c r="C25" s="14" t="s">
        <v>58</v>
      </c>
      <c r="D25" s="704">
        <v>200000000</v>
      </c>
      <c r="E25" s="699"/>
      <c r="F25" s="299">
        <v>200000000</v>
      </c>
      <c r="G25" s="948"/>
      <c r="H25" s="1147"/>
      <c r="I25" s="1147"/>
      <c r="J25" s="1300">
        <v>-200000000</v>
      </c>
      <c r="K25" s="949">
        <v>0</v>
      </c>
    </row>
    <row r="26" spans="1:11" s="11" customFormat="1" ht="24" customHeight="1" x14ac:dyDescent="0.3">
      <c r="A26" s="8" t="s">
        <v>61</v>
      </c>
      <c r="B26" s="27" t="s">
        <v>62</v>
      </c>
      <c r="C26" s="14" t="s">
        <v>58</v>
      </c>
      <c r="D26" s="699">
        <v>132235179</v>
      </c>
      <c r="E26" s="699"/>
      <c r="F26" s="299">
        <v>132235179</v>
      </c>
      <c r="G26" s="1203">
        <v>2996260</v>
      </c>
      <c r="H26" s="1339"/>
      <c r="I26" s="1339"/>
      <c r="J26" s="1365">
        <v>0</v>
      </c>
      <c r="K26" s="1204">
        <v>135231439</v>
      </c>
    </row>
    <row r="27" spans="1:11" s="11" customFormat="1" ht="15.75" customHeight="1" x14ac:dyDescent="0.3">
      <c r="A27" s="12" t="s">
        <v>63</v>
      </c>
      <c r="B27" s="27" t="s">
        <v>64</v>
      </c>
      <c r="C27" s="14" t="s">
        <v>58</v>
      </c>
      <c r="D27" s="699"/>
      <c r="E27" s="699"/>
      <c r="F27" s="299"/>
      <c r="G27" s="948"/>
      <c r="H27" s="1147"/>
      <c r="I27" s="1147"/>
      <c r="J27" s="1300"/>
      <c r="K27" s="949"/>
    </row>
    <row r="28" spans="1:11" s="11" customFormat="1" ht="15.75" customHeight="1" x14ac:dyDescent="0.3">
      <c r="A28" s="8" t="s">
        <v>65</v>
      </c>
      <c r="B28" s="27" t="s">
        <v>66</v>
      </c>
      <c r="C28" s="14" t="s">
        <v>58</v>
      </c>
      <c r="D28" s="699"/>
      <c r="E28" s="699"/>
      <c r="F28" s="299"/>
      <c r="G28" s="948"/>
      <c r="H28" s="1147"/>
      <c r="I28" s="1147"/>
      <c r="J28" s="1300"/>
      <c r="K28" s="949"/>
    </row>
    <row r="29" spans="1:11" s="11" customFormat="1" ht="24.75" customHeight="1" x14ac:dyDescent="0.3">
      <c r="A29" s="12" t="s">
        <v>67</v>
      </c>
      <c r="B29" s="27" t="s">
        <v>68</v>
      </c>
      <c r="C29" s="14" t="s">
        <v>58</v>
      </c>
      <c r="D29" s="699"/>
      <c r="E29" s="699"/>
      <c r="F29" s="299"/>
      <c r="G29" s="948"/>
      <c r="H29" s="1147"/>
      <c r="I29" s="1147"/>
      <c r="J29" s="1300"/>
      <c r="K29" s="949"/>
    </row>
    <row r="30" spans="1:11" s="11" customFormat="1" ht="24" customHeight="1" x14ac:dyDescent="0.3">
      <c r="A30" s="41" t="s">
        <v>69</v>
      </c>
      <c r="B30" s="28" t="s">
        <v>70</v>
      </c>
      <c r="C30" s="21" t="s">
        <v>58</v>
      </c>
      <c r="D30" s="700"/>
      <c r="E30" s="700"/>
      <c r="F30" s="966"/>
      <c r="G30" s="1335"/>
      <c r="H30" s="1336"/>
      <c r="I30" s="1336"/>
      <c r="J30" s="1364"/>
      <c r="K30" s="1337"/>
    </row>
    <row r="31" spans="1:11" s="11" customFormat="1" ht="22.5" customHeight="1" x14ac:dyDescent="0.3">
      <c r="A31" s="891" t="s">
        <v>71</v>
      </c>
      <c r="B31" s="30" t="s">
        <v>72</v>
      </c>
      <c r="C31" s="31" t="s">
        <v>73</v>
      </c>
      <c r="D31" s="728">
        <f t="shared" ref="D31:E31" si="7">SUM(D23+D24)</f>
        <v>132235179</v>
      </c>
      <c r="E31" s="728">
        <f t="shared" si="7"/>
        <v>0</v>
      </c>
      <c r="F31" s="305">
        <f t="shared" ref="F31:K31" si="8">SUM(F23+F24)</f>
        <v>332235179</v>
      </c>
      <c r="G31" s="305">
        <f t="shared" si="8"/>
        <v>2996260</v>
      </c>
      <c r="H31" s="305">
        <f t="shared" si="8"/>
        <v>0</v>
      </c>
      <c r="I31" s="305">
        <f t="shared" si="8"/>
        <v>0</v>
      </c>
      <c r="J31" s="305">
        <f t="shared" si="8"/>
        <v>35200650</v>
      </c>
      <c r="K31" s="305">
        <f t="shared" si="8"/>
        <v>370432089</v>
      </c>
    </row>
    <row r="32" spans="1:11" s="11" customFormat="1" ht="14.25" customHeight="1" x14ac:dyDescent="0.3">
      <c r="A32" s="8" t="s">
        <v>74</v>
      </c>
      <c r="B32" s="33" t="s">
        <v>75</v>
      </c>
      <c r="C32" s="34" t="s">
        <v>76</v>
      </c>
      <c r="D32" s="701"/>
      <c r="E32" s="701"/>
      <c r="F32" s="967"/>
      <c r="G32" s="946"/>
      <c r="H32" s="1334"/>
      <c r="I32" s="1334"/>
      <c r="J32" s="1363"/>
      <c r="K32" s="947"/>
    </row>
    <row r="33" spans="1:11" s="11" customFormat="1" ht="14.25" customHeight="1" x14ac:dyDescent="0.3">
      <c r="A33" s="12" t="s">
        <v>77</v>
      </c>
      <c r="B33" s="13" t="s">
        <v>78</v>
      </c>
      <c r="C33" s="14" t="s">
        <v>79</v>
      </c>
      <c r="D33" s="725">
        <f t="shared" ref="D33:E33" si="9">SUM(D34:D36)</f>
        <v>125000000</v>
      </c>
      <c r="E33" s="725">
        <f t="shared" si="9"/>
        <v>0</v>
      </c>
      <c r="F33" s="299">
        <f>SUM(F34:F36)</f>
        <v>125000000</v>
      </c>
      <c r="G33" s="948"/>
      <c r="H33" s="1147"/>
      <c r="I33" s="1147"/>
      <c r="J33" s="1300"/>
      <c r="K33" s="949">
        <v>125000000</v>
      </c>
    </row>
    <row r="34" spans="1:11" s="11" customFormat="1" ht="14.25" customHeight="1" x14ac:dyDescent="0.3">
      <c r="A34" s="8" t="s">
        <v>80</v>
      </c>
      <c r="B34" s="35" t="s">
        <v>81</v>
      </c>
      <c r="C34" s="36" t="s">
        <v>79</v>
      </c>
      <c r="D34" s="705">
        <v>70000000</v>
      </c>
      <c r="E34" s="705"/>
      <c r="F34" s="968">
        <f>D34+E34</f>
        <v>70000000</v>
      </c>
      <c r="G34" s="948"/>
      <c r="H34" s="1147"/>
      <c r="I34" s="1147"/>
      <c r="J34" s="1300"/>
      <c r="K34" s="949">
        <v>70000000</v>
      </c>
    </row>
    <row r="35" spans="1:11" s="11" customFormat="1" ht="14.25" customHeight="1" x14ac:dyDescent="0.3">
      <c r="A35" s="12" t="s">
        <v>82</v>
      </c>
      <c r="B35" s="37" t="s">
        <v>83</v>
      </c>
      <c r="C35" s="36" t="s">
        <v>79</v>
      </c>
      <c r="D35" s="705">
        <v>5000000</v>
      </c>
      <c r="E35" s="705"/>
      <c r="F35" s="968">
        <f>D35+E35</f>
        <v>5000000</v>
      </c>
      <c r="G35" s="948"/>
      <c r="H35" s="1147"/>
      <c r="I35" s="1147"/>
      <c r="J35" s="1300"/>
      <c r="K35" s="949">
        <v>5000000</v>
      </c>
    </row>
    <row r="36" spans="1:11" s="11" customFormat="1" ht="14.25" customHeight="1" x14ac:dyDescent="0.3">
      <c r="A36" s="8" t="s">
        <v>84</v>
      </c>
      <c r="B36" s="37" t="s">
        <v>85</v>
      </c>
      <c r="C36" s="36" t="s">
        <v>79</v>
      </c>
      <c r="D36" s="705">
        <v>50000000</v>
      </c>
      <c r="E36" s="705"/>
      <c r="F36" s="968">
        <f t="shared" ref="F36:F44" si="10">D36+E36</f>
        <v>50000000</v>
      </c>
      <c r="G36" s="948"/>
      <c r="H36" s="1147"/>
      <c r="I36" s="1147"/>
      <c r="J36" s="1300"/>
      <c r="K36" s="949">
        <v>50000000</v>
      </c>
    </row>
    <row r="37" spans="1:11" s="11" customFormat="1" ht="14.25" customHeight="1" x14ac:dyDescent="0.3">
      <c r="A37" s="12" t="s">
        <v>86</v>
      </c>
      <c r="B37" s="38" t="s">
        <v>87</v>
      </c>
      <c r="C37" s="14" t="s">
        <v>88</v>
      </c>
      <c r="D37" s="725">
        <f t="shared" ref="D37:E37" si="11">SUM(D38:D39)</f>
        <v>702000000</v>
      </c>
      <c r="E37" s="725">
        <f t="shared" si="11"/>
        <v>0</v>
      </c>
      <c r="F37" s="968">
        <f t="shared" si="10"/>
        <v>702000000</v>
      </c>
      <c r="G37" s="948"/>
      <c r="H37" s="1147"/>
      <c r="I37" s="1147"/>
      <c r="J37" s="1300"/>
      <c r="K37" s="949">
        <v>702000000</v>
      </c>
    </row>
    <row r="38" spans="1:11" s="11" customFormat="1" ht="14.25" customHeight="1" x14ac:dyDescent="0.3">
      <c r="A38" s="8" t="s">
        <v>89</v>
      </c>
      <c r="B38" s="39" t="s">
        <v>90</v>
      </c>
      <c r="C38" s="36" t="s">
        <v>88</v>
      </c>
      <c r="D38" s="705">
        <v>702000000</v>
      </c>
      <c r="E38" s="705"/>
      <c r="F38" s="968">
        <f t="shared" si="10"/>
        <v>702000000</v>
      </c>
      <c r="G38" s="948"/>
      <c r="H38" s="1147"/>
      <c r="I38" s="1147"/>
      <c r="J38" s="1300"/>
      <c r="K38" s="949">
        <v>702000000</v>
      </c>
    </row>
    <row r="39" spans="1:11" s="11" customFormat="1" ht="14.25" customHeight="1" x14ac:dyDescent="0.3">
      <c r="A39" s="12" t="s">
        <v>91</v>
      </c>
      <c r="B39" s="39" t="s">
        <v>92</v>
      </c>
      <c r="C39" s="36" t="s">
        <v>88</v>
      </c>
      <c r="D39" s="705"/>
      <c r="E39" s="705"/>
      <c r="F39" s="968">
        <f t="shared" si="10"/>
        <v>0</v>
      </c>
      <c r="G39" s="948"/>
      <c r="H39" s="1147"/>
      <c r="I39" s="1147"/>
      <c r="J39" s="1300"/>
      <c r="K39" s="949"/>
    </row>
    <row r="40" spans="1:11" s="11" customFormat="1" ht="17.25" customHeight="1" x14ac:dyDescent="0.3">
      <c r="A40" s="8" t="s">
        <v>93</v>
      </c>
      <c r="B40" s="40" t="s">
        <v>94</v>
      </c>
      <c r="C40" s="14" t="s">
        <v>95</v>
      </c>
      <c r="D40" s="704">
        <v>40000000</v>
      </c>
      <c r="E40" s="704"/>
      <c r="F40" s="968">
        <f t="shared" si="10"/>
        <v>40000000</v>
      </c>
      <c r="G40" s="948"/>
      <c r="H40" s="1147"/>
      <c r="I40" s="1147"/>
      <c r="J40" s="1300"/>
      <c r="K40" s="949">
        <v>40000000</v>
      </c>
    </row>
    <row r="41" spans="1:11" s="11" customFormat="1" ht="17.25" customHeight="1" x14ac:dyDescent="0.3">
      <c r="A41" s="12" t="s">
        <v>96</v>
      </c>
      <c r="B41" s="38" t="s">
        <v>97</v>
      </c>
      <c r="C41" s="14" t="s">
        <v>98</v>
      </c>
      <c r="D41" s="725">
        <v>1000000</v>
      </c>
      <c r="E41" s="725">
        <f t="shared" ref="E41" si="12">SUM(E42:E43)</f>
        <v>0</v>
      </c>
      <c r="F41" s="968">
        <f t="shared" si="10"/>
        <v>1000000</v>
      </c>
      <c r="G41" s="948"/>
      <c r="H41" s="1147"/>
      <c r="I41" s="1147"/>
      <c r="J41" s="1300"/>
      <c r="K41" s="949">
        <v>1000000</v>
      </c>
    </row>
    <row r="42" spans="1:11" s="11" customFormat="1" ht="14.25" customHeight="1" x14ac:dyDescent="0.3">
      <c r="A42" s="8" t="s">
        <v>99</v>
      </c>
      <c r="B42" s="39" t="s">
        <v>100</v>
      </c>
      <c r="C42" s="36" t="s">
        <v>98</v>
      </c>
      <c r="D42" s="705">
        <v>1000000</v>
      </c>
      <c r="E42" s="705"/>
      <c r="F42" s="968">
        <f t="shared" si="10"/>
        <v>1000000</v>
      </c>
      <c r="G42" s="948"/>
      <c r="H42" s="1147"/>
      <c r="I42" s="1147"/>
      <c r="J42" s="1300"/>
      <c r="K42" s="949">
        <v>1000000</v>
      </c>
    </row>
    <row r="43" spans="1:11" s="11" customFormat="1" ht="14.25" customHeight="1" x14ac:dyDescent="0.3">
      <c r="A43" s="12" t="s">
        <v>101</v>
      </c>
      <c r="B43" s="39" t="s">
        <v>102</v>
      </c>
      <c r="C43" s="36" t="s">
        <v>98</v>
      </c>
      <c r="D43" s="705"/>
      <c r="E43" s="705"/>
      <c r="F43" s="968">
        <f t="shared" si="10"/>
        <v>0</v>
      </c>
      <c r="G43" s="948"/>
      <c r="H43" s="1147"/>
      <c r="I43" s="1147"/>
      <c r="J43" s="1300"/>
      <c r="K43" s="949"/>
    </row>
    <row r="44" spans="1:11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30">
        <v>2000000</v>
      </c>
      <c r="E44" s="730"/>
      <c r="F44" s="968">
        <f t="shared" si="10"/>
        <v>2000000</v>
      </c>
      <c r="G44" s="1335"/>
      <c r="H44" s="1336"/>
      <c r="I44" s="1336"/>
      <c r="J44" s="1364"/>
      <c r="K44" s="1337">
        <v>2000000</v>
      </c>
    </row>
    <row r="45" spans="1:11" s="11" customFormat="1" ht="17.25" customHeight="1" x14ac:dyDescent="0.3">
      <c r="A45" s="891" t="s">
        <v>106</v>
      </c>
      <c r="B45" s="30" t="s">
        <v>107</v>
      </c>
      <c r="C45" s="31" t="s">
        <v>108</v>
      </c>
      <c r="D45" s="728">
        <f t="shared" ref="D45:E45" si="13">SUM(D32+D33+D37+D40+D41+D44)</f>
        <v>870000000</v>
      </c>
      <c r="E45" s="728">
        <f t="shared" si="13"/>
        <v>0</v>
      </c>
      <c r="F45" s="305">
        <f>SUM(F32+F33+F37+F40+F41+F44)</f>
        <v>870000000</v>
      </c>
      <c r="G45" s="305">
        <f t="shared" ref="G45:J45" si="14">SUM(G32+G33+G37+G40+G41+G44)</f>
        <v>0</v>
      </c>
      <c r="H45" s="305">
        <f t="shared" si="14"/>
        <v>0</v>
      </c>
      <c r="I45" s="305">
        <f t="shared" si="14"/>
        <v>0</v>
      </c>
      <c r="J45" s="305">
        <f t="shared" si="14"/>
        <v>0</v>
      </c>
      <c r="K45" s="956">
        <f>K32+K33+K37+K40+K41+K44</f>
        <v>870000000</v>
      </c>
    </row>
    <row r="46" spans="1:11" s="11" customFormat="1" ht="14.25" customHeight="1" x14ac:dyDescent="0.3">
      <c r="A46" s="8" t="s">
        <v>109</v>
      </c>
      <c r="B46" s="44" t="s">
        <v>110</v>
      </c>
      <c r="C46" s="45" t="s">
        <v>111</v>
      </c>
      <c r="D46" s="740">
        <v>35115000</v>
      </c>
      <c r="E46" s="740"/>
      <c r="F46" s="299">
        <f>D46+E46</f>
        <v>35115000</v>
      </c>
      <c r="G46" s="946"/>
      <c r="H46" s="1334"/>
      <c r="I46" s="1334"/>
      <c r="J46" s="1363"/>
      <c r="K46" s="947">
        <v>35115000</v>
      </c>
    </row>
    <row r="47" spans="1:11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32">
        <v>1010000</v>
      </c>
      <c r="E47" s="732"/>
      <c r="F47" s="299">
        <f t="shared" ref="F47:F56" si="15">D47+E47</f>
        <v>1010000</v>
      </c>
      <c r="G47" s="948"/>
      <c r="H47" s="1147"/>
      <c r="I47" s="1147">
        <v>15267000</v>
      </c>
      <c r="J47" s="1300">
        <v>12725000</v>
      </c>
      <c r="K47" s="949">
        <v>29002000</v>
      </c>
    </row>
    <row r="48" spans="1:11" s="11" customFormat="1" ht="14.25" customHeight="1" x14ac:dyDescent="0.3">
      <c r="A48" s="8" t="s">
        <v>115</v>
      </c>
      <c r="B48" s="26" t="s">
        <v>116</v>
      </c>
      <c r="C48" s="46" t="s">
        <v>117</v>
      </c>
      <c r="D48" s="732"/>
      <c r="E48" s="732"/>
      <c r="F48" s="299">
        <f t="shared" si="15"/>
        <v>0</v>
      </c>
      <c r="G48" s="948"/>
      <c r="H48" s="1147"/>
      <c r="I48" s="1147"/>
      <c r="J48" s="1300"/>
      <c r="K48" s="949"/>
    </row>
    <row r="49" spans="1:11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32">
        <v>79183098</v>
      </c>
      <c r="E49" s="732"/>
      <c r="F49" s="299">
        <f t="shared" si="15"/>
        <v>79183098</v>
      </c>
      <c r="G49" s="948"/>
      <c r="H49" s="1147"/>
      <c r="I49" s="1147"/>
      <c r="J49" s="1300"/>
      <c r="K49" s="949">
        <v>79183098</v>
      </c>
    </row>
    <row r="50" spans="1:11" s="11" customFormat="1" ht="14.25" customHeight="1" x14ac:dyDescent="0.3">
      <c r="A50" s="8" t="s">
        <v>121</v>
      </c>
      <c r="B50" s="26" t="s">
        <v>122</v>
      </c>
      <c r="C50" s="46" t="s">
        <v>123</v>
      </c>
      <c r="D50" s="732">
        <v>23000000</v>
      </c>
      <c r="E50" s="732"/>
      <c r="F50" s="299">
        <f t="shared" si="15"/>
        <v>23000000</v>
      </c>
      <c r="G50" s="948"/>
      <c r="H50" s="1147"/>
      <c r="I50" s="1147"/>
      <c r="J50" s="1300"/>
      <c r="K50" s="949">
        <v>23000000</v>
      </c>
    </row>
    <row r="51" spans="1:11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32">
        <v>14419257</v>
      </c>
      <c r="E51" s="732"/>
      <c r="F51" s="299">
        <f t="shared" si="15"/>
        <v>14419257</v>
      </c>
      <c r="G51" s="948"/>
      <c r="H51" s="1147"/>
      <c r="I51" s="1147"/>
      <c r="J51" s="1300">
        <v>4931728</v>
      </c>
      <c r="K51" s="949">
        <v>19350985</v>
      </c>
    </row>
    <row r="52" spans="1:11" s="11" customFormat="1" ht="14.25" customHeight="1" x14ac:dyDescent="0.3">
      <c r="A52" s="8" t="s">
        <v>127</v>
      </c>
      <c r="B52" s="26" t="s">
        <v>128</v>
      </c>
      <c r="C52" s="46" t="s">
        <v>129</v>
      </c>
      <c r="D52" s="732">
        <v>12572694</v>
      </c>
      <c r="E52" s="732"/>
      <c r="F52" s="299">
        <f t="shared" si="15"/>
        <v>12572694</v>
      </c>
      <c r="G52" s="948"/>
      <c r="H52" s="1147"/>
      <c r="I52" s="1147"/>
      <c r="J52" s="1300"/>
      <c r="K52" s="949">
        <v>12572694</v>
      </c>
    </row>
    <row r="53" spans="1:11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32"/>
      <c r="E53" s="732"/>
      <c r="F53" s="299">
        <f t="shared" si="15"/>
        <v>0</v>
      </c>
      <c r="G53" s="948"/>
      <c r="H53" s="1147"/>
      <c r="I53" s="1147"/>
      <c r="J53" s="1300"/>
      <c r="K53" s="949"/>
    </row>
    <row r="54" spans="1:11" s="11" customFormat="1" ht="14.25" customHeight="1" x14ac:dyDescent="0.3">
      <c r="A54" s="8" t="s">
        <v>133</v>
      </c>
      <c r="B54" s="26" t="s">
        <v>134</v>
      </c>
      <c r="C54" s="46" t="s">
        <v>135</v>
      </c>
      <c r="D54" s="732"/>
      <c r="E54" s="732"/>
      <c r="F54" s="299">
        <f t="shared" si="15"/>
        <v>0</v>
      </c>
      <c r="G54" s="948"/>
      <c r="H54" s="1147"/>
      <c r="I54" s="1147"/>
      <c r="J54" s="1300"/>
      <c r="K54" s="949"/>
    </row>
    <row r="55" spans="1:11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32" t="s">
        <v>728</v>
      </c>
      <c r="E55" s="732"/>
      <c r="F55" s="299">
        <v>0</v>
      </c>
      <c r="G55" s="948"/>
      <c r="H55" s="1147"/>
      <c r="I55" s="1147"/>
      <c r="J55" s="1300"/>
      <c r="K55" s="949"/>
    </row>
    <row r="56" spans="1:11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30">
        <v>254000</v>
      </c>
      <c r="E56" s="730"/>
      <c r="F56" s="299">
        <f t="shared" si="15"/>
        <v>254000</v>
      </c>
      <c r="G56" s="1335"/>
      <c r="H56" s="1336"/>
      <c r="I56" s="1336"/>
      <c r="J56" s="1364">
        <v>2000000</v>
      </c>
      <c r="K56" s="1337">
        <v>2254000</v>
      </c>
    </row>
    <row r="57" spans="1:11" s="11" customFormat="1" ht="15.75" customHeight="1" x14ac:dyDescent="0.3">
      <c r="A57" s="891" t="s">
        <v>142</v>
      </c>
      <c r="B57" s="48" t="s">
        <v>143</v>
      </c>
      <c r="C57" s="24" t="s">
        <v>144</v>
      </c>
      <c r="D57" s="741">
        <f>SUM(D46:D56)</f>
        <v>165554049</v>
      </c>
      <c r="E57" s="741">
        <f t="shared" ref="E57" si="16">SUM(E46:E56)</f>
        <v>0</v>
      </c>
      <c r="F57" s="643">
        <f>SUM(F46:F56)</f>
        <v>165554049</v>
      </c>
      <c r="G57" s="643">
        <f t="shared" ref="G57:K57" si="17">SUM(G46:G56)</f>
        <v>0</v>
      </c>
      <c r="H57" s="643">
        <f t="shared" si="17"/>
        <v>0</v>
      </c>
      <c r="I57" s="643">
        <f t="shared" si="17"/>
        <v>15267000</v>
      </c>
      <c r="J57" s="643">
        <f t="shared" si="17"/>
        <v>19656728</v>
      </c>
      <c r="K57" s="643">
        <f t="shared" si="17"/>
        <v>200477777</v>
      </c>
    </row>
    <row r="58" spans="1:11" s="11" customFormat="1" ht="14.25" customHeight="1" x14ac:dyDescent="0.3">
      <c r="A58" s="8" t="s">
        <v>145</v>
      </c>
      <c r="B58" s="25" t="s">
        <v>146</v>
      </c>
      <c r="C58" s="49" t="s">
        <v>147</v>
      </c>
      <c r="D58" s="731"/>
      <c r="E58" s="731"/>
      <c r="F58" s="969">
        <f>D58+E57</f>
        <v>0</v>
      </c>
      <c r="G58" s="946"/>
      <c r="H58" s="1334"/>
      <c r="I58" s="1334"/>
      <c r="J58" s="1363"/>
      <c r="K58" s="947"/>
    </row>
    <row r="59" spans="1:11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32">
        <v>28553543</v>
      </c>
      <c r="E59" s="732"/>
      <c r="F59" s="969">
        <f t="shared" ref="F59:F62" si="18">D59+E58</f>
        <v>28553543</v>
      </c>
      <c r="G59" s="948"/>
      <c r="H59" s="1147"/>
      <c r="I59" s="1147"/>
      <c r="J59" s="1300">
        <v>27265660</v>
      </c>
      <c r="K59" s="949">
        <v>55819203</v>
      </c>
    </row>
    <row r="60" spans="1:11" s="11" customFormat="1" ht="14.25" customHeight="1" x14ac:dyDescent="0.3">
      <c r="A60" s="8" t="s">
        <v>151</v>
      </c>
      <c r="B60" s="26" t="s">
        <v>152</v>
      </c>
      <c r="C60" s="46" t="s">
        <v>153</v>
      </c>
      <c r="D60" s="732"/>
      <c r="E60" s="732"/>
      <c r="F60" s="969">
        <f t="shared" si="18"/>
        <v>0</v>
      </c>
      <c r="G60" s="948"/>
      <c r="H60" s="1147"/>
      <c r="I60" s="1147"/>
      <c r="J60" s="1300"/>
      <c r="K60" s="949"/>
    </row>
    <row r="61" spans="1:11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32"/>
      <c r="E61" s="732"/>
      <c r="F61" s="969">
        <f t="shared" si="18"/>
        <v>0</v>
      </c>
      <c r="G61" s="948"/>
      <c r="H61" s="1147"/>
      <c r="I61" s="1147"/>
      <c r="J61" s="1300"/>
      <c r="K61" s="949"/>
    </row>
    <row r="62" spans="1:11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30"/>
      <c r="E62" s="730"/>
      <c r="F62" s="969">
        <f t="shared" si="18"/>
        <v>0</v>
      </c>
      <c r="G62" s="1335"/>
      <c r="H62" s="1336"/>
      <c r="I62" s="1336"/>
      <c r="J62" s="1364"/>
      <c r="K62" s="1337"/>
    </row>
    <row r="63" spans="1:11" s="11" customFormat="1" ht="19.5" customHeight="1" x14ac:dyDescent="0.3">
      <c r="A63" s="891" t="s">
        <v>160</v>
      </c>
      <c r="B63" s="48" t="s">
        <v>161</v>
      </c>
      <c r="C63" s="51" t="s">
        <v>162</v>
      </c>
      <c r="D63" s="733">
        <f t="shared" ref="D63:E63" si="19">SUM(D58:D62)</f>
        <v>28553543</v>
      </c>
      <c r="E63" s="733">
        <f t="shared" si="19"/>
        <v>0</v>
      </c>
      <c r="F63" s="970">
        <f>SUM(F58:F62)</f>
        <v>28553543</v>
      </c>
      <c r="G63" s="970">
        <f t="shared" ref="G63:J63" si="20">SUM(G58:G62)</f>
        <v>0</v>
      </c>
      <c r="H63" s="970">
        <f t="shared" si="20"/>
        <v>0</v>
      </c>
      <c r="I63" s="970">
        <f t="shared" si="20"/>
        <v>0</v>
      </c>
      <c r="J63" s="970">
        <f t="shared" si="20"/>
        <v>27265660</v>
      </c>
      <c r="K63" s="970">
        <f t="shared" ref="K63" si="21">SUM(K58:K62)</f>
        <v>55819203</v>
      </c>
    </row>
    <row r="64" spans="1:11" s="11" customFormat="1" ht="24" customHeight="1" x14ac:dyDescent="0.3">
      <c r="A64" s="8" t="s">
        <v>163</v>
      </c>
      <c r="B64" s="52" t="s">
        <v>164</v>
      </c>
      <c r="C64" s="53" t="s">
        <v>165</v>
      </c>
      <c r="D64" s="735"/>
      <c r="E64" s="960"/>
      <c r="F64" s="971"/>
      <c r="G64" s="946"/>
      <c r="H64" s="1334"/>
      <c r="I64" s="1334"/>
      <c r="J64" s="1363"/>
      <c r="K64" s="947"/>
    </row>
    <row r="65" spans="1:11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36"/>
      <c r="E65" s="700"/>
      <c r="F65" s="642"/>
      <c r="G65" s="1335"/>
      <c r="H65" s="1336"/>
      <c r="I65" s="1336"/>
      <c r="J65" s="1364"/>
      <c r="K65" s="1337"/>
    </row>
    <row r="66" spans="1:11" s="11" customFormat="1" ht="17.25" customHeight="1" x14ac:dyDescent="0.3">
      <c r="A66" s="891" t="s">
        <v>169</v>
      </c>
      <c r="B66" s="23" t="s">
        <v>170</v>
      </c>
      <c r="C66" s="24" t="s">
        <v>171</v>
      </c>
      <c r="D66" s="727">
        <f t="shared" ref="D66:E66" si="22">SUM(D64:D65)</f>
        <v>0</v>
      </c>
      <c r="E66" s="726">
        <f t="shared" si="22"/>
        <v>0</v>
      </c>
      <c r="F66" s="965">
        <f>SUM(F64:F65)</f>
        <v>0</v>
      </c>
      <c r="G66" s="1338">
        <f>SUM(G64:G65)</f>
        <v>0</v>
      </c>
      <c r="H66" s="1338"/>
      <c r="I66" s="1338"/>
      <c r="J66" s="1338"/>
      <c r="K66" s="1338">
        <f>SUM(K64:K65)</f>
        <v>0</v>
      </c>
    </row>
    <row r="67" spans="1:11" s="11" customFormat="1" ht="16.5" customHeight="1" x14ac:dyDescent="0.3">
      <c r="A67" s="8" t="s">
        <v>172</v>
      </c>
      <c r="B67" s="9" t="s">
        <v>173</v>
      </c>
      <c r="C67" s="10" t="s">
        <v>174</v>
      </c>
      <c r="D67" s="737"/>
      <c r="E67" s="698"/>
      <c r="F67" s="972"/>
      <c r="G67" s="946"/>
      <c r="H67" s="1334"/>
      <c r="I67" s="1334"/>
      <c r="J67" s="1363"/>
      <c r="K67" s="947"/>
    </row>
    <row r="68" spans="1:11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36"/>
      <c r="E68" s="700"/>
      <c r="F68" s="640"/>
      <c r="G68" s="1335"/>
      <c r="H68" s="1336"/>
      <c r="I68" s="1336"/>
      <c r="J68" s="1364">
        <v>1076660</v>
      </c>
      <c r="K68" s="1337">
        <v>1076660</v>
      </c>
    </row>
    <row r="69" spans="1:11" s="11" customFormat="1" ht="15.75" customHeight="1" x14ac:dyDescent="0.3">
      <c r="A69" s="891" t="s">
        <v>178</v>
      </c>
      <c r="B69" s="56" t="s">
        <v>179</v>
      </c>
      <c r="C69" s="57" t="s">
        <v>180</v>
      </c>
      <c r="D69" s="738">
        <f t="shared" ref="D69:E69" si="23">SUM(D67:D68)</f>
        <v>0</v>
      </c>
      <c r="E69" s="961">
        <f t="shared" si="23"/>
        <v>0</v>
      </c>
      <c r="F69" s="973">
        <f>SUM(F67:F68)</f>
        <v>0</v>
      </c>
      <c r="G69" s="973">
        <f t="shared" ref="G69:J69" si="24">SUM(G67:G68)</f>
        <v>0</v>
      </c>
      <c r="H69" s="973">
        <f t="shared" si="24"/>
        <v>0</v>
      </c>
      <c r="I69" s="973">
        <f t="shared" si="24"/>
        <v>0</v>
      </c>
      <c r="J69" s="973">
        <f t="shared" si="24"/>
        <v>1076660</v>
      </c>
      <c r="K69" s="1338">
        <f>SUM(K67:K68)</f>
        <v>1076660</v>
      </c>
    </row>
    <row r="70" spans="1:11" s="11" customFormat="1" ht="25.5" customHeight="1" x14ac:dyDescent="0.3">
      <c r="A70" s="891" t="s">
        <v>181</v>
      </c>
      <c r="B70" s="48" t="s">
        <v>182</v>
      </c>
      <c r="C70" s="58" t="s">
        <v>183</v>
      </c>
      <c r="D70" s="403">
        <f t="shared" ref="D70:E70" si="25">SUM(D22+D31+D45+D57+D63+D66+D69)</f>
        <v>2159152314</v>
      </c>
      <c r="E70" s="728">
        <f t="shared" si="25"/>
        <v>0</v>
      </c>
      <c r="F70" s="305">
        <f>SUM(F22+F31+F45+F57+F63+F66+F69)</f>
        <v>2359152314</v>
      </c>
      <c r="G70" s="305">
        <f t="shared" ref="G70:J70" si="26">SUM(G22+G31+G45+G57+G63+G66+G69)</f>
        <v>197158497</v>
      </c>
      <c r="H70" s="305">
        <f t="shared" si="26"/>
        <v>0</v>
      </c>
      <c r="I70" s="305">
        <f t="shared" si="26"/>
        <v>79957899</v>
      </c>
      <c r="J70" s="305">
        <f t="shared" si="26"/>
        <v>103345525</v>
      </c>
      <c r="K70" s="305">
        <f t="shared" ref="K70" si="27">SUM(K22+K31+K45+K57+K63+K66+K69)</f>
        <v>2739614235</v>
      </c>
    </row>
    <row r="71" spans="1:11" s="11" customFormat="1" ht="14.25" customHeight="1" x14ac:dyDescent="0.3">
      <c r="A71" s="8" t="s">
        <v>184</v>
      </c>
      <c r="B71" s="9" t="s">
        <v>185</v>
      </c>
      <c r="C71" s="10" t="s">
        <v>186</v>
      </c>
      <c r="D71" s="722">
        <v>350000000</v>
      </c>
      <c r="E71" s="722"/>
      <c r="F71" s="974">
        <f>SUM(D71)</f>
        <v>350000000</v>
      </c>
      <c r="G71" s="946"/>
      <c r="H71" s="1334"/>
      <c r="I71" s="1334"/>
      <c r="J71" s="1363"/>
      <c r="K71" s="947">
        <v>350000000</v>
      </c>
    </row>
    <row r="72" spans="1:11" s="11" customFormat="1" ht="14.25" customHeight="1" x14ac:dyDescent="0.3">
      <c r="A72" s="8" t="s">
        <v>187</v>
      </c>
      <c r="B72" s="13" t="s">
        <v>188</v>
      </c>
      <c r="C72" s="14" t="s">
        <v>189</v>
      </c>
      <c r="D72" s="743">
        <f>SUM(D73:D74)</f>
        <v>2975979372</v>
      </c>
      <c r="E72" s="743"/>
      <c r="F72" s="975">
        <f>D72+E72</f>
        <v>2975979372</v>
      </c>
      <c r="G72" s="948">
        <v>-32222879</v>
      </c>
      <c r="H72" s="1147"/>
      <c r="I72" s="1147"/>
      <c r="J72" s="1300"/>
      <c r="K72" s="949">
        <f>SUM(K73:K74)</f>
        <v>2943756493</v>
      </c>
    </row>
    <row r="73" spans="1:11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704">
        <v>2938534560</v>
      </c>
      <c r="E73" s="704"/>
      <c r="F73" s="975">
        <f>D73+E73</f>
        <v>2938534560</v>
      </c>
      <c r="G73" s="948">
        <v>-9471282</v>
      </c>
      <c r="H73" s="1147"/>
      <c r="I73" s="1147"/>
      <c r="J73" s="1300"/>
      <c r="K73" s="949">
        <v>2929063278</v>
      </c>
    </row>
    <row r="74" spans="1:11" s="11" customFormat="1" ht="14.25" customHeight="1" x14ac:dyDescent="0.3">
      <c r="A74" s="41" t="s">
        <v>193</v>
      </c>
      <c r="B74" s="60" t="s">
        <v>194</v>
      </c>
      <c r="C74" s="14" t="s">
        <v>195</v>
      </c>
      <c r="D74" s="723">
        <v>37444812</v>
      </c>
      <c r="E74" s="723"/>
      <c r="F74" s="976">
        <f>D74+E74</f>
        <v>37444812</v>
      </c>
      <c r="G74" s="1335">
        <v>-22751597</v>
      </c>
      <c r="H74" s="1336"/>
      <c r="I74" s="1336"/>
      <c r="J74" s="1364"/>
      <c r="K74" s="1337">
        <v>14693215</v>
      </c>
    </row>
    <row r="75" spans="1:11" s="11" customFormat="1" ht="24.75" customHeight="1" x14ac:dyDescent="0.3">
      <c r="A75" s="891" t="s">
        <v>196</v>
      </c>
      <c r="B75" s="739" t="s">
        <v>197</v>
      </c>
      <c r="C75" s="24" t="s">
        <v>198</v>
      </c>
      <c r="D75" s="728">
        <f t="shared" ref="D75:E75" si="28">SUM(D71:D72)</f>
        <v>3325979372</v>
      </c>
      <c r="E75" s="728">
        <f t="shared" si="28"/>
        <v>0</v>
      </c>
      <c r="F75" s="305">
        <f>SUM(F71:F72)</f>
        <v>3325979372</v>
      </c>
      <c r="G75" s="305">
        <f t="shared" ref="G75:J75" si="29">SUM(G71:G72)</f>
        <v>-32222879</v>
      </c>
      <c r="H75" s="305">
        <f t="shared" si="29"/>
        <v>0</v>
      </c>
      <c r="I75" s="305">
        <f t="shared" si="29"/>
        <v>0</v>
      </c>
      <c r="J75" s="305">
        <f t="shared" si="29"/>
        <v>0</v>
      </c>
      <c r="K75" s="305">
        <f>SUM(K71:K72)</f>
        <v>3293756493</v>
      </c>
    </row>
    <row r="76" spans="1:11" s="11" customFormat="1" ht="27" customHeight="1" x14ac:dyDescent="0.3">
      <c r="A76" s="891" t="s">
        <v>199</v>
      </c>
      <c r="B76" s="739" t="s">
        <v>200</v>
      </c>
      <c r="C76" s="24" t="s">
        <v>659</v>
      </c>
      <c r="D76" s="728">
        <f t="shared" ref="D76:E76" si="30">SUM(D75,D70)</f>
        <v>5485131686</v>
      </c>
      <c r="E76" s="728">
        <f t="shared" si="30"/>
        <v>0</v>
      </c>
      <c r="F76" s="305">
        <f>SUM(F75,F70)</f>
        <v>5685131686</v>
      </c>
      <c r="G76" s="305">
        <f>SUM(G75,G70)</f>
        <v>164935618</v>
      </c>
      <c r="H76" s="305">
        <f t="shared" ref="H76:J76" si="31">SUM(H75,H70)</f>
        <v>0</v>
      </c>
      <c r="I76" s="305">
        <f t="shared" si="31"/>
        <v>79957899</v>
      </c>
      <c r="J76" s="305">
        <f t="shared" si="31"/>
        <v>103345525</v>
      </c>
      <c r="K76" s="305">
        <f t="shared" ref="K76" si="32">SUM(K75,K70)</f>
        <v>6033370728</v>
      </c>
    </row>
    <row r="77" spans="1:11" ht="17.25" customHeight="1" x14ac:dyDescent="0.35">
      <c r="A77" s="1419"/>
      <c r="B77" s="1419"/>
      <c r="C77" s="1419"/>
      <c r="D77" s="1419"/>
      <c r="E77" s="1419"/>
      <c r="F77" s="1419"/>
    </row>
    <row r="78" spans="1:11" s="63" customFormat="1" ht="16.5" customHeight="1" x14ac:dyDescent="0.35">
      <c r="A78" s="1427" t="s">
        <v>201</v>
      </c>
      <c r="B78" s="1427"/>
      <c r="C78" s="1427"/>
      <c r="D78" s="1427"/>
      <c r="E78" s="1427"/>
      <c r="F78" s="1427"/>
      <c r="G78" s="1427"/>
      <c r="H78" s="1427"/>
      <c r="I78" s="1427"/>
      <c r="J78" s="1427"/>
      <c r="K78" s="1427"/>
    </row>
    <row r="79" spans="1:11" ht="38.15" customHeight="1" x14ac:dyDescent="0.35">
      <c r="A79" s="4" t="s">
        <v>2</v>
      </c>
      <c r="B79" s="5" t="s">
        <v>202</v>
      </c>
      <c r="C79" s="5" t="s">
        <v>4</v>
      </c>
      <c r="D79" s="697" t="s">
        <v>458</v>
      </c>
      <c r="E79" s="697" t="s">
        <v>459</v>
      </c>
      <c r="F79" s="6" t="str">
        <f>+F4</f>
        <v>2019. évi eredeti előirányzat</v>
      </c>
      <c r="G79" s="955" t="s">
        <v>959</v>
      </c>
      <c r="H79" s="955" t="s">
        <v>977</v>
      </c>
      <c r="I79" s="955" t="s">
        <v>980</v>
      </c>
      <c r="J79" s="955" t="s">
        <v>991</v>
      </c>
      <c r="K79" s="954" t="s">
        <v>960</v>
      </c>
    </row>
    <row r="80" spans="1:11" s="7" customFormat="1" ht="12" customHeight="1" x14ac:dyDescent="0.3">
      <c r="A80" s="4" t="s">
        <v>5</v>
      </c>
      <c r="B80" s="5" t="s">
        <v>6</v>
      </c>
      <c r="C80" s="5" t="s">
        <v>7</v>
      </c>
      <c r="D80" s="697" t="s">
        <v>8</v>
      </c>
      <c r="E80" s="697" t="s">
        <v>267</v>
      </c>
      <c r="F80" s="6" t="s">
        <v>460</v>
      </c>
      <c r="G80" s="1196" t="s">
        <v>726</v>
      </c>
      <c r="H80" s="1196" t="s">
        <v>961</v>
      </c>
      <c r="I80" s="1196" t="s">
        <v>962</v>
      </c>
      <c r="J80" s="1196" t="s">
        <v>978</v>
      </c>
      <c r="K80" s="1196" t="s">
        <v>979</v>
      </c>
    </row>
    <row r="81" spans="1:11" ht="16.5" customHeight="1" x14ac:dyDescent="0.35">
      <c r="A81" s="76" t="s">
        <v>9</v>
      </c>
      <c r="B81" s="33" t="s">
        <v>203</v>
      </c>
      <c r="C81" s="34" t="s">
        <v>204</v>
      </c>
      <c r="D81" s="708">
        <v>174904980</v>
      </c>
      <c r="E81" s="977"/>
      <c r="F81" s="984">
        <f>D81+E81</f>
        <v>174904980</v>
      </c>
      <c r="G81" s="1197">
        <v>91596046</v>
      </c>
      <c r="H81" s="1331"/>
      <c r="I81" s="1331"/>
      <c r="J81" s="1366">
        <v>7788689</v>
      </c>
      <c r="K81" s="1198">
        <v>274289715</v>
      </c>
    </row>
    <row r="82" spans="1:11" ht="16.5" customHeight="1" x14ac:dyDescent="0.35">
      <c r="A82" s="50" t="s">
        <v>12</v>
      </c>
      <c r="B82" s="66" t="s">
        <v>205</v>
      </c>
      <c r="C82" s="67" t="s">
        <v>206</v>
      </c>
      <c r="D82" s="709">
        <v>30695064</v>
      </c>
      <c r="E82" s="978"/>
      <c r="F82" s="299">
        <f t="shared" ref="F82:F94" si="33">D82+E82</f>
        <v>30695064</v>
      </c>
      <c r="G82" s="1199">
        <v>17717603</v>
      </c>
      <c r="H82" s="1332"/>
      <c r="I82" s="1332"/>
      <c r="J82" s="1367">
        <v>1363021</v>
      </c>
      <c r="K82" s="1200">
        <v>49775688</v>
      </c>
    </row>
    <row r="83" spans="1:11" ht="16.5" customHeight="1" x14ac:dyDescent="0.35">
      <c r="A83" s="50" t="s">
        <v>15</v>
      </c>
      <c r="B83" s="66" t="s">
        <v>207</v>
      </c>
      <c r="C83" s="67" t="s">
        <v>208</v>
      </c>
      <c r="D83" s="709">
        <v>787050283</v>
      </c>
      <c r="E83" s="978"/>
      <c r="F83" s="299">
        <f t="shared" si="33"/>
        <v>787050283</v>
      </c>
      <c r="G83" s="1199">
        <v>73348579</v>
      </c>
      <c r="H83" s="1332"/>
      <c r="I83" s="1332">
        <v>35445843</v>
      </c>
      <c r="J83" s="1367">
        <v>21613273</v>
      </c>
      <c r="K83" s="1200">
        <v>917457978</v>
      </c>
    </row>
    <row r="84" spans="1:11" ht="16.5" customHeight="1" x14ac:dyDescent="0.35">
      <c r="A84" s="50" t="s">
        <v>18</v>
      </c>
      <c r="B84" s="66" t="s">
        <v>209</v>
      </c>
      <c r="C84" s="67" t="s">
        <v>210</v>
      </c>
      <c r="D84" s="709">
        <v>73949000</v>
      </c>
      <c r="E84" s="978"/>
      <c r="F84" s="299">
        <f t="shared" si="33"/>
        <v>73949000</v>
      </c>
      <c r="G84" s="1199"/>
      <c r="H84" s="1332"/>
      <c r="I84" s="1332"/>
      <c r="J84" s="1367"/>
      <c r="K84" s="1200">
        <v>73949000</v>
      </c>
    </row>
    <row r="85" spans="1:11" ht="16.5" customHeight="1" x14ac:dyDescent="0.35">
      <c r="A85" s="50" t="s">
        <v>21</v>
      </c>
      <c r="B85" s="66" t="s">
        <v>211</v>
      </c>
      <c r="C85" s="67" t="s">
        <v>212</v>
      </c>
      <c r="D85" s="702">
        <f>SUM(D86:D92)</f>
        <v>1080237243</v>
      </c>
      <c r="E85" s="725">
        <f>SUM(E86:E92)</f>
        <v>0</v>
      </c>
      <c r="F85" s="299">
        <f t="shared" si="33"/>
        <v>1080237243</v>
      </c>
      <c r="G85" s="1199">
        <f>SUM(G86:G92)</f>
        <v>-26890253</v>
      </c>
      <c r="H85" s="1332">
        <f>SUM(H86:H92)</f>
        <v>20000000</v>
      </c>
      <c r="I85" s="1332">
        <f>SUM(I86:I92)</f>
        <v>86439960</v>
      </c>
      <c r="J85" s="1332">
        <f>SUM(J86:J92)</f>
        <v>39602635</v>
      </c>
      <c r="K85" s="1200">
        <f>SUM(K86:K92)</f>
        <v>1199389585</v>
      </c>
    </row>
    <row r="86" spans="1:11" ht="16.5" customHeight="1" x14ac:dyDescent="0.35">
      <c r="A86" s="50" t="s">
        <v>24</v>
      </c>
      <c r="B86" s="66" t="s">
        <v>213</v>
      </c>
      <c r="C86" s="67" t="s">
        <v>214</v>
      </c>
      <c r="D86" s="709"/>
      <c r="E86" s="978"/>
      <c r="F86" s="299">
        <f t="shared" si="33"/>
        <v>0</v>
      </c>
      <c r="G86" s="1199">
        <v>82863</v>
      </c>
      <c r="H86" s="1332"/>
      <c r="I86" s="1332"/>
      <c r="J86" s="1367"/>
      <c r="K86" s="1200">
        <v>82863</v>
      </c>
    </row>
    <row r="87" spans="1:11" ht="16.5" customHeight="1" x14ac:dyDescent="0.35">
      <c r="A87" s="50" t="s">
        <v>27</v>
      </c>
      <c r="B87" s="68" t="s">
        <v>215</v>
      </c>
      <c r="C87" s="91" t="s">
        <v>216</v>
      </c>
      <c r="D87" s="710"/>
      <c r="E87" s="979"/>
      <c r="F87" s="299">
        <f t="shared" si="33"/>
        <v>0</v>
      </c>
      <c r="G87" s="1199"/>
      <c r="H87" s="1332"/>
      <c r="I87" s="1332"/>
      <c r="J87" s="1367"/>
      <c r="K87" s="1200"/>
    </row>
    <row r="88" spans="1:11" ht="16.5" customHeight="1" x14ac:dyDescent="0.35">
      <c r="A88" s="50" t="s">
        <v>30</v>
      </c>
      <c r="B88" s="68" t="s">
        <v>217</v>
      </c>
      <c r="C88" s="91" t="s">
        <v>218</v>
      </c>
      <c r="D88" s="710"/>
      <c r="E88" s="979"/>
      <c r="F88" s="299">
        <f t="shared" si="33"/>
        <v>0</v>
      </c>
      <c r="G88" s="1199"/>
      <c r="H88" s="1332"/>
      <c r="I88" s="1332"/>
      <c r="J88" s="1367"/>
      <c r="K88" s="1200"/>
    </row>
    <row r="89" spans="1:11" ht="16.5" customHeight="1" x14ac:dyDescent="0.35">
      <c r="A89" s="50" t="s">
        <v>33</v>
      </c>
      <c r="B89" s="69" t="s">
        <v>219</v>
      </c>
      <c r="C89" s="91" t="s">
        <v>220</v>
      </c>
      <c r="D89" s="710">
        <v>515625061</v>
      </c>
      <c r="E89" s="979"/>
      <c r="F89" s="299">
        <f t="shared" si="33"/>
        <v>515625061</v>
      </c>
      <c r="G89" s="1199">
        <v>16003072</v>
      </c>
      <c r="H89" s="1332"/>
      <c r="I89" s="1332">
        <v>9777973</v>
      </c>
      <c r="J89" s="1367">
        <v>34879854</v>
      </c>
      <c r="K89" s="1200">
        <v>576285960</v>
      </c>
    </row>
    <row r="90" spans="1:11" ht="16.5" customHeight="1" x14ac:dyDescent="0.35">
      <c r="A90" s="50" t="s">
        <v>36</v>
      </c>
      <c r="B90" s="68" t="s">
        <v>221</v>
      </c>
      <c r="C90" s="91" t="s">
        <v>222</v>
      </c>
      <c r="D90" s="710"/>
      <c r="E90" s="979"/>
      <c r="F90" s="299">
        <f t="shared" si="33"/>
        <v>0</v>
      </c>
      <c r="G90" s="1199"/>
      <c r="H90" s="1332"/>
      <c r="I90" s="1332"/>
      <c r="J90" s="1367"/>
      <c r="K90" s="1200"/>
    </row>
    <row r="91" spans="1:11" ht="16.5" customHeight="1" x14ac:dyDescent="0.35">
      <c r="A91" s="50" t="s">
        <v>38</v>
      </c>
      <c r="B91" s="68" t="s">
        <v>223</v>
      </c>
      <c r="C91" s="91" t="s">
        <v>224</v>
      </c>
      <c r="D91" s="710">
        <v>485882935</v>
      </c>
      <c r="E91" s="979"/>
      <c r="F91" s="299">
        <f t="shared" si="33"/>
        <v>485882935</v>
      </c>
      <c r="G91" s="1199">
        <v>13130370</v>
      </c>
      <c r="H91" s="1332"/>
      <c r="I91" s="1332">
        <v>51848919</v>
      </c>
      <c r="J91" s="1367">
        <v>17256969</v>
      </c>
      <c r="K91" s="1200">
        <v>568119193</v>
      </c>
    </row>
    <row r="92" spans="1:11" ht="16.5" customHeight="1" x14ac:dyDescent="0.35">
      <c r="A92" s="50" t="s">
        <v>40</v>
      </c>
      <c r="B92" s="68" t="s">
        <v>225</v>
      </c>
      <c r="C92" s="91" t="s">
        <v>226</v>
      </c>
      <c r="D92" s="710">
        <f>SUM(D93:D94)</f>
        <v>78729247</v>
      </c>
      <c r="E92" s="979"/>
      <c r="F92" s="299">
        <f t="shared" si="33"/>
        <v>78729247</v>
      </c>
      <c r="G92" s="1199">
        <v>-56106558</v>
      </c>
      <c r="H92" s="1332">
        <v>20000000</v>
      </c>
      <c r="I92" s="1332">
        <v>24813068</v>
      </c>
      <c r="J92" s="1367">
        <v>-12534188</v>
      </c>
      <c r="K92" s="1258">
        <v>54901569</v>
      </c>
    </row>
    <row r="93" spans="1:11" ht="16.5" customHeight="1" x14ac:dyDescent="0.35">
      <c r="A93" s="50" t="s">
        <v>42</v>
      </c>
      <c r="B93" s="68" t="s">
        <v>227</v>
      </c>
      <c r="C93" s="70" t="s">
        <v>226</v>
      </c>
      <c r="D93" s="711">
        <v>13833567</v>
      </c>
      <c r="E93" s="980"/>
      <c r="F93" s="299">
        <f t="shared" si="33"/>
        <v>13833567</v>
      </c>
      <c r="G93" s="1199">
        <v>-13833567</v>
      </c>
      <c r="H93" s="1332">
        <v>20000000</v>
      </c>
      <c r="I93" s="1332"/>
      <c r="J93" s="1367">
        <v>-6519556</v>
      </c>
      <c r="K93" s="1200">
        <v>13480444</v>
      </c>
    </row>
    <row r="94" spans="1:11" ht="16.5" customHeight="1" x14ac:dyDescent="0.35">
      <c r="A94" s="712" t="s">
        <v>44</v>
      </c>
      <c r="B94" s="713" t="s">
        <v>228</v>
      </c>
      <c r="C94" s="714" t="s">
        <v>226</v>
      </c>
      <c r="D94" s="715">
        <v>64895680</v>
      </c>
      <c r="E94" s="981"/>
      <c r="F94" s="299">
        <f t="shared" si="33"/>
        <v>64895680</v>
      </c>
      <c r="G94" s="1201">
        <v>-42272991</v>
      </c>
      <c r="H94" s="1333"/>
      <c r="I94" s="1333">
        <v>24813068</v>
      </c>
      <c r="J94" s="1368">
        <v>-6014632</v>
      </c>
      <c r="K94" s="1202">
        <v>41421125</v>
      </c>
    </row>
    <row r="95" spans="1:11" ht="16.5" customHeight="1" x14ac:dyDescent="0.35">
      <c r="A95" s="73" t="s">
        <v>46</v>
      </c>
      <c r="B95" s="74" t="s">
        <v>454</v>
      </c>
      <c r="C95" s="31" t="s">
        <v>229</v>
      </c>
      <c r="D95" s="703">
        <f>SUM(D81:D85)</f>
        <v>2146836570</v>
      </c>
      <c r="E95" s="703">
        <f t="shared" ref="E95" si="34">SUM(E81:E85)</f>
        <v>0</v>
      </c>
      <c r="F95" s="643">
        <f t="shared" ref="F95:K95" si="35">SUM(F81:F85)</f>
        <v>2146836570</v>
      </c>
      <c r="G95" s="643">
        <f t="shared" si="35"/>
        <v>155771975</v>
      </c>
      <c r="H95" s="643">
        <f t="shared" si="35"/>
        <v>20000000</v>
      </c>
      <c r="I95" s="643">
        <f t="shared" si="35"/>
        <v>121885803</v>
      </c>
      <c r="J95" s="643">
        <f t="shared" si="35"/>
        <v>70367618</v>
      </c>
      <c r="K95" s="742">
        <f t="shared" si="35"/>
        <v>2514861966</v>
      </c>
    </row>
    <row r="96" spans="1:11" ht="16.5" customHeight="1" x14ac:dyDescent="0.35">
      <c r="A96" s="76" t="s">
        <v>48</v>
      </c>
      <c r="B96" s="33" t="s">
        <v>230</v>
      </c>
      <c r="C96" s="34" t="s">
        <v>231</v>
      </c>
      <c r="D96" s="708">
        <v>2190712383</v>
      </c>
      <c r="E96" s="977"/>
      <c r="F96" s="971">
        <f>D96+E96</f>
        <v>2190712383</v>
      </c>
      <c r="G96" s="1197">
        <v>6554605</v>
      </c>
      <c r="H96" s="1331">
        <v>-20000000</v>
      </c>
      <c r="I96" s="1331">
        <v>-51425000</v>
      </c>
      <c r="J96" s="1366">
        <v>-8097242</v>
      </c>
      <c r="K96" s="1198">
        <v>2117744746</v>
      </c>
    </row>
    <row r="97" spans="1:11" ht="16.5" customHeight="1" x14ac:dyDescent="0.35">
      <c r="A97" s="50" t="s">
        <v>50</v>
      </c>
      <c r="B97" s="66" t="s">
        <v>232</v>
      </c>
      <c r="C97" s="67" t="s">
        <v>233</v>
      </c>
      <c r="D97" s="709">
        <v>909699592</v>
      </c>
      <c r="E97" s="978"/>
      <c r="F97" s="298">
        <f>D97+E97</f>
        <v>909699592</v>
      </c>
      <c r="G97" s="1199">
        <v>-410699</v>
      </c>
      <c r="H97" s="1332"/>
      <c r="I97" s="1332">
        <v>4801799</v>
      </c>
      <c r="J97" s="1367">
        <v>40082919</v>
      </c>
      <c r="K97" s="1200">
        <v>954173611</v>
      </c>
    </row>
    <row r="98" spans="1:11" ht="16.5" customHeight="1" x14ac:dyDescent="0.35">
      <c r="A98" s="50" t="s">
        <v>53</v>
      </c>
      <c r="B98" s="13" t="s">
        <v>234</v>
      </c>
      <c r="C98" s="14" t="s">
        <v>235</v>
      </c>
      <c r="D98" s="716"/>
      <c r="E98" s="704"/>
      <c r="F98" s="299">
        <f>SUM(F99:F104)</f>
        <v>0</v>
      </c>
      <c r="G98" s="1199">
        <v>134000</v>
      </c>
      <c r="H98" s="1332"/>
      <c r="I98" s="1332"/>
      <c r="J98" s="1367">
        <v>255267</v>
      </c>
      <c r="K98" s="1200">
        <v>389267</v>
      </c>
    </row>
    <row r="99" spans="1:11" ht="16.5" customHeight="1" x14ac:dyDescent="0.35">
      <c r="A99" s="50" t="s">
        <v>56</v>
      </c>
      <c r="B99" s="586" t="s">
        <v>236</v>
      </c>
      <c r="C99" s="36" t="s">
        <v>237</v>
      </c>
      <c r="D99" s="717"/>
      <c r="E99" s="705"/>
      <c r="F99" s="968"/>
      <c r="G99" s="1199"/>
      <c r="H99" s="1332"/>
      <c r="I99" s="1332"/>
      <c r="J99" s="1367"/>
      <c r="K99" s="1200"/>
    </row>
    <row r="100" spans="1:11" ht="16.5" customHeight="1" x14ac:dyDescent="0.35">
      <c r="A100" s="50" t="s">
        <v>59</v>
      </c>
      <c r="B100" s="587" t="s">
        <v>217</v>
      </c>
      <c r="C100" s="36" t="s">
        <v>238</v>
      </c>
      <c r="D100" s="717"/>
      <c r="E100" s="705"/>
      <c r="F100" s="968"/>
      <c r="G100" s="1199"/>
      <c r="H100" s="1332"/>
      <c r="I100" s="1332"/>
      <c r="J100" s="1367"/>
      <c r="K100" s="1200"/>
    </row>
    <row r="101" spans="1:11" ht="16.5" customHeight="1" x14ac:dyDescent="0.35">
      <c r="A101" s="50" t="s">
        <v>61</v>
      </c>
      <c r="B101" s="587" t="s">
        <v>239</v>
      </c>
      <c r="C101" s="36" t="s">
        <v>240</v>
      </c>
      <c r="D101" s="717"/>
      <c r="E101" s="705"/>
      <c r="F101" s="968"/>
      <c r="G101" s="1199"/>
      <c r="H101" s="1332"/>
      <c r="I101" s="1332"/>
      <c r="J101" s="1367"/>
      <c r="K101" s="1200"/>
    </row>
    <row r="102" spans="1:11" ht="16.5" customHeight="1" x14ac:dyDescent="0.35">
      <c r="A102" s="50" t="s">
        <v>63</v>
      </c>
      <c r="B102" s="587" t="s">
        <v>241</v>
      </c>
      <c r="C102" s="36" t="s">
        <v>242</v>
      </c>
      <c r="D102" s="717"/>
      <c r="E102" s="705"/>
      <c r="F102" s="968"/>
      <c r="G102" s="1199"/>
      <c r="H102" s="1332"/>
      <c r="I102" s="1332"/>
      <c r="J102" s="1367"/>
      <c r="K102" s="1200"/>
    </row>
    <row r="103" spans="1:11" ht="16.5" customHeight="1" x14ac:dyDescent="0.35">
      <c r="A103" s="50" t="s">
        <v>65</v>
      </c>
      <c r="B103" s="587" t="s">
        <v>243</v>
      </c>
      <c r="C103" s="36" t="s">
        <v>244</v>
      </c>
      <c r="D103" s="717"/>
      <c r="E103" s="705"/>
      <c r="F103" s="968">
        <v>0</v>
      </c>
      <c r="G103" s="1199"/>
      <c r="H103" s="1332"/>
      <c r="I103" s="1332"/>
      <c r="J103" s="1367"/>
      <c r="K103" s="1200"/>
    </row>
    <row r="104" spans="1:11" ht="16.5" customHeight="1" x14ac:dyDescent="0.35">
      <c r="A104" s="712" t="s">
        <v>67</v>
      </c>
      <c r="B104" s="718" t="s">
        <v>245</v>
      </c>
      <c r="C104" s="719" t="s">
        <v>246</v>
      </c>
      <c r="D104" s="720"/>
      <c r="E104" s="982"/>
      <c r="F104" s="985"/>
      <c r="G104" s="1201">
        <v>134000</v>
      </c>
      <c r="H104" s="1333"/>
      <c r="I104" s="1333"/>
      <c r="J104" s="1368">
        <v>255267</v>
      </c>
      <c r="K104" s="1202">
        <v>389267</v>
      </c>
    </row>
    <row r="105" spans="1:11" ht="16.5" customHeight="1" x14ac:dyDescent="0.35">
      <c r="A105" s="73" t="s">
        <v>69</v>
      </c>
      <c r="B105" s="74" t="s">
        <v>453</v>
      </c>
      <c r="C105" s="31" t="s">
        <v>247</v>
      </c>
      <c r="D105" s="703">
        <f t="shared" ref="D105:E105" si="36">+D96+D97+D98</f>
        <v>3100411975</v>
      </c>
      <c r="E105" s="703">
        <f t="shared" si="36"/>
        <v>0</v>
      </c>
      <c r="F105" s="305">
        <f>+F96+F97+F98</f>
        <v>3100411975</v>
      </c>
      <c r="G105" s="690">
        <f t="shared" ref="G105:K105" si="37">+G96+G97+G98</f>
        <v>6277906</v>
      </c>
      <c r="H105" s="690">
        <f t="shared" si="37"/>
        <v>-20000000</v>
      </c>
      <c r="I105" s="690">
        <f t="shared" si="37"/>
        <v>-46623201</v>
      </c>
      <c r="J105" s="690">
        <f t="shared" si="37"/>
        <v>32240944</v>
      </c>
      <c r="K105" s="729">
        <f t="shared" si="37"/>
        <v>3072307624</v>
      </c>
    </row>
    <row r="106" spans="1:11" ht="16.5" customHeight="1" x14ac:dyDescent="0.35">
      <c r="A106" s="73" t="s">
        <v>71</v>
      </c>
      <c r="B106" s="48" t="s">
        <v>248</v>
      </c>
      <c r="C106" s="31" t="s">
        <v>249</v>
      </c>
      <c r="D106" s="706">
        <f t="shared" ref="D106:E106" si="38">SUM(D95+D105)</f>
        <v>5247248545</v>
      </c>
      <c r="E106" s="703">
        <f t="shared" si="38"/>
        <v>0</v>
      </c>
      <c r="F106" s="970">
        <f>SUM(F95+F105)</f>
        <v>5247248545</v>
      </c>
      <c r="G106" s="957">
        <f t="shared" ref="G106:K106" si="39">SUM(G95+G105)</f>
        <v>162049881</v>
      </c>
      <c r="H106" s="957">
        <f t="shared" si="39"/>
        <v>0</v>
      </c>
      <c r="I106" s="957">
        <f t="shared" si="39"/>
        <v>75262602</v>
      </c>
      <c r="J106" s="957">
        <f t="shared" si="39"/>
        <v>102608562</v>
      </c>
      <c r="K106" s="438">
        <f t="shared" si="39"/>
        <v>5587169590</v>
      </c>
    </row>
    <row r="107" spans="1:11" ht="16.5" customHeight="1" x14ac:dyDescent="0.35">
      <c r="A107" s="50" t="s">
        <v>74</v>
      </c>
      <c r="B107" s="77" t="s">
        <v>250</v>
      </c>
      <c r="C107" s="78" t="s">
        <v>251</v>
      </c>
      <c r="D107" s="721"/>
      <c r="E107" s="983"/>
      <c r="F107" s="986"/>
      <c r="G107" s="1197"/>
      <c r="H107" s="1331"/>
      <c r="I107" s="1331"/>
      <c r="J107" s="1366"/>
      <c r="K107" s="1198"/>
    </row>
    <row r="108" spans="1:11" ht="16.5" customHeight="1" x14ac:dyDescent="0.35">
      <c r="A108" s="50" t="s">
        <v>77</v>
      </c>
      <c r="B108" s="79" t="s">
        <v>252</v>
      </c>
      <c r="C108" s="67" t="s">
        <v>253</v>
      </c>
      <c r="D108" s="709"/>
      <c r="E108" s="978"/>
      <c r="F108" s="299"/>
      <c r="G108" s="1199"/>
      <c r="H108" s="1332"/>
      <c r="I108" s="1332"/>
      <c r="J108" s="1367"/>
      <c r="K108" s="1200"/>
    </row>
    <row r="109" spans="1:11" ht="16.5" customHeight="1" x14ac:dyDescent="0.35">
      <c r="A109" s="80" t="s">
        <v>80</v>
      </c>
      <c r="B109" s="79" t="s">
        <v>254</v>
      </c>
      <c r="C109" s="67" t="s">
        <v>255</v>
      </c>
      <c r="D109" s="709">
        <v>32551417</v>
      </c>
      <c r="E109" s="978"/>
      <c r="F109" s="299">
        <f>SUM(D109:E109)</f>
        <v>32551417</v>
      </c>
      <c r="G109" s="1199"/>
      <c r="H109" s="1332"/>
      <c r="I109" s="1332"/>
      <c r="J109" s="1367"/>
      <c r="K109" s="1200">
        <v>32551417</v>
      </c>
    </row>
    <row r="110" spans="1:11" ht="16.5" customHeight="1" x14ac:dyDescent="0.35">
      <c r="A110" s="50" t="s">
        <v>82</v>
      </c>
      <c r="B110" s="79" t="s">
        <v>436</v>
      </c>
      <c r="C110" s="67" t="s">
        <v>435</v>
      </c>
      <c r="D110" s="709">
        <v>405331724</v>
      </c>
      <c r="E110" s="978">
        <v>0</v>
      </c>
      <c r="F110" s="299">
        <f>'10.sz.mell'!G37+'11.sz.mell'!F37</f>
        <v>405331724</v>
      </c>
      <c r="G110" s="1199">
        <v>2885737</v>
      </c>
      <c r="H110" s="1332"/>
      <c r="I110" s="1332">
        <v>4695297</v>
      </c>
      <c r="J110" s="1367">
        <v>736963</v>
      </c>
      <c r="K110" s="1200">
        <v>413649721</v>
      </c>
    </row>
    <row r="111" spans="1:11" ht="16.5" customHeight="1" x14ac:dyDescent="0.35">
      <c r="A111" s="416" t="s">
        <v>84</v>
      </c>
      <c r="B111" s="79" t="s">
        <v>256</v>
      </c>
      <c r="C111" s="67" t="s">
        <v>257</v>
      </c>
      <c r="D111" s="709"/>
      <c r="E111" s="978"/>
      <c r="F111" s="299"/>
      <c r="G111" s="1201"/>
      <c r="H111" s="1333"/>
      <c r="I111" s="1333"/>
      <c r="J111" s="1368"/>
      <c r="K111" s="1202"/>
    </row>
    <row r="112" spans="1:11" ht="16.5" customHeight="1" x14ac:dyDescent="0.35">
      <c r="A112" s="892" t="s">
        <v>86</v>
      </c>
      <c r="B112" s="30" t="s">
        <v>258</v>
      </c>
      <c r="C112" s="31" t="s">
        <v>259</v>
      </c>
      <c r="D112" s="703">
        <f t="shared" ref="D112:E112" si="40">SUM(D107:D111)</f>
        <v>437883141</v>
      </c>
      <c r="E112" s="703">
        <f t="shared" si="40"/>
        <v>0</v>
      </c>
      <c r="F112" s="987">
        <f>SUM(F107:F111)</f>
        <v>437883141</v>
      </c>
      <c r="G112" s="959">
        <f t="shared" ref="G112:K112" si="41">SUM(G107:G111)</f>
        <v>2885737</v>
      </c>
      <c r="H112" s="959">
        <f t="shared" si="41"/>
        <v>0</v>
      </c>
      <c r="I112" s="1307">
        <f t="shared" si="41"/>
        <v>4695297</v>
      </c>
      <c r="J112" s="1307">
        <f t="shared" si="41"/>
        <v>736963</v>
      </c>
      <c r="K112" s="958">
        <f t="shared" si="41"/>
        <v>446201138</v>
      </c>
    </row>
    <row r="113" spans="1:11" s="11" customFormat="1" ht="24.75" customHeight="1" x14ac:dyDescent="0.3">
      <c r="A113" s="893" t="s">
        <v>89</v>
      </c>
      <c r="B113" s="23" t="s">
        <v>260</v>
      </c>
      <c r="C113" s="83" t="s">
        <v>261</v>
      </c>
      <c r="D113" s="707">
        <f t="shared" ref="D113:E113" si="42">D106+D112</f>
        <v>5685131686</v>
      </c>
      <c r="E113" s="707">
        <f t="shared" si="42"/>
        <v>0</v>
      </c>
      <c r="F113" s="987">
        <f>F106+F112</f>
        <v>5685131686</v>
      </c>
      <c r="G113" s="959">
        <f t="shared" ref="G113:K113" si="43">G106+G112</f>
        <v>164935618</v>
      </c>
      <c r="H113" s="959">
        <f t="shared" si="43"/>
        <v>0</v>
      </c>
      <c r="I113" s="1307">
        <f t="shared" si="43"/>
        <v>79957899</v>
      </c>
      <c r="J113" s="1307">
        <f t="shared" si="43"/>
        <v>103345525</v>
      </c>
      <c r="K113" s="958">
        <f t="shared" si="43"/>
        <v>6033370728</v>
      </c>
    </row>
    <row r="114" spans="1:11" ht="16.5" customHeight="1" x14ac:dyDescent="0.35"/>
    <row r="115" spans="1:11" x14ac:dyDescent="0.35">
      <c r="F115" s="427"/>
    </row>
  </sheetData>
  <mergeCells count="5">
    <mergeCell ref="A3:B3"/>
    <mergeCell ref="A77:F77"/>
    <mergeCell ref="A78:K78"/>
    <mergeCell ref="A2:K2"/>
    <mergeCell ref="A1:K1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0" fitToHeight="2" orientation="portrait" r:id="rId1"/>
  <headerFooter alignWithMargins="0">
    <oddHeader>&amp;R&amp;"Times New Roman CE,Félkövér dőlt"&amp;11 9. melléklet a 23/2019. (XII.02.) önkormányzati rendelethez</oddHeader>
  </headerFooter>
  <rowBreaks count="1" manualBreakCount="1">
    <brk id="76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H120" sqref="H120"/>
    </sheetView>
  </sheetViews>
  <sheetFormatPr defaultRowHeight="13" x14ac:dyDescent="0.3"/>
  <cols>
    <col min="1" max="245" width="9.296875" style="226"/>
    <col min="246" max="246" width="6.69921875" style="226" customWidth="1"/>
    <col min="247" max="247" width="24.69921875" style="226" customWidth="1"/>
    <col min="248" max="248" width="13" style="226" customWidth="1"/>
    <col min="249" max="250" width="15.5" style="226" customWidth="1"/>
    <col min="251" max="251" width="11.5" style="226" customWidth="1"/>
    <col min="252" max="252" width="13" style="226" customWidth="1"/>
    <col min="253" max="254" width="14" style="226" customWidth="1"/>
    <col min="255" max="255" width="13.296875" style="226" customWidth="1"/>
    <col min="256" max="256" width="14.69921875" style="226" customWidth="1"/>
    <col min="257" max="501" width="9.296875" style="226"/>
    <col min="502" max="502" width="6.69921875" style="226" customWidth="1"/>
    <col min="503" max="503" width="24.69921875" style="226" customWidth="1"/>
    <col min="504" max="504" width="13" style="226" customWidth="1"/>
    <col min="505" max="506" width="15.5" style="226" customWidth="1"/>
    <col min="507" max="507" width="11.5" style="226" customWidth="1"/>
    <col min="508" max="508" width="13" style="226" customWidth="1"/>
    <col min="509" max="510" width="14" style="226" customWidth="1"/>
    <col min="511" max="511" width="13.296875" style="226" customWidth="1"/>
    <col min="512" max="512" width="14.69921875" style="226" customWidth="1"/>
    <col min="513" max="757" width="9.296875" style="226"/>
    <col min="758" max="758" width="6.69921875" style="226" customWidth="1"/>
    <col min="759" max="759" width="24.69921875" style="226" customWidth="1"/>
    <col min="760" max="760" width="13" style="226" customWidth="1"/>
    <col min="761" max="762" width="15.5" style="226" customWidth="1"/>
    <col min="763" max="763" width="11.5" style="226" customWidth="1"/>
    <col min="764" max="764" width="13" style="226" customWidth="1"/>
    <col min="765" max="766" width="14" style="226" customWidth="1"/>
    <col min="767" max="767" width="13.296875" style="226" customWidth="1"/>
    <col min="768" max="768" width="14.69921875" style="226" customWidth="1"/>
    <col min="769" max="1013" width="9.296875" style="226"/>
    <col min="1014" max="1014" width="6.69921875" style="226" customWidth="1"/>
    <col min="1015" max="1015" width="24.69921875" style="226" customWidth="1"/>
    <col min="1016" max="1016" width="13" style="226" customWidth="1"/>
    <col min="1017" max="1018" width="15.5" style="226" customWidth="1"/>
    <col min="1019" max="1019" width="11.5" style="226" customWidth="1"/>
    <col min="1020" max="1020" width="13" style="226" customWidth="1"/>
    <col min="1021" max="1022" width="14" style="226" customWidth="1"/>
    <col min="1023" max="1023" width="13.296875" style="226" customWidth="1"/>
    <col min="1024" max="1024" width="14.69921875" style="226" customWidth="1"/>
    <col min="1025" max="1269" width="9.296875" style="226"/>
    <col min="1270" max="1270" width="6.69921875" style="226" customWidth="1"/>
    <col min="1271" max="1271" width="24.69921875" style="226" customWidth="1"/>
    <col min="1272" max="1272" width="13" style="226" customWidth="1"/>
    <col min="1273" max="1274" width="15.5" style="226" customWidth="1"/>
    <col min="1275" max="1275" width="11.5" style="226" customWidth="1"/>
    <col min="1276" max="1276" width="13" style="226" customWidth="1"/>
    <col min="1277" max="1278" width="14" style="226" customWidth="1"/>
    <col min="1279" max="1279" width="13.296875" style="226" customWidth="1"/>
    <col min="1280" max="1280" width="14.69921875" style="226" customWidth="1"/>
    <col min="1281" max="1525" width="9.296875" style="226"/>
    <col min="1526" max="1526" width="6.69921875" style="226" customWidth="1"/>
    <col min="1527" max="1527" width="24.69921875" style="226" customWidth="1"/>
    <col min="1528" max="1528" width="13" style="226" customWidth="1"/>
    <col min="1529" max="1530" width="15.5" style="226" customWidth="1"/>
    <col min="1531" max="1531" width="11.5" style="226" customWidth="1"/>
    <col min="1532" max="1532" width="13" style="226" customWidth="1"/>
    <col min="1533" max="1534" width="14" style="226" customWidth="1"/>
    <col min="1535" max="1535" width="13.296875" style="226" customWidth="1"/>
    <col min="1536" max="1536" width="14.69921875" style="226" customWidth="1"/>
    <col min="1537" max="1781" width="9.296875" style="226"/>
    <col min="1782" max="1782" width="6.69921875" style="226" customWidth="1"/>
    <col min="1783" max="1783" width="24.69921875" style="226" customWidth="1"/>
    <col min="1784" max="1784" width="13" style="226" customWidth="1"/>
    <col min="1785" max="1786" width="15.5" style="226" customWidth="1"/>
    <col min="1787" max="1787" width="11.5" style="226" customWidth="1"/>
    <col min="1788" max="1788" width="13" style="226" customWidth="1"/>
    <col min="1789" max="1790" width="14" style="226" customWidth="1"/>
    <col min="1791" max="1791" width="13.296875" style="226" customWidth="1"/>
    <col min="1792" max="1792" width="14.69921875" style="226" customWidth="1"/>
    <col min="1793" max="2037" width="9.296875" style="226"/>
    <col min="2038" max="2038" width="6.69921875" style="226" customWidth="1"/>
    <col min="2039" max="2039" width="24.69921875" style="226" customWidth="1"/>
    <col min="2040" max="2040" width="13" style="226" customWidth="1"/>
    <col min="2041" max="2042" width="15.5" style="226" customWidth="1"/>
    <col min="2043" max="2043" width="11.5" style="226" customWidth="1"/>
    <col min="2044" max="2044" width="13" style="226" customWidth="1"/>
    <col min="2045" max="2046" width="14" style="226" customWidth="1"/>
    <col min="2047" max="2047" width="13.296875" style="226" customWidth="1"/>
    <col min="2048" max="2048" width="14.69921875" style="226" customWidth="1"/>
    <col min="2049" max="2293" width="9.296875" style="226"/>
    <col min="2294" max="2294" width="6.69921875" style="226" customWidth="1"/>
    <col min="2295" max="2295" width="24.69921875" style="226" customWidth="1"/>
    <col min="2296" max="2296" width="13" style="226" customWidth="1"/>
    <col min="2297" max="2298" width="15.5" style="226" customWidth="1"/>
    <col min="2299" max="2299" width="11.5" style="226" customWidth="1"/>
    <col min="2300" max="2300" width="13" style="226" customWidth="1"/>
    <col min="2301" max="2302" width="14" style="226" customWidth="1"/>
    <col min="2303" max="2303" width="13.296875" style="226" customWidth="1"/>
    <col min="2304" max="2304" width="14.69921875" style="226" customWidth="1"/>
    <col min="2305" max="2549" width="9.296875" style="226"/>
    <col min="2550" max="2550" width="6.69921875" style="226" customWidth="1"/>
    <col min="2551" max="2551" width="24.69921875" style="226" customWidth="1"/>
    <col min="2552" max="2552" width="13" style="226" customWidth="1"/>
    <col min="2553" max="2554" width="15.5" style="226" customWidth="1"/>
    <col min="2555" max="2555" width="11.5" style="226" customWidth="1"/>
    <col min="2556" max="2556" width="13" style="226" customWidth="1"/>
    <col min="2557" max="2558" width="14" style="226" customWidth="1"/>
    <col min="2559" max="2559" width="13.296875" style="226" customWidth="1"/>
    <col min="2560" max="2560" width="14.69921875" style="226" customWidth="1"/>
    <col min="2561" max="2805" width="9.296875" style="226"/>
    <col min="2806" max="2806" width="6.69921875" style="226" customWidth="1"/>
    <col min="2807" max="2807" width="24.69921875" style="226" customWidth="1"/>
    <col min="2808" max="2808" width="13" style="226" customWidth="1"/>
    <col min="2809" max="2810" width="15.5" style="226" customWidth="1"/>
    <col min="2811" max="2811" width="11.5" style="226" customWidth="1"/>
    <col min="2812" max="2812" width="13" style="226" customWidth="1"/>
    <col min="2813" max="2814" width="14" style="226" customWidth="1"/>
    <col min="2815" max="2815" width="13.296875" style="226" customWidth="1"/>
    <col min="2816" max="2816" width="14.69921875" style="226" customWidth="1"/>
    <col min="2817" max="3061" width="9.296875" style="226"/>
    <col min="3062" max="3062" width="6.69921875" style="226" customWidth="1"/>
    <col min="3063" max="3063" width="24.69921875" style="226" customWidth="1"/>
    <col min="3064" max="3064" width="13" style="226" customWidth="1"/>
    <col min="3065" max="3066" width="15.5" style="226" customWidth="1"/>
    <col min="3067" max="3067" width="11.5" style="226" customWidth="1"/>
    <col min="3068" max="3068" width="13" style="226" customWidth="1"/>
    <col min="3069" max="3070" width="14" style="226" customWidth="1"/>
    <col min="3071" max="3071" width="13.296875" style="226" customWidth="1"/>
    <col min="3072" max="3072" width="14.69921875" style="226" customWidth="1"/>
    <col min="3073" max="3317" width="9.296875" style="226"/>
    <col min="3318" max="3318" width="6.69921875" style="226" customWidth="1"/>
    <col min="3319" max="3319" width="24.69921875" style="226" customWidth="1"/>
    <col min="3320" max="3320" width="13" style="226" customWidth="1"/>
    <col min="3321" max="3322" width="15.5" style="226" customWidth="1"/>
    <col min="3323" max="3323" width="11.5" style="226" customWidth="1"/>
    <col min="3324" max="3324" width="13" style="226" customWidth="1"/>
    <col min="3325" max="3326" width="14" style="226" customWidth="1"/>
    <col min="3327" max="3327" width="13.296875" style="226" customWidth="1"/>
    <col min="3328" max="3328" width="14.69921875" style="226" customWidth="1"/>
    <col min="3329" max="3573" width="9.296875" style="226"/>
    <col min="3574" max="3574" width="6.69921875" style="226" customWidth="1"/>
    <col min="3575" max="3575" width="24.69921875" style="226" customWidth="1"/>
    <col min="3576" max="3576" width="13" style="226" customWidth="1"/>
    <col min="3577" max="3578" width="15.5" style="226" customWidth="1"/>
    <col min="3579" max="3579" width="11.5" style="226" customWidth="1"/>
    <col min="3580" max="3580" width="13" style="226" customWidth="1"/>
    <col min="3581" max="3582" width="14" style="226" customWidth="1"/>
    <col min="3583" max="3583" width="13.296875" style="226" customWidth="1"/>
    <col min="3584" max="3584" width="14.69921875" style="226" customWidth="1"/>
    <col min="3585" max="3829" width="9.296875" style="226"/>
    <col min="3830" max="3830" width="6.69921875" style="226" customWidth="1"/>
    <col min="3831" max="3831" width="24.69921875" style="226" customWidth="1"/>
    <col min="3832" max="3832" width="13" style="226" customWidth="1"/>
    <col min="3833" max="3834" width="15.5" style="226" customWidth="1"/>
    <col min="3835" max="3835" width="11.5" style="226" customWidth="1"/>
    <col min="3836" max="3836" width="13" style="226" customWidth="1"/>
    <col min="3837" max="3838" width="14" style="226" customWidth="1"/>
    <col min="3839" max="3839" width="13.296875" style="226" customWidth="1"/>
    <col min="3840" max="3840" width="14.69921875" style="226" customWidth="1"/>
    <col min="3841" max="4085" width="9.296875" style="226"/>
    <col min="4086" max="4086" width="6.69921875" style="226" customWidth="1"/>
    <col min="4087" max="4087" width="24.69921875" style="226" customWidth="1"/>
    <col min="4088" max="4088" width="13" style="226" customWidth="1"/>
    <col min="4089" max="4090" width="15.5" style="226" customWidth="1"/>
    <col min="4091" max="4091" width="11.5" style="226" customWidth="1"/>
    <col min="4092" max="4092" width="13" style="226" customWidth="1"/>
    <col min="4093" max="4094" width="14" style="226" customWidth="1"/>
    <col min="4095" max="4095" width="13.296875" style="226" customWidth="1"/>
    <col min="4096" max="4096" width="14.69921875" style="226" customWidth="1"/>
    <col min="4097" max="4341" width="9.296875" style="226"/>
    <col min="4342" max="4342" width="6.69921875" style="226" customWidth="1"/>
    <col min="4343" max="4343" width="24.69921875" style="226" customWidth="1"/>
    <col min="4344" max="4344" width="13" style="226" customWidth="1"/>
    <col min="4345" max="4346" width="15.5" style="226" customWidth="1"/>
    <col min="4347" max="4347" width="11.5" style="226" customWidth="1"/>
    <col min="4348" max="4348" width="13" style="226" customWidth="1"/>
    <col min="4349" max="4350" width="14" style="226" customWidth="1"/>
    <col min="4351" max="4351" width="13.296875" style="226" customWidth="1"/>
    <col min="4352" max="4352" width="14.69921875" style="226" customWidth="1"/>
    <col min="4353" max="4597" width="9.296875" style="226"/>
    <col min="4598" max="4598" width="6.69921875" style="226" customWidth="1"/>
    <col min="4599" max="4599" width="24.69921875" style="226" customWidth="1"/>
    <col min="4600" max="4600" width="13" style="226" customWidth="1"/>
    <col min="4601" max="4602" width="15.5" style="226" customWidth="1"/>
    <col min="4603" max="4603" width="11.5" style="226" customWidth="1"/>
    <col min="4604" max="4604" width="13" style="226" customWidth="1"/>
    <col min="4605" max="4606" width="14" style="226" customWidth="1"/>
    <col min="4607" max="4607" width="13.296875" style="226" customWidth="1"/>
    <col min="4608" max="4608" width="14.69921875" style="226" customWidth="1"/>
    <col min="4609" max="4853" width="9.296875" style="226"/>
    <col min="4854" max="4854" width="6.69921875" style="226" customWidth="1"/>
    <col min="4855" max="4855" width="24.69921875" style="226" customWidth="1"/>
    <col min="4856" max="4856" width="13" style="226" customWidth="1"/>
    <col min="4857" max="4858" width="15.5" style="226" customWidth="1"/>
    <col min="4859" max="4859" width="11.5" style="226" customWidth="1"/>
    <col min="4860" max="4860" width="13" style="226" customWidth="1"/>
    <col min="4861" max="4862" width="14" style="226" customWidth="1"/>
    <col min="4863" max="4863" width="13.296875" style="226" customWidth="1"/>
    <col min="4864" max="4864" width="14.69921875" style="226" customWidth="1"/>
    <col min="4865" max="5109" width="9.296875" style="226"/>
    <col min="5110" max="5110" width="6.69921875" style="226" customWidth="1"/>
    <col min="5111" max="5111" width="24.69921875" style="226" customWidth="1"/>
    <col min="5112" max="5112" width="13" style="226" customWidth="1"/>
    <col min="5113" max="5114" width="15.5" style="226" customWidth="1"/>
    <col min="5115" max="5115" width="11.5" style="226" customWidth="1"/>
    <col min="5116" max="5116" width="13" style="226" customWidth="1"/>
    <col min="5117" max="5118" width="14" style="226" customWidth="1"/>
    <col min="5119" max="5119" width="13.296875" style="226" customWidth="1"/>
    <col min="5120" max="5120" width="14.69921875" style="226" customWidth="1"/>
    <col min="5121" max="5365" width="9.296875" style="226"/>
    <col min="5366" max="5366" width="6.69921875" style="226" customWidth="1"/>
    <col min="5367" max="5367" width="24.69921875" style="226" customWidth="1"/>
    <col min="5368" max="5368" width="13" style="226" customWidth="1"/>
    <col min="5369" max="5370" width="15.5" style="226" customWidth="1"/>
    <col min="5371" max="5371" width="11.5" style="226" customWidth="1"/>
    <col min="5372" max="5372" width="13" style="226" customWidth="1"/>
    <col min="5373" max="5374" width="14" style="226" customWidth="1"/>
    <col min="5375" max="5375" width="13.296875" style="226" customWidth="1"/>
    <col min="5376" max="5376" width="14.69921875" style="226" customWidth="1"/>
    <col min="5377" max="5621" width="9.296875" style="226"/>
    <col min="5622" max="5622" width="6.69921875" style="226" customWidth="1"/>
    <col min="5623" max="5623" width="24.69921875" style="226" customWidth="1"/>
    <col min="5624" max="5624" width="13" style="226" customWidth="1"/>
    <col min="5625" max="5626" width="15.5" style="226" customWidth="1"/>
    <col min="5627" max="5627" width="11.5" style="226" customWidth="1"/>
    <col min="5628" max="5628" width="13" style="226" customWidth="1"/>
    <col min="5629" max="5630" width="14" style="226" customWidth="1"/>
    <col min="5631" max="5631" width="13.296875" style="226" customWidth="1"/>
    <col min="5632" max="5632" width="14.69921875" style="226" customWidth="1"/>
    <col min="5633" max="5877" width="9.296875" style="226"/>
    <col min="5878" max="5878" width="6.69921875" style="226" customWidth="1"/>
    <col min="5879" max="5879" width="24.69921875" style="226" customWidth="1"/>
    <col min="5880" max="5880" width="13" style="226" customWidth="1"/>
    <col min="5881" max="5882" width="15.5" style="226" customWidth="1"/>
    <col min="5883" max="5883" width="11.5" style="226" customWidth="1"/>
    <col min="5884" max="5884" width="13" style="226" customWidth="1"/>
    <col min="5885" max="5886" width="14" style="226" customWidth="1"/>
    <col min="5887" max="5887" width="13.296875" style="226" customWidth="1"/>
    <col min="5888" max="5888" width="14.69921875" style="226" customWidth="1"/>
    <col min="5889" max="6133" width="9.296875" style="226"/>
    <col min="6134" max="6134" width="6.69921875" style="226" customWidth="1"/>
    <col min="6135" max="6135" width="24.69921875" style="226" customWidth="1"/>
    <col min="6136" max="6136" width="13" style="226" customWidth="1"/>
    <col min="6137" max="6138" width="15.5" style="226" customWidth="1"/>
    <col min="6139" max="6139" width="11.5" style="226" customWidth="1"/>
    <col min="6140" max="6140" width="13" style="226" customWidth="1"/>
    <col min="6141" max="6142" width="14" style="226" customWidth="1"/>
    <col min="6143" max="6143" width="13.296875" style="226" customWidth="1"/>
    <col min="6144" max="6144" width="14.69921875" style="226" customWidth="1"/>
    <col min="6145" max="6389" width="9.296875" style="226"/>
    <col min="6390" max="6390" width="6.69921875" style="226" customWidth="1"/>
    <col min="6391" max="6391" width="24.69921875" style="226" customWidth="1"/>
    <col min="6392" max="6392" width="13" style="226" customWidth="1"/>
    <col min="6393" max="6394" width="15.5" style="226" customWidth="1"/>
    <col min="6395" max="6395" width="11.5" style="226" customWidth="1"/>
    <col min="6396" max="6396" width="13" style="226" customWidth="1"/>
    <col min="6397" max="6398" width="14" style="226" customWidth="1"/>
    <col min="6399" max="6399" width="13.296875" style="226" customWidth="1"/>
    <col min="6400" max="6400" width="14.69921875" style="226" customWidth="1"/>
    <col min="6401" max="6645" width="9.296875" style="226"/>
    <col min="6646" max="6646" width="6.69921875" style="226" customWidth="1"/>
    <col min="6647" max="6647" width="24.69921875" style="226" customWidth="1"/>
    <col min="6648" max="6648" width="13" style="226" customWidth="1"/>
    <col min="6649" max="6650" width="15.5" style="226" customWidth="1"/>
    <col min="6651" max="6651" width="11.5" style="226" customWidth="1"/>
    <col min="6652" max="6652" width="13" style="226" customWidth="1"/>
    <col min="6653" max="6654" width="14" style="226" customWidth="1"/>
    <col min="6655" max="6655" width="13.296875" style="226" customWidth="1"/>
    <col min="6656" max="6656" width="14.69921875" style="226" customWidth="1"/>
    <col min="6657" max="6901" width="9.296875" style="226"/>
    <col min="6902" max="6902" width="6.69921875" style="226" customWidth="1"/>
    <col min="6903" max="6903" width="24.69921875" style="226" customWidth="1"/>
    <col min="6904" max="6904" width="13" style="226" customWidth="1"/>
    <col min="6905" max="6906" width="15.5" style="226" customWidth="1"/>
    <col min="6907" max="6907" width="11.5" style="226" customWidth="1"/>
    <col min="6908" max="6908" width="13" style="226" customWidth="1"/>
    <col min="6909" max="6910" width="14" style="226" customWidth="1"/>
    <col min="6911" max="6911" width="13.296875" style="226" customWidth="1"/>
    <col min="6912" max="6912" width="14.69921875" style="226" customWidth="1"/>
    <col min="6913" max="7157" width="9.296875" style="226"/>
    <col min="7158" max="7158" width="6.69921875" style="226" customWidth="1"/>
    <col min="7159" max="7159" width="24.69921875" style="226" customWidth="1"/>
    <col min="7160" max="7160" width="13" style="226" customWidth="1"/>
    <col min="7161" max="7162" width="15.5" style="226" customWidth="1"/>
    <col min="7163" max="7163" width="11.5" style="226" customWidth="1"/>
    <col min="7164" max="7164" width="13" style="226" customWidth="1"/>
    <col min="7165" max="7166" width="14" style="226" customWidth="1"/>
    <col min="7167" max="7167" width="13.296875" style="226" customWidth="1"/>
    <col min="7168" max="7168" width="14.69921875" style="226" customWidth="1"/>
    <col min="7169" max="7413" width="9.296875" style="226"/>
    <col min="7414" max="7414" width="6.69921875" style="226" customWidth="1"/>
    <col min="7415" max="7415" width="24.69921875" style="226" customWidth="1"/>
    <col min="7416" max="7416" width="13" style="226" customWidth="1"/>
    <col min="7417" max="7418" width="15.5" style="226" customWidth="1"/>
    <col min="7419" max="7419" width="11.5" style="226" customWidth="1"/>
    <col min="7420" max="7420" width="13" style="226" customWidth="1"/>
    <col min="7421" max="7422" width="14" style="226" customWidth="1"/>
    <col min="7423" max="7423" width="13.296875" style="226" customWidth="1"/>
    <col min="7424" max="7424" width="14.69921875" style="226" customWidth="1"/>
    <col min="7425" max="7669" width="9.296875" style="226"/>
    <col min="7670" max="7670" width="6.69921875" style="226" customWidth="1"/>
    <col min="7671" max="7671" width="24.69921875" style="226" customWidth="1"/>
    <col min="7672" max="7672" width="13" style="226" customWidth="1"/>
    <col min="7673" max="7674" width="15.5" style="226" customWidth="1"/>
    <col min="7675" max="7675" width="11.5" style="226" customWidth="1"/>
    <col min="7676" max="7676" width="13" style="226" customWidth="1"/>
    <col min="7677" max="7678" width="14" style="226" customWidth="1"/>
    <col min="7679" max="7679" width="13.296875" style="226" customWidth="1"/>
    <col min="7680" max="7680" width="14.69921875" style="226" customWidth="1"/>
    <col min="7681" max="7925" width="9.296875" style="226"/>
    <col min="7926" max="7926" width="6.69921875" style="226" customWidth="1"/>
    <col min="7927" max="7927" width="24.69921875" style="226" customWidth="1"/>
    <col min="7928" max="7928" width="13" style="226" customWidth="1"/>
    <col min="7929" max="7930" width="15.5" style="226" customWidth="1"/>
    <col min="7931" max="7931" width="11.5" style="226" customWidth="1"/>
    <col min="7932" max="7932" width="13" style="226" customWidth="1"/>
    <col min="7933" max="7934" width="14" style="226" customWidth="1"/>
    <col min="7935" max="7935" width="13.296875" style="226" customWidth="1"/>
    <col min="7936" max="7936" width="14.69921875" style="226" customWidth="1"/>
    <col min="7937" max="8181" width="9.296875" style="226"/>
    <col min="8182" max="8182" width="6.69921875" style="226" customWidth="1"/>
    <col min="8183" max="8183" width="24.69921875" style="226" customWidth="1"/>
    <col min="8184" max="8184" width="13" style="226" customWidth="1"/>
    <col min="8185" max="8186" width="15.5" style="226" customWidth="1"/>
    <col min="8187" max="8187" width="11.5" style="226" customWidth="1"/>
    <col min="8188" max="8188" width="13" style="226" customWidth="1"/>
    <col min="8189" max="8190" width="14" style="226" customWidth="1"/>
    <col min="8191" max="8191" width="13.296875" style="226" customWidth="1"/>
    <col min="8192" max="8192" width="14.69921875" style="226" customWidth="1"/>
    <col min="8193" max="8437" width="9.296875" style="226"/>
    <col min="8438" max="8438" width="6.69921875" style="226" customWidth="1"/>
    <col min="8439" max="8439" width="24.69921875" style="226" customWidth="1"/>
    <col min="8440" max="8440" width="13" style="226" customWidth="1"/>
    <col min="8441" max="8442" width="15.5" style="226" customWidth="1"/>
    <col min="8443" max="8443" width="11.5" style="226" customWidth="1"/>
    <col min="8444" max="8444" width="13" style="226" customWidth="1"/>
    <col min="8445" max="8446" width="14" style="226" customWidth="1"/>
    <col min="8447" max="8447" width="13.296875" style="226" customWidth="1"/>
    <col min="8448" max="8448" width="14.69921875" style="226" customWidth="1"/>
    <col min="8449" max="8693" width="9.296875" style="226"/>
    <col min="8694" max="8694" width="6.69921875" style="226" customWidth="1"/>
    <col min="8695" max="8695" width="24.69921875" style="226" customWidth="1"/>
    <col min="8696" max="8696" width="13" style="226" customWidth="1"/>
    <col min="8697" max="8698" width="15.5" style="226" customWidth="1"/>
    <col min="8699" max="8699" width="11.5" style="226" customWidth="1"/>
    <col min="8700" max="8700" width="13" style="226" customWidth="1"/>
    <col min="8701" max="8702" width="14" style="226" customWidth="1"/>
    <col min="8703" max="8703" width="13.296875" style="226" customWidth="1"/>
    <col min="8704" max="8704" width="14.69921875" style="226" customWidth="1"/>
    <col min="8705" max="8949" width="9.296875" style="226"/>
    <col min="8950" max="8950" width="6.69921875" style="226" customWidth="1"/>
    <col min="8951" max="8951" width="24.69921875" style="226" customWidth="1"/>
    <col min="8952" max="8952" width="13" style="226" customWidth="1"/>
    <col min="8953" max="8954" width="15.5" style="226" customWidth="1"/>
    <col min="8955" max="8955" width="11.5" style="226" customWidth="1"/>
    <col min="8956" max="8956" width="13" style="226" customWidth="1"/>
    <col min="8957" max="8958" width="14" style="226" customWidth="1"/>
    <col min="8959" max="8959" width="13.296875" style="226" customWidth="1"/>
    <col min="8960" max="8960" width="14.69921875" style="226" customWidth="1"/>
    <col min="8961" max="9205" width="9.296875" style="226"/>
    <col min="9206" max="9206" width="6.69921875" style="226" customWidth="1"/>
    <col min="9207" max="9207" width="24.69921875" style="226" customWidth="1"/>
    <col min="9208" max="9208" width="13" style="226" customWidth="1"/>
    <col min="9209" max="9210" width="15.5" style="226" customWidth="1"/>
    <col min="9211" max="9211" width="11.5" style="226" customWidth="1"/>
    <col min="9212" max="9212" width="13" style="226" customWidth="1"/>
    <col min="9213" max="9214" width="14" style="226" customWidth="1"/>
    <col min="9215" max="9215" width="13.296875" style="226" customWidth="1"/>
    <col min="9216" max="9216" width="14.69921875" style="226" customWidth="1"/>
    <col min="9217" max="9461" width="9.296875" style="226"/>
    <col min="9462" max="9462" width="6.69921875" style="226" customWidth="1"/>
    <col min="9463" max="9463" width="24.69921875" style="226" customWidth="1"/>
    <col min="9464" max="9464" width="13" style="226" customWidth="1"/>
    <col min="9465" max="9466" width="15.5" style="226" customWidth="1"/>
    <col min="9467" max="9467" width="11.5" style="226" customWidth="1"/>
    <col min="9468" max="9468" width="13" style="226" customWidth="1"/>
    <col min="9469" max="9470" width="14" style="226" customWidth="1"/>
    <col min="9471" max="9471" width="13.296875" style="226" customWidth="1"/>
    <col min="9472" max="9472" width="14.69921875" style="226" customWidth="1"/>
    <col min="9473" max="9717" width="9.296875" style="226"/>
    <col min="9718" max="9718" width="6.69921875" style="226" customWidth="1"/>
    <col min="9719" max="9719" width="24.69921875" style="226" customWidth="1"/>
    <col min="9720" max="9720" width="13" style="226" customWidth="1"/>
    <col min="9721" max="9722" width="15.5" style="226" customWidth="1"/>
    <col min="9723" max="9723" width="11.5" style="226" customWidth="1"/>
    <col min="9724" max="9724" width="13" style="226" customWidth="1"/>
    <col min="9725" max="9726" width="14" style="226" customWidth="1"/>
    <col min="9727" max="9727" width="13.296875" style="226" customWidth="1"/>
    <col min="9728" max="9728" width="14.69921875" style="226" customWidth="1"/>
    <col min="9729" max="9973" width="9.296875" style="226"/>
    <col min="9974" max="9974" width="6.69921875" style="226" customWidth="1"/>
    <col min="9975" max="9975" width="24.69921875" style="226" customWidth="1"/>
    <col min="9976" max="9976" width="13" style="226" customWidth="1"/>
    <col min="9977" max="9978" width="15.5" style="226" customWidth="1"/>
    <col min="9979" max="9979" width="11.5" style="226" customWidth="1"/>
    <col min="9980" max="9980" width="13" style="226" customWidth="1"/>
    <col min="9981" max="9982" width="14" style="226" customWidth="1"/>
    <col min="9983" max="9983" width="13.296875" style="226" customWidth="1"/>
    <col min="9984" max="9984" width="14.69921875" style="226" customWidth="1"/>
    <col min="9985" max="10229" width="9.296875" style="226"/>
    <col min="10230" max="10230" width="6.69921875" style="226" customWidth="1"/>
    <col min="10231" max="10231" width="24.69921875" style="226" customWidth="1"/>
    <col min="10232" max="10232" width="13" style="226" customWidth="1"/>
    <col min="10233" max="10234" width="15.5" style="226" customWidth="1"/>
    <col min="10235" max="10235" width="11.5" style="226" customWidth="1"/>
    <col min="10236" max="10236" width="13" style="226" customWidth="1"/>
    <col min="10237" max="10238" width="14" style="226" customWidth="1"/>
    <col min="10239" max="10239" width="13.296875" style="226" customWidth="1"/>
    <col min="10240" max="10240" width="14.69921875" style="226" customWidth="1"/>
    <col min="10241" max="10485" width="9.296875" style="226"/>
    <col min="10486" max="10486" width="6.69921875" style="226" customWidth="1"/>
    <col min="10487" max="10487" width="24.69921875" style="226" customWidth="1"/>
    <col min="10488" max="10488" width="13" style="226" customWidth="1"/>
    <col min="10489" max="10490" width="15.5" style="226" customWidth="1"/>
    <col min="10491" max="10491" width="11.5" style="226" customWidth="1"/>
    <col min="10492" max="10492" width="13" style="226" customWidth="1"/>
    <col min="10493" max="10494" width="14" style="226" customWidth="1"/>
    <col min="10495" max="10495" width="13.296875" style="226" customWidth="1"/>
    <col min="10496" max="10496" width="14.69921875" style="226" customWidth="1"/>
    <col min="10497" max="10741" width="9.296875" style="226"/>
    <col min="10742" max="10742" width="6.69921875" style="226" customWidth="1"/>
    <col min="10743" max="10743" width="24.69921875" style="226" customWidth="1"/>
    <col min="10744" max="10744" width="13" style="226" customWidth="1"/>
    <col min="10745" max="10746" width="15.5" style="226" customWidth="1"/>
    <col min="10747" max="10747" width="11.5" style="226" customWidth="1"/>
    <col min="10748" max="10748" width="13" style="226" customWidth="1"/>
    <col min="10749" max="10750" width="14" style="226" customWidth="1"/>
    <col min="10751" max="10751" width="13.296875" style="226" customWidth="1"/>
    <col min="10752" max="10752" width="14.69921875" style="226" customWidth="1"/>
    <col min="10753" max="10997" width="9.296875" style="226"/>
    <col min="10998" max="10998" width="6.69921875" style="226" customWidth="1"/>
    <col min="10999" max="10999" width="24.69921875" style="226" customWidth="1"/>
    <col min="11000" max="11000" width="13" style="226" customWidth="1"/>
    <col min="11001" max="11002" width="15.5" style="226" customWidth="1"/>
    <col min="11003" max="11003" width="11.5" style="226" customWidth="1"/>
    <col min="11004" max="11004" width="13" style="226" customWidth="1"/>
    <col min="11005" max="11006" width="14" style="226" customWidth="1"/>
    <col min="11007" max="11007" width="13.296875" style="226" customWidth="1"/>
    <col min="11008" max="11008" width="14.69921875" style="226" customWidth="1"/>
    <col min="11009" max="11253" width="9.296875" style="226"/>
    <col min="11254" max="11254" width="6.69921875" style="226" customWidth="1"/>
    <col min="11255" max="11255" width="24.69921875" style="226" customWidth="1"/>
    <col min="11256" max="11256" width="13" style="226" customWidth="1"/>
    <col min="11257" max="11258" width="15.5" style="226" customWidth="1"/>
    <col min="11259" max="11259" width="11.5" style="226" customWidth="1"/>
    <col min="11260" max="11260" width="13" style="226" customWidth="1"/>
    <col min="11261" max="11262" width="14" style="226" customWidth="1"/>
    <col min="11263" max="11263" width="13.296875" style="226" customWidth="1"/>
    <col min="11264" max="11264" width="14.69921875" style="226" customWidth="1"/>
    <col min="11265" max="11509" width="9.296875" style="226"/>
    <col min="11510" max="11510" width="6.69921875" style="226" customWidth="1"/>
    <col min="11511" max="11511" width="24.69921875" style="226" customWidth="1"/>
    <col min="11512" max="11512" width="13" style="226" customWidth="1"/>
    <col min="11513" max="11514" width="15.5" style="226" customWidth="1"/>
    <col min="11515" max="11515" width="11.5" style="226" customWidth="1"/>
    <col min="11516" max="11516" width="13" style="226" customWidth="1"/>
    <col min="11517" max="11518" width="14" style="226" customWidth="1"/>
    <col min="11519" max="11519" width="13.296875" style="226" customWidth="1"/>
    <col min="11520" max="11520" width="14.69921875" style="226" customWidth="1"/>
    <col min="11521" max="11765" width="9.296875" style="226"/>
    <col min="11766" max="11766" width="6.69921875" style="226" customWidth="1"/>
    <col min="11767" max="11767" width="24.69921875" style="226" customWidth="1"/>
    <col min="11768" max="11768" width="13" style="226" customWidth="1"/>
    <col min="11769" max="11770" width="15.5" style="226" customWidth="1"/>
    <col min="11771" max="11771" width="11.5" style="226" customWidth="1"/>
    <col min="11772" max="11772" width="13" style="226" customWidth="1"/>
    <col min="11773" max="11774" width="14" style="226" customWidth="1"/>
    <col min="11775" max="11775" width="13.296875" style="226" customWidth="1"/>
    <col min="11776" max="11776" width="14.69921875" style="226" customWidth="1"/>
    <col min="11777" max="12021" width="9.296875" style="226"/>
    <col min="12022" max="12022" width="6.69921875" style="226" customWidth="1"/>
    <col min="12023" max="12023" width="24.69921875" style="226" customWidth="1"/>
    <col min="12024" max="12024" width="13" style="226" customWidth="1"/>
    <col min="12025" max="12026" width="15.5" style="226" customWidth="1"/>
    <col min="12027" max="12027" width="11.5" style="226" customWidth="1"/>
    <col min="12028" max="12028" width="13" style="226" customWidth="1"/>
    <col min="12029" max="12030" width="14" style="226" customWidth="1"/>
    <col min="12031" max="12031" width="13.296875" style="226" customWidth="1"/>
    <col min="12032" max="12032" width="14.69921875" style="226" customWidth="1"/>
    <col min="12033" max="12277" width="9.296875" style="226"/>
    <col min="12278" max="12278" width="6.69921875" style="226" customWidth="1"/>
    <col min="12279" max="12279" width="24.69921875" style="226" customWidth="1"/>
    <col min="12280" max="12280" width="13" style="226" customWidth="1"/>
    <col min="12281" max="12282" width="15.5" style="226" customWidth="1"/>
    <col min="12283" max="12283" width="11.5" style="226" customWidth="1"/>
    <col min="12284" max="12284" width="13" style="226" customWidth="1"/>
    <col min="12285" max="12286" width="14" style="226" customWidth="1"/>
    <col min="12287" max="12287" width="13.296875" style="226" customWidth="1"/>
    <col min="12288" max="12288" width="14.69921875" style="226" customWidth="1"/>
    <col min="12289" max="12533" width="9.296875" style="226"/>
    <col min="12534" max="12534" width="6.69921875" style="226" customWidth="1"/>
    <col min="12535" max="12535" width="24.69921875" style="226" customWidth="1"/>
    <col min="12536" max="12536" width="13" style="226" customWidth="1"/>
    <col min="12537" max="12538" width="15.5" style="226" customWidth="1"/>
    <col min="12539" max="12539" width="11.5" style="226" customWidth="1"/>
    <col min="12540" max="12540" width="13" style="226" customWidth="1"/>
    <col min="12541" max="12542" width="14" style="226" customWidth="1"/>
    <col min="12543" max="12543" width="13.296875" style="226" customWidth="1"/>
    <col min="12544" max="12544" width="14.69921875" style="226" customWidth="1"/>
    <col min="12545" max="12789" width="9.296875" style="226"/>
    <col min="12790" max="12790" width="6.69921875" style="226" customWidth="1"/>
    <col min="12791" max="12791" width="24.69921875" style="226" customWidth="1"/>
    <col min="12792" max="12792" width="13" style="226" customWidth="1"/>
    <col min="12793" max="12794" width="15.5" style="226" customWidth="1"/>
    <col min="12795" max="12795" width="11.5" style="226" customWidth="1"/>
    <col min="12796" max="12796" width="13" style="226" customWidth="1"/>
    <col min="12797" max="12798" width="14" style="226" customWidth="1"/>
    <col min="12799" max="12799" width="13.296875" style="226" customWidth="1"/>
    <col min="12800" max="12800" width="14.69921875" style="226" customWidth="1"/>
    <col min="12801" max="13045" width="9.296875" style="226"/>
    <col min="13046" max="13046" width="6.69921875" style="226" customWidth="1"/>
    <col min="13047" max="13047" width="24.69921875" style="226" customWidth="1"/>
    <col min="13048" max="13048" width="13" style="226" customWidth="1"/>
    <col min="13049" max="13050" width="15.5" style="226" customWidth="1"/>
    <col min="13051" max="13051" width="11.5" style="226" customWidth="1"/>
    <col min="13052" max="13052" width="13" style="226" customWidth="1"/>
    <col min="13053" max="13054" width="14" style="226" customWidth="1"/>
    <col min="13055" max="13055" width="13.296875" style="226" customWidth="1"/>
    <col min="13056" max="13056" width="14.69921875" style="226" customWidth="1"/>
    <col min="13057" max="13301" width="9.296875" style="226"/>
    <col min="13302" max="13302" width="6.69921875" style="226" customWidth="1"/>
    <col min="13303" max="13303" width="24.69921875" style="226" customWidth="1"/>
    <col min="13304" max="13304" width="13" style="226" customWidth="1"/>
    <col min="13305" max="13306" width="15.5" style="226" customWidth="1"/>
    <col min="13307" max="13307" width="11.5" style="226" customWidth="1"/>
    <col min="13308" max="13308" width="13" style="226" customWidth="1"/>
    <col min="13309" max="13310" width="14" style="226" customWidth="1"/>
    <col min="13311" max="13311" width="13.296875" style="226" customWidth="1"/>
    <col min="13312" max="13312" width="14.69921875" style="226" customWidth="1"/>
    <col min="13313" max="13557" width="9.296875" style="226"/>
    <col min="13558" max="13558" width="6.69921875" style="226" customWidth="1"/>
    <col min="13559" max="13559" width="24.69921875" style="226" customWidth="1"/>
    <col min="13560" max="13560" width="13" style="226" customWidth="1"/>
    <col min="13561" max="13562" width="15.5" style="226" customWidth="1"/>
    <col min="13563" max="13563" width="11.5" style="226" customWidth="1"/>
    <col min="13564" max="13564" width="13" style="226" customWidth="1"/>
    <col min="13565" max="13566" width="14" style="226" customWidth="1"/>
    <col min="13567" max="13567" width="13.296875" style="226" customWidth="1"/>
    <col min="13568" max="13568" width="14.69921875" style="226" customWidth="1"/>
    <col min="13569" max="13813" width="9.296875" style="226"/>
    <col min="13814" max="13814" width="6.69921875" style="226" customWidth="1"/>
    <col min="13815" max="13815" width="24.69921875" style="226" customWidth="1"/>
    <col min="13816" max="13816" width="13" style="226" customWidth="1"/>
    <col min="13817" max="13818" width="15.5" style="226" customWidth="1"/>
    <col min="13819" max="13819" width="11.5" style="226" customWidth="1"/>
    <col min="13820" max="13820" width="13" style="226" customWidth="1"/>
    <col min="13821" max="13822" width="14" style="226" customWidth="1"/>
    <col min="13823" max="13823" width="13.296875" style="226" customWidth="1"/>
    <col min="13824" max="13824" width="14.69921875" style="226" customWidth="1"/>
    <col min="13825" max="14069" width="9.296875" style="226"/>
    <col min="14070" max="14070" width="6.69921875" style="226" customWidth="1"/>
    <col min="14071" max="14071" width="24.69921875" style="226" customWidth="1"/>
    <col min="14072" max="14072" width="13" style="226" customWidth="1"/>
    <col min="14073" max="14074" width="15.5" style="226" customWidth="1"/>
    <col min="14075" max="14075" width="11.5" style="226" customWidth="1"/>
    <col min="14076" max="14076" width="13" style="226" customWidth="1"/>
    <col min="14077" max="14078" width="14" style="226" customWidth="1"/>
    <col min="14079" max="14079" width="13.296875" style="226" customWidth="1"/>
    <col min="14080" max="14080" width="14.69921875" style="226" customWidth="1"/>
    <col min="14081" max="14325" width="9.296875" style="226"/>
    <col min="14326" max="14326" width="6.69921875" style="226" customWidth="1"/>
    <col min="14327" max="14327" width="24.69921875" style="226" customWidth="1"/>
    <col min="14328" max="14328" width="13" style="226" customWidth="1"/>
    <col min="14329" max="14330" width="15.5" style="226" customWidth="1"/>
    <col min="14331" max="14331" width="11.5" style="226" customWidth="1"/>
    <col min="14332" max="14332" width="13" style="226" customWidth="1"/>
    <col min="14333" max="14334" width="14" style="226" customWidth="1"/>
    <col min="14335" max="14335" width="13.296875" style="226" customWidth="1"/>
    <col min="14336" max="14336" width="14.69921875" style="226" customWidth="1"/>
    <col min="14337" max="14581" width="9.296875" style="226"/>
    <col min="14582" max="14582" width="6.69921875" style="226" customWidth="1"/>
    <col min="14583" max="14583" width="24.69921875" style="226" customWidth="1"/>
    <col min="14584" max="14584" width="13" style="226" customWidth="1"/>
    <col min="14585" max="14586" width="15.5" style="226" customWidth="1"/>
    <col min="14587" max="14587" width="11.5" style="226" customWidth="1"/>
    <col min="14588" max="14588" width="13" style="226" customWidth="1"/>
    <col min="14589" max="14590" width="14" style="226" customWidth="1"/>
    <col min="14591" max="14591" width="13.296875" style="226" customWidth="1"/>
    <col min="14592" max="14592" width="14.69921875" style="226" customWidth="1"/>
    <col min="14593" max="14837" width="9.296875" style="226"/>
    <col min="14838" max="14838" width="6.69921875" style="226" customWidth="1"/>
    <col min="14839" max="14839" width="24.69921875" style="226" customWidth="1"/>
    <col min="14840" max="14840" width="13" style="226" customWidth="1"/>
    <col min="14841" max="14842" width="15.5" style="226" customWidth="1"/>
    <col min="14843" max="14843" width="11.5" style="226" customWidth="1"/>
    <col min="14844" max="14844" width="13" style="226" customWidth="1"/>
    <col min="14845" max="14846" width="14" style="226" customWidth="1"/>
    <col min="14847" max="14847" width="13.296875" style="226" customWidth="1"/>
    <col min="14848" max="14848" width="14.69921875" style="226" customWidth="1"/>
    <col min="14849" max="15093" width="9.296875" style="226"/>
    <col min="15094" max="15094" width="6.69921875" style="226" customWidth="1"/>
    <col min="15095" max="15095" width="24.69921875" style="226" customWidth="1"/>
    <col min="15096" max="15096" width="13" style="226" customWidth="1"/>
    <col min="15097" max="15098" width="15.5" style="226" customWidth="1"/>
    <col min="15099" max="15099" width="11.5" style="226" customWidth="1"/>
    <col min="15100" max="15100" width="13" style="226" customWidth="1"/>
    <col min="15101" max="15102" width="14" style="226" customWidth="1"/>
    <col min="15103" max="15103" width="13.296875" style="226" customWidth="1"/>
    <col min="15104" max="15104" width="14.69921875" style="226" customWidth="1"/>
    <col min="15105" max="15349" width="9.296875" style="226"/>
    <col min="15350" max="15350" width="6.69921875" style="226" customWidth="1"/>
    <col min="15351" max="15351" width="24.69921875" style="226" customWidth="1"/>
    <col min="15352" max="15352" width="13" style="226" customWidth="1"/>
    <col min="15353" max="15354" width="15.5" style="226" customWidth="1"/>
    <col min="15355" max="15355" width="11.5" style="226" customWidth="1"/>
    <col min="15356" max="15356" width="13" style="226" customWidth="1"/>
    <col min="15357" max="15358" width="14" style="226" customWidth="1"/>
    <col min="15359" max="15359" width="13.296875" style="226" customWidth="1"/>
    <col min="15360" max="15360" width="14.69921875" style="226" customWidth="1"/>
    <col min="15361" max="15605" width="9.296875" style="226"/>
    <col min="15606" max="15606" width="6.69921875" style="226" customWidth="1"/>
    <col min="15607" max="15607" width="24.69921875" style="226" customWidth="1"/>
    <col min="15608" max="15608" width="13" style="226" customWidth="1"/>
    <col min="15609" max="15610" width="15.5" style="226" customWidth="1"/>
    <col min="15611" max="15611" width="11.5" style="226" customWidth="1"/>
    <col min="15612" max="15612" width="13" style="226" customWidth="1"/>
    <col min="15613" max="15614" width="14" style="226" customWidth="1"/>
    <col min="15615" max="15615" width="13.296875" style="226" customWidth="1"/>
    <col min="15616" max="15616" width="14.69921875" style="226" customWidth="1"/>
    <col min="15617" max="15861" width="9.296875" style="226"/>
    <col min="15862" max="15862" width="6.69921875" style="226" customWidth="1"/>
    <col min="15863" max="15863" width="24.69921875" style="226" customWidth="1"/>
    <col min="15864" max="15864" width="13" style="226" customWidth="1"/>
    <col min="15865" max="15866" width="15.5" style="226" customWidth="1"/>
    <col min="15867" max="15867" width="11.5" style="226" customWidth="1"/>
    <col min="15868" max="15868" width="13" style="226" customWidth="1"/>
    <col min="15869" max="15870" width="14" style="226" customWidth="1"/>
    <col min="15871" max="15871" width="13.296875" style="226" customWidth="1"/>
    <col min="15872" max="15872" width="14.69921875" style="226" customWidth="1"/>
    <col min="15873" max="16117" width="9.296875" style="226"/>
    <col min="16118" max="16118" width="6.69921875" style="226" customWidth="1"/>
    <col min="16119" max="16119" width="24.69921875" style="226" customWidth="1"/>
    <col min="16120" max="16120" width="13" style="226" customWidth="1"/>
    <col min="16121" max="16122" width="15.5" style="226" customWidth="1"/>
    <col min="16123" max="16123" width="11.5" style="226" customWidth="1"/>
    <col min="16124" max="16124" width="13" style="226" customWidth="1"/>
    <col min="16125" max="16126" width="14" style="226" customWidth="1"/>
    <col min="16127" max="16127" width="13.296875" style="226" customWidth="1"/>
    <col min="16128" max="16128" width="14.69921875" style="226" customWidth="1"/>
    <col min="16129" max="16384" width="9.296875" style="226"/>
  </cols>
  <sheetData>
    <row r="1" ht="42" customHeight="1" x14ac:dyDescent="0.3"/>
    <row r="3" s="239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47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61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7" zoomScale="130" zoomScaleNormal="130" workbookViewId="0">
      <selection activeCell="E8" sqref="E8"/>
    </sheetView>
  </sheetViews>
  <sheetFormatPr defaultRowHeight="13" x14ac:dyDescent="0.3"/>
  <cols>
    <col min="1" max="1" width="6" style="622" customWidth="1"/>
    <col min="2" max="2" width="28.5" style="624" customWidth="1"/>
    <col min="3" max="3" width="15.69921875" style="628" customWidth="1"/>
    <col min="4" max="4" width="14.5" style="869" bestFit="1" customWidth="1"/>
    <col min="5" max="5" width="14.5" style="623" bestFit="1" customWidth="1"/>
    <col min="6" max="6" width="17.19921875" style="628" customWidth="1"/>
    <col min="7" max="7" width="9.296875" style="628"/>
    <col min="8" max="8" width="9.69921875" style="628" bestFit="1" customWidth="1"/>
    <col min="9" max="9" width="9.296875" style="628"/>
    <col min="10" max="10" width="13" style="628" bestFit="1" customWidth="1"/>
    <col min="11" max="249" width="9.296875" style="628"/>
    <col min="250" max="250" width="5.796875" style="628" customWidth="1"/>
    <col min="251" max="251" width="22.296875" style="628" customWidth="1"/>
    <col min="252" max="252" width="13" style="628" customWidth="1"/>
    <col min="253" max="253" width="11" style="628" customWidth="1"/>
    <col min="254" max="254" width="15.5" style="628" customWidth="1"/>
    <col min="255" max="255" width="11.19921875" style="628" customWidth="1"/>
    <col min="256" max="256" width="13.296875" style="628" customWidth="1"/>
    <col min="257" max="258" width="14" style="628" customWidth="1"/>
    <col min="259" max="259" width="13.296875" style="628" customWidth="1"/>
    <col min="260" max="260" width="12.296875" style="628" customWidth="1"/>
    <col min="261" max="261" width="14.296875" style="628" customWidth="1"/>
    <col min="262" max="262" width="15.19921875" style="628" customWidth="1"/>
    <col min="263" max="505" width="9.296875" style="628"/>
    <col min="506" max="506" width="5.796875" style="628" customWidth="1"/>
    <col min="507" max="507" width="22.296875" style="628" customWidth="1"/>
    <col min="508" max="508" width="13" style="628" customWidth="1"/>
    <col min="509" max="509" width="11" style="628" customWidth="1"/>
    <col min="510" max="510" width="15.5" style="628" customWidth="1"/>
    <col min="511" max="511" width="11.19921875" style="628" customWidth="1"/>
    <col min="512" max="512" width="13.296875" style="628" customWidth="1"/>
    <col min="513" max="514" width="14" style="628" customWidth="1"/>
    <col min="515" max="515" width="13.296875" style="628" customWidth="1"/>
    <col min="516" max="516" width="12.296875" style="628" customWidth="1"/>
    <col min="517" max="517" width="14.296875" style="628" customWidth="1"/>
    <col min="518" max="518" width="15.19921875" style="628" customWidth="1"/>
    <col min="519" max="761" width="9.296875" style="628"/>
    <col min="762" max="762" width="5.796875" style="628" customWidth="1"/>
    <col min="763" max="763" width="22.296875" style="628" customWidth="1"/>
    <col min="764" max="764" width="13" style="628" customWidth="1"/>
    <col min="765" max="765" width="11" style="628" customWidth="1"/>
    <col min="766" max="766" width="15.5" style="628" customWidth="1"/>
    <col min="767" max="767" width="11.19921875" style="628" customWidth="1"/>
    <col min="768" max="768" width="13.296875" style="628" customWidth="1"/>
    <col min="769" max="770" width="14" style="628" customWidth="1"/>
    <col min="771" max="771" width="13.296875" style="628" customWidth="1"/>
    <col min="772" max="772" width="12.296875" style="628" customWidth="1"/>
    <col min="773" max="773" width="14.296875" style="628" customWidth="1"/>
    <col min="774" max="774" width="15.19921875" style="628" customWidth="1"/>
    <col min="775" max="1017" width="9.296875" style="628"/>
    <col min="1018" max="1018" width="5.796875" style="628" customWidth="1"/>
    <col min="1019" max="1019" width="22.296875" style="628" customWidth="1"/>
    <col min="1020" max="1020" width="13" style="628" customWidth="1"/>
    <col min="1021" max="1021" width="11" style="628" customWidth="1"/>
    <col min="1022" max="1022" width="15.5" style="628" customWidth="1"/>
    <col min="1023" max="1023" width="11.19921875" style="628" customWidth="1"/>
    <col min="1024" max="1024" width="13.296875" style="628" customWidth="1"/>
    <col min="1025" max="1026" width="14" style="628" customWidth="1"/>
    <col min="1027" max="1027" width="13.296875" style="628" customWidth="1"/>
    <col min="1028" max="1028" width="12.296875" style="628" customWidth="1"/>
    <col min="1029" max="1029" width="14.296875" style="628" customWidth="1"/>
    <col min="1030" max="1030" width="15.19921875" style="628" customWidth="1"/>
    <col min="1031" max="1273" width="9.296875" style="628"/>
    <col min="1274" max="1274" width="5.796875" style="628" customWidth="1"/>
    <col min="1275" max="1275" width="22.296875" style="628" customWidth="1"/>
    <col min="1276" max="1276" width="13" style="628" customWidth="1"/>
    <col min="1277" max="1277" width="11" style="628" customWidth="1"/>
    <col min="1278" max="1278" width="15.5" style="628" customWidth="1"/>
    <col min="1279" max="1279" width="11.19921875" style="628" customWidth="1"/>
    <col min="1280" max="1280" width="13.296875" style="628" customWidth="1"/>
    <col min="1281" max="1282" width="14" style="628" customWidth="1"/>
    <col min="1283" max="1283" width="13.296875" style="628" customWidth="1"/>
    <col min="1284" max="1284" width="12.296875" style="628" customWidth="1"/>
    <col min="1285" max="1285" width="14.296875" style="628" customWidth="1"/>
    <col min="1286" max="1286" width="15.19921875" style="628" customWidth="1"/>
    <col min="1287" max="1529" width="9.296875" style="628"/>
    <col min="1530" max="1530" width="5.796875" style="628" customWidth="1"/>
    <col min="1531" max="1531" width="22.296875" style="628" customWidth="1"/>
    <col min="1532" max="1532" width="13" style="628" customWidth="1"/>
    <col min="1533" max="1533" width="11" style="628" customWidth="1"/>
    <col min="1534" max="1534" width="15.5" style="628" customWidth="1"/>
    <col min="1535" max="1535" width="11.19921875" style="628" customWidth="1"/>
    <col min="1536" max="1536" width="13.296875" style="628" customWidth="1"/>
    <col min="1537" max="1538" width="14" style="628" customWidth="1"/>
    <col min="1539" max="1539" width="13.296875" style="628" customWidth="1"/>
    <col min="1540" max="1540" width="12.296875" style="628" customWidth="1"/>
    <col min="1541" max="1541" width="14.296875" style="628" customWidth="1"/>
    <col min="1542" max="1542" width="15.19921875" style="628" customWidth="1"/>
    <col min="1543" max="1785" width="9.296875" style="628"/>
    <col min="1786" max="1786" width="5.796875" style="628" customWidth="1"/>
    <col min="1787" max="1787" width="22.296875" style="628" customWidth="1"/>
    <col min="1788" max="1788" width="13" style="628" customWidth="1"/>
    <col min="1789" max="1789" width="11" style="628" customWidth="1"/>
    <col min="1790" max="1790" width="15.5" style="628" customWidth="1"/>
    <col min="1791" max="1791" width="11.19921875" style="628" customWidth="1"/>
    <col min="1792" max="1792" width="13.296875" style="628" customWidth="1"/>
    <col min="1793" max="1794" width="14" style="628" customWidth="1"/>
    <col min="1795" max="1795" width="13.296875" style="628" customWidth="1"/>
    <col min="1796" max="1796" width="12.296875" style="628" customWidth="1"/>
    <col min="1797" max="1797" width="14.296875" style="628" customWidth="1"/>
    <col min="1798" max="1798" width="15.19921875" style="628" customWidth="1"/>
    <col min="1799" max="2041" width="9.296875" style="628"/>
    <col min="2042" max="2042" width="5.796875" style="628" customWidth="1"/>
    <col min="2043" max="2043" width="22.296875" style="628" customWidth="1"/>
    <col min="2044" max="2044" width="13" style="628" customWidth="1"/>
    <col min="2045" max="2045" width="11" style="628" customWidth="1"/>
    <col min="2046" max="2046" width="15.5" style="628" customWidth="1"/>
    <col min="2047" max="2047" width="11.19921875" style="628" customWidth="1"/>
    <col min="2048" max="2048" width="13.296875" style="628" customWidth="1"/>
    <col min="2049" max="2050" width="14" style="628" customWidth="1"/>
    <col min="2051" max="2051" width="13.296875" style="628" customWidth="1"/>
    <col min="2052" max="2052" width="12.296875" style="628" customWidth="1"/>
    <col min="2053" max="2053" width="14.296875" style="628" customWidth="1"/>
    <col min="2054" max="2054" width="15.19921875" style="628" customWidth="1"/>
    <col min="2055" max="2297" width="9.296875" style="628"/>
    <col min="2298" max="2298" width="5.796875" style="628" customWidth="1"/>
    <col min="2299" max="2299" width="22.296875" style="628" customWidth="1"/>
    <col min="2300" max="2300" width="13" style="628" customWidth="1"/>
    <col min="2301" max="2301" width="11" style="628" customWidth="1"/>
    <col min="2302" max="2302" width="15.5" style="628" customWidth="1"/>
    <col min="2303" max="2303" width="11.19921875" style="628" customWidth="1"/>
    <col min="2304" max="2304" width="13.296875" style="628" customWidth="1"/>
    <col min="2305" max="2306" width="14" style="628" customWidth="1"/>
    <col min="2307" max="2307" width="13.296875" style="628" customWidth="1"/>
    <col min="2308" max="2308" width="12.296875" style="628" customWidth="1"/>
    <col min="2309" max="2309" width="14.296875" style="628" customWidth="1"/>
    <col min="2310" max="2310" width="15.19921875" style="628" customWidth="1"/>
    <col min="2311" max="2553" width="9.296875" style="628"/>
    <col min="2554" max="2554" width="5.796875" style="628" customWidth="1"/>
    <col min="2555" max="2555" width="22.296875" style="628" customWidth="1"/>
    <col min="2556" max="2556" width="13" style="628" customWidth="1"/>
    <col min="2557" max="2557" width="11" style="628" customWidth="1"/>
    <col min="2558" max="2558" width="15.5" style="628" customWidth="1"/>
    <col min="2559" max="2559" width="11.19921875" style="628" customWidth="1"/>
    <col min="2560" max="2560" width="13.296875" style="628" customWidth="1"/>
    <col min="2561" max="2562" width="14" style="628" customWidth="1"/>
    <col min="2563" max="2563" width="13.296875" style="628" customWidth="1"/>
    <col min="2564" max="2564" width="12.296875" style="628" customWidth="1"/>
    <col min="2565" max="2565" width="14.296875" style="628" customWidth="1"/>
    <col min="2566" max="2566" width="15.19921875" style="628" customWidth="1"/>
    <col min="2567" max="2809" width="9.296875" style="628"/>
    <col min="2810" max="2810" width="5.796875" style="628" customWidth="1"/>
    <col min="2811" max="2811" width="22.296875" style="628" customWidth="1"/>
    <col min="2812" max="2812" width="13" style="628" customWidth="1"/>
    <col min="2813" max="2813" width="11" style="628" customWidth="1"/>
    <col min="2814" max="2814" width="15.5" style="628" customWidth="1"/>
    <col min="2815" max="2815" width="11.19921875" style="628" customWidth="1"/>
    <col min="2816" max="2816" width="13.296875" style="628" customWidth="1"/>
    <col min="2817" max="2818" width="14" style="628" customWidth="1"/>
    <col min="2819" max="2819" width="13.296875" style="628" customWidth="1"/>
    <col min="2820" max="2820" width="12.296875" style="628" customWidth="1"/>
    <col min="2821" max="2821" width="14.296875" style="628" customWidth="1"/>
    <col min="2822" max="2822" width="15.19921875" style="628" customWidth="1"/>
    <col min="2823" max="3065" width="9.296875" style="628"/>
    <col min="3066" max="3066" width="5.796875" style="628" customWidth="1"/>
    <col min="3067" max="3067" width="22.296875" style="628" customWidth="1"/>
    <col min="3068" max="3068" width="13" style="628" customWidth="1"/>
    <col min="3069" max="3069" width="11" style="628" customWidth="1"/>
    <col min="3070" max="3070" width="15.5" style="628" customWidth="1"/>
    <col min="3071" max="3071" width="11.19921875" style="628" customWidth="1"/>
    <col min="3072" max="3072" width="13.296875" style="628" customWidth="1"/>
    <col min="3073" max="3074" width="14" style="628" customWidth="1"/>
    <col min="3075" max="3075" width="13.296875" style="628" customWidth="1"/>
    <col min="3076" max="3076" width="12.296875" style="628" customWidth="1"/>
    <col min="3077" max="3077" width="14.296875" style="628" customWidth="1"/>
    <col min="3078" max="3078" width="15.19921875" style="628" customWidth="1"/>
    <col min="3079" max="3321" width="9.296875" style="628"/>
    <col min="3322" max="3322" width="5.796875" style="628" customWidth="1"/>
    <col min="3323" max="3323" width="22.296875" style="628" customWidth="1"/>
    <col min="3324" max="3324" width="13" style="628" customWidth="1"/>
    <col min="3325" max="3325" width="11" style="628" customWidth="1"/>
    <col min="3326" max="3326" width="15.5" style="628" customWidth="1"/>
    <col min="3327" max="3327" width="11.19921875" style="628" customWidth="1"/>
    <col min="3328" max="3328" width="13.296875" style="628" customWidth="1"/>
    <col min="3329" max="3330" width="14" style="628" customWidth="1"/>
    <col min="3331" max="3331" width="13.296875" style="628" customWidth="1"/>
    <col min="3332" max="3332" width="12.296875" style="628" customWidth="1"/>
    <col min="3333" max="3333" width="14.296875" style="628" customWidth="1"/>
    <col min="3334" max="3334" width="15.19921875" style="628" customWidth="1"/>
    <col min="3335" max="3577" width="9.296875" style="628"/>
    <col min="3578" max="3578" width="5.796875" style="628" customWidth="1"/>
    <col min="3579" max="3579" width="22.296875" style="628" customWidth="1"/>
    <col min="3580" max="3580" width="13" style="628" customWidth="1"/>
    <col min="3581" max="3581" width="11" style="628" customWidth="1"/>
    <col min="3582" max="3582" width="15.5" style="628" customWidth="1"/>
    <col min="3583" max="3583" width="11.19921875" style="628" customWidth="1"/>
    <col min="3584" max="3584" width="13.296875" style="628" customWidth="1"/>
    <col min="3585" max="3586" width="14" style="628" customWidth="1"/>
    <col min="3587" max="3587" width="13.296875" style="628" customWidth="1"/>
    <col min="3588" max="3588" width="12.296875" style="628" customWidth="1"/>
    <col min="3589" max="3589" width="14.296875" style="628" customWidth="1"/>
    <col min="3590" max="3590" width="15.19921875" style="628" customWidth="1"/>
    <col min="3591" max="3833" width="9.296875" style="628"/>
    <col min="3834" max="3834" width="5.796875" style="628" customWidth="1"/>
    <col min="3835" max="3835" width="22.296875" style="628" customWidth="1"/>
    <col min="3836" max="3836" width="13" style="628" customWidth="1"/>
    <col min="3837" max="3837" width="11" style="628" customWidth="1"/>
    <col min="3838" max="3838" width="15.5" style="628" customWidth="1"/>
    <col min="3839" max="3839" width="11.19921875" style="628" customWidth="1"/>
    <col min="3840" max="3840" width="13.296875" style="628" customWidth="1"/>
    <col min="3841" max="3842" width="14" style="628" customWidth="1"/>
    <col min="3843" max="3843" width="13.296875" style="628" customWidth="1"/>
    <col min="3844" max="3844" width="12.296875" style="628" customWidth="1"/>
    <col min="3845" max="3845" width="14.296875" style="628" customWidth="1"/>
    <col min="3846" max="3846" width="15.19921875" style="628" customWidth="1"/>
    <col min="3847" max="4089" width="9.296875" style="628"/>
    <col min="4090" max="4090" width="5.796875" style="628" customWidth="1"/>
    <col min="4091" max="4091" width="22.296875" style="628" customWidth="1"/>
    <col min="4092" max="4092" width="13" style="628" customWidth="1"/>
    <col min="4093" max="4093" width="11" style="628" customWidth="1"/>
    <col min="4094" max="4094" width="15.5" style="628" customWidth="1"/>
    <col min="4095" max="4095" width="11.19921875" style="628" customWidth="1"/>
    <col min="4096" max="4096" width="13.296875" style="628" customWidth="1"/>
    <col min="4097" max="4098" width="14" style="628" customWidth="1"/>
    <col min="4099" max="4099" width="13.296875" style="628" customWidth="1"/>
    <col min="4100" max="4100" width="12.296875" style="628" customWidth="1"/>
    <col min="4101" max="4101" width="14.296875" style="628" customWidth="1"/>
    <col min="4102" max="4102" width="15.19921875" style="628" customWidth="1"/>
    <col min="4103" max="4345" width="9.296875" style="628"/>
    <col min="4346" max="4346" width="5.796875" style="628" customWidth="1"/>
    <col min="4347" max="4347" width="22.296875" style="628" customWidth="1"/>
    <col min="4348" max="4348" width="13" style="628" customWidth="1"/>
    <col min="4349" max="4349" width="11" style="628" customWidth="1"/>
    <col min="4350" max="4350" width="15.5" style="628" customWidth="1"/>
    <col min="4351" max="4351" width="11.19921875" style="628" customWidth="1"/>
    <col min="4352" max="4352" width="13.296875" style="628" customWidth="1"/>
    <col min="4353" max="4354" width="14" style="628" customWidth="1"/>
    <col min="4355" max="4355" width="13.296875" style="628" customWidth="1"/>
    <col min="4356" max="4356" width="12.296875" style="628" customWidth="1"/>
    <col min="4357" max="4357" width="14.296875" style="628" customWidth="1"/>
    <col min="4358" max="4358" width="15.19921875" style="628" customWidth="1"/>
    <col min="4359" max="4601" width="9.296875" style="628"/>
    <col min="4602" max="4602" width="5.796875" style="628" customWidth="1"/>
    <col min="4603" max="4603" width="22.296875" style="628" customWidth="1"/>
    <col min="4604" max="4604" width="13" style="628" customWidth="1"/>
    <col min="4605" max="4605" width="11" style="628" customWidth="1"/>
    <col min="4606" max="4606" width="15.5" style="628" customWidth="1"/>
    <col min="4607" max="4607" width="11.19921875" style="628" customWidth="1"/>
    <col min="4608" max="4608" width="13.296875" style="628" customWidth="1"/>
    <col min="4609" max="4610" width="14" style="628" customWidth="1"/>
    <col min="4611" max="4611" width="13.296875" style="628" customWidth="1"/>
    <col min="4612" max="4612" width="12.296875" style="628" customWidth="1"/>
    <col min="4613" max="4613" width="14.296875" style="628" customWidth="1"/>
    <col min="4614" max="4614" width="15.19921875" style="628" customWidth="1"/>
    <col min="4615" max="4857" width="9.296875" style="628"/>
    <col min="4858" max="4858" width="5.796875" style="628" customWidth="1"/>
    <col min="4859" max="4859" width="22.296875" style="628" customWidth="1"/>
    <col min="4860" max="4860" width="13" style="628" customWidth="1"/>
    <col min="4861" max="4861" width="11" style="628" customWidth="1"/>
    <col min="4862" max="4862" width="15.5" style="628" customWidth="1"/>
    <col min="4863" max="4863" width="11.19921875" style="628" customWidth="1"/>
    <col min="4864" max="4864" width="13.296875" style="628" customWidth="1"/>
    <col min="4865" max="4866" width="14" style="628" customWidth="1"/>
    <col min="4867" max="4867" width="13.296875" style="628" customWidth="1"/>
    <col min="4868" max="4868" width="12.296875" style="628" customWidth="1"/>
    <col min="4869" max="4869" width="14.296875" style="628" customWidth="1"/>
    <col min="4870" max="4870" width="15.19921875" style="628" customWidth="1"/>
    <col min="4871" max="5113" width="9.296875" style="628"/>
    <col min="5114" max="5114" width="5.796875" style="628" customWidth="1"/>
    <col min="5115" max="5115" width="22.296875" style="628" customWidth="1"/>
    <col min="5116" max="5116" width="13" style="628" customWidth="1"/>
    <col min="5117" max="5117" width="11" style="628" customWidth="1"/>
    <col min="5118" max="5118" width="15.5" style="628" customWidth="1"/>
    <col min="5119" max="5119" width="11.19921875" style="628" customWidth="1"/>
    <col min="5120" max="5120" width="13.296875" style="628" customWidth="1"/>
    <col min="5121" max="5122" width="14" style="628" customWidth="1"/>
    <col min="5123" max="5123" width="13.296875" style="628" customWidth="1"/>
    <col min="5124" max="5124" width="12.296875" style="628" customWidth="1"/>
    <col min="5125" max="5125" width="14.296875" style="628" customWidth="1"/>
    <col min="5126" max="5126" width="15.19921875" style="628" customWidth="1"/>
    <col min="5127" max="5369" width="9.296875" style="628"/>
    <col min="5370" max="5370" width="5.796875" style="628" customWidth="1"/>
    <col min="5371" max="5371" width="22.296875" style="628" customWidth="1"/>
    <col min="5372" max="5372" width="13" style="628" customWidth="1"/>
    <col min="5373" max="5373" width="11" style="628" customWidth="1"/>
    <col min="5374" max="5374" width="15.5" style="628" customWidth="1"/>
    <col min="5375" max="5375" width="11.19921875" style="628" customWidth="1"/>
    <col min="5376" max="5376" width="13.296875" style="628" customWidth="1"/>
    <col min="5377" max="5378" width="14" style="628" customWidth="1"/>
    <col min="5379" max="5379" width="13.296875" style="628" customWidth="1"/>
    <col min="5380" max="5380" width="12.296875" style="628" customWidth="1"/>
    <col min="5381" max="5381" width="14.296875" style="628" customWidth="1"/>
    <col min="5382" max="5382" width="15.19921875" style="628" customWidth="1"/>
    <col min="5383" max="5625" width="9.296875" style="628"/>
    <col min="5626" max="5626" width="5.796875" style="628" customWidth="1"/>
    <col min="5627" max="5627" width="22.296875" style="628" customWidth="1"/>
    <col min="5628" max="5628" width="13" style="628" customWidth="1"/>
    <col min="5629" max="5629" width="11" style="628" customWidth="1"/>
    <col min="5630" max="5630" width="15.5" style="628" customWidth="1"/>
    <col min="5631" max="5631" width="11.19921875" style="628" customWidth="1"/>
    <col min="5632" max="5632" width="13.296875" style="628" customWidth="1"/>
    <col min="5633" max="5634" width="14" style="628" customWidth="1"/>
    <col min="5635" max="5635" width="13.296875" style="628" customWidth="1"/>
    <col min="5636" max="5636" width="12.296875" style="628" customWidth="1"/>
    <col min="5637" max="5637" width="14.296875" style="628" customWidth="1"/>
    <col min="5638" max="5638" width="15.19921875" style="628" customWidth="1"/>
    <col min="5639" max="5881" width="9.296875" style="628"/>
    <col min="5882" max="5882" width="5.796875" style="628" customWidth="1"/>
    <col min="5883" max="5883" width="22.296875" style="628" customWidth="1"/>
    <col min="5884" max="5884" width="13" style="628" customWidth="1"/>
    <col min="5885" max="5885" width="11" style="628" customWidth="1"/>
    <col min="5886" max="5886" width="15.5" style="628" customWidth="1"/>
    <col min="5887" max="5887" width="11.19921875" style="628" customWidth="1"/>
    <col min="5888" max="5888" width="13.296875" style="628" customWidth="1"/>
    <col min="5889" max="5890" width="14" style="628" customWidth="1"/>
    <col min="5891" max="5891" width="13.296875" style="628" customWidth="1"/>
    <col min="5892" max="5892" width="12.296875" style="628" customWidth="1"/>
    <col min="5893" max="5893" width="14.296875" style="628" customWidth="1"/>
    <col min="5894" max="5894" width="15.19921875" style="628" customWidth="1"/>
    <col min="5895" max="6137" width="9.296875" style="628"/>
    <col min="6138" max="6138" width="5.796875" style="628" customWidth="1"/>
    <col min="6139" max="6139" width="22.296875" style="628" customWidth="1"/>
    <col min="6140" max="6140" width="13" style="628" customWidth="1"/>
    <col min="6141" max="6141" width="11" style="628" customWidth="1"/>
    <col min="6142" max="6142" width="15.5" style="628" customWidth="1"/>
    <col min="6143" max="6143" width="11.19921875" style="628" customWidth="1"/>
    <col min="6144" max="6144" width="13.296875" style="628" customWidth="1"/>
    <col min="6145" max="6146" width="14" style="628" customWidth="1"/>
    <col min="6147" max="6147" width="13.296875" style="628" customWidth="1"/>
    <col min="6148" max="6148" width="12.296875" style="628" customWidth="1"/>
    <col min="6149" max="6149" width="14.296875" style="628" customWidth="1"/>
    <col min="6150" max="6150" width="15.19921875" style="628" customWidth="1"/>
    <col min="6151" max="6393" width="9.296875" style="628"/>
    <col min="6394" max="6394" width="5.796875" style="628" customWidth="1"/>
    <col min="6395" max="6395" width="22.296875" style="628" customWidth="1"/>
    <col min="6396" max="6396" width="13" style="628" customWidth="1"/>
    <col min="6397" max="6397" width="11" style="628" customWidth="1"/>
    <col min="6398" max="6398" width="15.5" style="628" customWidth="1"/>
    <col min="6399" max="6399" width="11.19921875" style="628" customWidth="1"/>
    <col min="6400" max="6400" width="13.296875" style="628" customWidth="1"/>
    <col min="6401" max="6402" width="14" style="628" customWidth="1"/>
    <col min="6403" max="6403" width="13.296875" style="628" customWidth="1"/>
    <col min="6404" max="6404" width="12.296875" style="628" customWidth="1"/>
    <col min="6405" max="6405" width="14.296875" style="628" customWidth="1"/>
    <col min="6406" max="6406" width="15.19921875" style="628" customWidth="1"/>
    <col min="6407" max="6649" width="9.296875" style="628"/>
    <col min="6650" max="6650" width="5.796875" style="628" customWidth="1"/>
    <col min="6651" max="6651" width="22.296875" style="628" customWidth="1"/>
    <col min="6652" max="6652" width="13" style="628" customWidth="1"/>
    <col min="6653" max="6653" width="11" style="628" customWidth="1"/>
    <col min="6654" max="6654" width="15.5" style="628" customWidth="1"/>
    <col min="6655" max="6655" width="11.19921875" style="628" customWidth="1"/>
    <col min="6656" max="6656" width="13.296875" style="628" customWidth="1"/>
    <col min="6657" max="6658" width="14" style="628" customWidth="1"/>
    <col min="6659" max="6659" width="13.296875" style="628" customWidth="1"/>
    <col min="6660" max="6660" width="12.296875" style="628" customWidth="1"/>
    <col min="6661" max="6661" width="14.296875" style="628" customWidth="1"/>
    <col min="6662" max="6662" width="15.19921875" style="628" customWidth="1"/>
    <col min="6663" max="6905" width="9.296875" style="628"/>
    <col min="6906" max="6906" width="5.796875" style="628" customWidth="1"/>
    <col min="6907" max="6907" width="22.296875" style="628" customWidth="1"/>
    <col min="6908" max="6908" width="13" style="628" customWidth="1"/>
    <col min="6909" max="6909" width="11" style="628" customWidth="1"/>
    <col min="6910" max="6910" width="15.5" style="628" customWidth="1"/>
    <col min="6911" max="6911" width="11.19921875" style="628" customWidth="1"/>
    <col min="6912" max="6912" width="13.296875" style="628" customWidth="1"/>
    <col min="6913" max="6914" width="14" style="628" customWidth="1"/>
    <col min="6915" max="6915" width="13.296875" style="628" customWidth="1"/>
    <col min="6916" max="6916" width="12.296875" style="628" customWidth="1"/>
    <col min="6917" max="6917" width="14.296875" style="628" customWidth="1"/>
    <col min="6918" max="6918" width="15.19921875" style="628" customWidth="1"/>
    <col min="6919" max="7161" width="9.296875" style="628"/>
    <col min="7162" max="7162" width="5.796875" style="628" customWidth="1"/>
    <col min="7163" max="7163" width="22.296875" style="628" customWidth="1"/>
    <col min="7164" max="7164" width="13" style="628" customWidth="1"/>
    <col min="7165" max="7165" width="11" style="628" customWidth="1"/>
    <col min="7166" max="7166" width="15.5" style="628" customWidth="1"/>
    <col min="7167" max="7167" width="11.19921875" style="628" customWidth="1"/>
    <col min="7168" max="7168" width="13.296875" style="628" customWidth="1"/>
    <col min="7169" max="7170" width="14" style="628" customWidth="1"/>
    <col min="7171" max="7171" width="13.296875" style="628" customWidth="1"/>
    <col min="7172" max="7172" width="12.296875" style="628" customWidth="1"/>
    <col min="7173" max="7173" width="14.296875" style="628" customWidth="1"/>
    <col min="7174" max="7174" width="15.19921875" style="628" customWidth="1"/>
    <col min="7175" max="7417" width="9.296875" style="628"/>
    <col min="7418" max="7418" width="5.796875" style="628" customWidth="1"/>
    <col min="7419" max="7419" width="22.296875" style="628" customWidth="1"/>
    <col min="7420" max="7420" width="13" style="628" customWidth="1"/>
    <col min="7421" max="7421" width="11" style="628" customWidth="1"/>
    <col min="7422" max="7422" width="15.5" style="628" customWidth="1"/>
    <col min="7423" max="7423" width="11.19921875" style="628" customWidth="1"/>
    <col min="7424" max="7424" width="13.296875" style="628" customWidth="1"/>
    <col min="7425" max="7426" width="14" style="628" customWidth="1"/>
    <col min="7427" max="7427" width="13.296875" style="628" customWidth="1"/>
    <col min="7428" max="7428" width="12.296875" style="628" customWidth="1"/>
    <col min="7429" max="7429" width="14.296875" style="628" customWidth="1"/>
    <col min="7430" max="7430" width="15.19921875" style="628" customWidth="1"/>
    <col min="7431" max="7673" width="9.296875" style="628"/>
    <col min="7674" max="7674" width="5.796875" style="628" customWidth="1"/>
    <col min="7675" max="7675" width="22.296875" style="628" customWidth="1"/>
    <col min="7676" max="7676" width="13" style="628" customWidth="1"/>
    <col min="7677" max="7677" width="11" style="628" customWidth="1"/>
    <col min="7678" max="7678" width="15.5" style="628" customWidth="1"/>
    <col min="7679" max="7679" width="11.19921875" style="628" customWidth="1"/>
    <col min="7680" max="7680" width="13.296875" style="628" customWidth="1"/>
    <col min="7681" max="7682" width="14" style="628" customWidth="1"/>
    <col min="7683" max="7683" width="13.296875" style="628" customWidth="1"/>
    <col min="7684" max="7684" width="12.296875" style="628" customWidth="1"/>
    <col min="7685" max="7685" width="14.296875" style="628" customWidth="1"/>
    <col min="7686" max="7686" width="15.19921875" style="628" customWidth="1"/>
    <col min="7687" max="7929" width="9.296875" style="628"/>
    <col min="7930" max="7930" width="5.796875" style="628" customWidth="1"/>
    <col min="7931" max="7931" width="22.296875" style="628" customWidth="1"/>
    <col min="7932" max="7932" width="13" style="628" customWidth="1"/>
    <col min="7933" max="7933" width="11" style="628" customWidth="1"/>
    <col min="7934" max="7934" width="15.5" style="628" customWidth="1"/>
    <col min="7935" max="7935" width="11.19921875" style="628" customWidth="1"/>
    <col min="7936" max="7936" width="13.296875" style="628" customWidth="1"/>
    <col min="7937" max="7938" width="14" style="628" customWidth="1"/>
    <col min="7939" max="7939" width="13.296875" style="628" customWidth="1"/>
    <col min="7940" max="7940" width="12.296875" style="628" customWidth="1"/>
    <col min="7941" max="7941" width="14.296875" style="628" customWidth="1"/>
    <col min="7942" max="7942" width="15.19921875" style="628" customWidth="1"/>
    <col min="7943" max="8185" width="9.296875" style="628"/>
    <col min="8186" max="8186" width="5.796875" style="628" customWidth="1"/>
    <col min="8187" max="8187" width="22.296875" style="628" customWidth="1"/>
    <col min="8188" max="8188" width="13" style="628" customWidth="1"/>
    <col min="8189" max="8189" width="11" style="628" customWidth="1"/>
    <col min="8190" max="8190" width="15.5" style="628" customWidth="1"/>
    <col min="8191" max="8191" width="11.19921875" style="628" customWidth="1"/>
    <col min="8192" max="8192" width="13.296875" style="628" customWidth="1"/>
    <col min="8193" max="8194" width="14" style="628" customWidth="1"/>
    <col min="8195" max="8195" width="13.296875" style="628" customWidth="1"/>
    <col min="8196" max="8196" width="12.296875" style="628" customWidth="1"/>
    <col min="8197" max="8197" width="14.296875" style="628" customWidth="1"/>
    <col min="8198" max="8198" width="15.19921875" style="628" customWidth="1"/>
    <col min="8199" max="8441" width="9.296875" style="628"/>
    <col min="8442" max="8442" width="5.796875" style="628" customWidth="1"/>
    <col min="8443" max="8443" width="22.296875" style="628" customWidth="1"/>
    <col min="8444" max="8444" width="13" style="628" customWidth="1"/>
    <col min="8445" max="8445" width="11" style="628" customWidth="1"/>
    <col min="8446" max="8446" width="15.5" style="628" customWidth="1"/>
    <col min="8447" max="8447" width="11.19921875" style="628" customWidth="1"/>
    <col min="8448" max="8448" width="13.296875" style="628" customWidth="1"/>
    <col min="8449" max="8450" width="14" style="628" customWidth="1"/>
    <col min="8451" max="8451" width="13.296875" style="628" customWidth="1"/>
    <col min="8452" max="8452" width="12.296875" style="628" customWidth="1"/>
    <col min="8453" max="8453" width="14.296875" style="628" customWidth="1"/>
    <col min="8454" max="8454" width="15.19921875" style="628" customWidth="1"/>
    <col min="8455" max="8697" width="9.296875" style="628"/>
    <col min="8698" max="8698" width="5.796875" style="628" customWidth="1"/>
    <col min="8699" max="8699" width="22.296875" style="628" customWidth="1"/>
    <col min="8700" max="8700" width="13" style="628" customWidth="1"/>
    <col min="8701" max="8701" width="11" style="628" customWidth="1"/>
    <col min="8702" max="8702" width="15.5" style="628" customWidth="1"/>
    <col min="8703" max="8703" width="11.19921875" style="628" customWidth="1"/>
    <col min="8704" max="8704" width="13.296875" style="628" customWidth="1"/>
    <col min="8705" max="8706" width="14" style="628" customWidth="1"/>
    <col min="8707" max="8707" width="13.296875" style="628" customWidth="1"/>
    <col min="8708" max="8708" width="12.296875" style="628" customWidth="1"/>
    <col min="8709" max="8709" width="14.296875" style="628" customWidth="1"/>
    <col min="8710" max="8710" width="15.19921875" style="628" customWidth="1"/>
    <col min="8711" max="8953" width="9.296875" style="628"/>
    <col min="8954" max="8954" width="5.796875" style="628" customWidth="1"/>
    <col min="8955" max="8955" width="22.296875" style="628" customWidth="1"/>
    <col min="8956" max="8956" width="13" style="628" customWidth="1"/>
    <col min="8957" max="8957" width="11" style="628" customWidth="1"/>
    <col min="8958" max="8958" width="15.5" style="628" customWidth="1"/>
    <col min="8959" max="8959" width="11.19921875" style="628" customWidth="1"/>
    <col min="8960" max="8960" width="13.296875" style="628" customWidth="1"/>
    <col min="8961" max="8962" width="14" style="628" customWidth="1"/>
    <col min="8963" max="8963" width="13.296875" style="628" customWidth="1"/>
    <col min="8964" max="8964" width="12.296875" style="628" customWidth="1"/>
    <col min="8965" max="8965" width="14.296875" style="628" customWidth="1"/>
    <col min="8966" max="8966" width="15.19921875" style="628" customWidth="1"/>
    <col min="8967" max="9209" width="9.296875" style="628"/>
    <col min="9210" max="9210" width="5.796875" style="628" customWidth="1"/>
    <col min="9211" max="9211" width="22.296875" style="628" customWidth="1"/>
    <col min="9212" max="9212" width="13" style="628" customWidth="1"/>
    <col min="9213" max="9213" width="11" style="628" customWidth="1"/>
    <col min="9214" max="9214" width="15.5" style="628" customWidth="1"/>
    <col min="9215" max="9215" width="11.19921875" style="628" customWidth="1"/>
    <col min="9216" max="9216" width="13.296875" style="628" customWidth="1"/>
    <col min="9217" max="9218" width="14" style="628" customWidth="1"/>
    <col min="9219" max="9219" width="13.296875" style="628" customWidth="1"/>
    <col min="9220" max="9220" width="12.296875" style="628" customWidth="1"/>
    <col min="9221" max="9221" width="14.296875" style="628" customWidth="1"/>
    <col min="9222" max="9222" width="15.19921875" style="628" customWidth="1"/>
    <col min="9223" max="9465" width="9.296875" style="628"/>
    <col min="9466" max="9466" width="5.796875" style="628" customWidth="1"/>
    <col min="9467" max="9467" width="22.296875" style="628" customWidth="1"/>
    <col min="9468" max="9468" width="13" style="628" customWidth="1"/>
    <col min="9469" max="9469" width="11" style="628" customWidth="1"/>
    <col min="9470" max="9470" width="15.5" style="628" customWidth="1"/>
    <col min="9471" max="9471" width="11.19921875" style="628" customWidth="1"/>
    <col min="9472" max="9472" width="13.296875" style="628" customWidth="1"/>
    <col min="9473" max="9474" width="14" style="628" customWidth="1"/>
    <col min="9475" max="9475" width="13.296875" style="628" customWidth="1"/>
    <col min="9476" max="9476" width="12.296875" style="628" customWidth="1"/>
    <col min="9477" max="9477" width="14.296875" style="628" customWidth="1"/>
    <col min="9478" max="9478" width="15.19921875" style="628" customWidth="1"/>
    <col min="9479" max="9721" width="9.296875" style="628"/>
    <col min="9722" max="9722" width="5.796875" style="628" customWidth="1"/>
    <col min="9723" max="9723" width="22.296875" style="628" customWidth="1"/>
    <col min="9724" max="9724" width="13" style="628" customWidth="1"/>
    <col min="9725" max="9725" width="11" style="628" customWidth="1"/>
    <col min="9726" max="9726" width="15.5" style="628" customWidth="1"/>
    <col min="9727" max="9727" width="11.19921875" style="628" customWidth="1"/>
    <col min="9728" max="9728" width="13.296875" style="628" customWidth="1"/>
    <col min="9729" max="9730" width="14" style="628" customWidth="1"/>
    <col min="9731" max="9731" width="13.296875" style="628" customWidth="1"/>
    <col min="9732" max="9732" width="12.296875" style="628" customWidth="1"/>
    <col min="9733" max="9733" width="14.296875" style="628" customWidth="1"/>
    <col min="9734" max="9734" width="15.19921875" style="628" customWidth="1"/>
    <col min="9735" max="9977" width="9.296875" style="628"/>
    <col min="9978" max="9978" width="5.796875" style="628" customWidth="1"/>
    <col min="9979" max="9979" width="22.296875" style="628" customWidth="1"/>
    <col min="9980" max="9980" width="13" style="628" customWidth="1"/>
    <col min="9981" max="9981" width="11" style="628" customWidth="1"/>
    <col min="9982" max="9982" width="15.5" style="628" customWidth="1"/>
    <col min="9983" max="9983" width="11.19921875" style="628" customWidth="1"/>
    <col min="9984" max="9984" width="13.296875" style="628" customWidth="1"/>
    <col min="9985" max="9986" width="14" style="628" customWidth="1"/>
    <col min="9987" max="9987" width="13.296875" style="628" customWidth="1"/>
    <col min="9988" max="9988" width="12.296875" style="628" customWidth="1"/>
    <col min="9989" max="9989" width="14.296875" style="628" customWidth="1"/>
    <col min="9990" max="9990" width="15.19921875" style="628" customWidth="1"/>
    <col min="9991" max="10233" width="9.296875" style="628"/>
    <col min="10234" max="10234" width="5.796875" style="628" customWidth="1"/>
    <col min="10235" max="10235" width="22.296875" style="628" customWidth="1"/>
    <col min="10236" max="10236" width="13" style="628" customWidth="1"/>
    <col min="10237" max="10237" width="11" style="628" customWidth="1"/>
    <col min="10238" max="10238" width="15.5" style="628" customWidth="1"/>
    <col min="10239" max="10239" width="11.19921875" style="628" customWidth="1"/>
    <col min="10240" max="10240" width="13.296875" style="628" customWidth="1"/>
    <col min="10241" max="10242" width="14" style="628" customWidth="1"/>
    <col min="10243" max="10243" width="13.296875" style="628" customWidth="1"/>
    <col min="10244" max="10244" width="12.296875" style="628" customWidth="1"/>
    <col min="10245" max="10245" width="14.296875" style="628" customWidth="1"/>
    <col min="10246" max="10246" width="15.19921875" style="628" customWidth="1"/>
    <col min="10247" max="10489" width="9.296875" style="628"/>
    <col min="10490" max="10490" width="5.796875" style="628" customWidth="1"/>
    <col min="10491" max="10491" width="22.296875" style="628" customWidth="1"/>
    <col min="10492" max="10492" width="13" style="628" customWidth="1"/>
    <col min="10493" max="10493" width="11" style="628" customWidth="1"/>
    <col min="10494" max="10494" width="15.5" style="628" customWidth="1"/>
    <col min="10495" max="10495" width="11.19921875" style="628" customWidth="1"/>
    <col min="10496" max="10496" width="13.296875" style="628" customWidth="1"/>
    <col min="10497" max="10498" width="14" style="628" customWidth="1"/>
    <col min="10499" max="10499" width="13.296875" style="628" customWidth="1"/>
    <col min="10500" max="10500" width="12.296875" style="628" customWidth="1"/>
    <col min="10501" max="10501" width="14.296875" style="628" customWidth="1"/>
    <col min="10502" max="10502" width="15.19921875" style="628" customWidth="1"/>
    <col min="10503" max="10745" width="9.296875" style="628"/>
    <col min="10746" max="10746" width="5.796875" style="628" customWidth="1"/>
    <col min="10747" max="10747" width="22.296875" style="628" customWidth="1"/>
    <col min="10748" max="10748" width="13" style="628" customWidth="1"/>
    <col min="10749" max="10749" width="11" style="628" customWidth="1"/>
    <col min="10750" max="10750" width="15.5" style="628" customWidth="1"/>
    <col min="10751" max="10751" width="11.19921875" style="628" customWidth="1"/>
    <col min="10752" max="10752" width="13.296875" style="628" customWidth="1"/>
    <col min="10753" max="10754" width="14" style="628" customWidth="1"/>
    <col min="10755" max="10755" width="13.296875" style="628" customWidth="1"/>
    <col min="10756" max="10756" width="12.296875" style="628" customWidth="1"/>
    <col min="10757" max="10757" width="14.296875" style="628" customWidth="1"/>
    <col min="10758" max="10758" width="15.19921875" style="628" customWidth="1"/>
    <col min="10759" max="11001" width="9.296875" style="628"/>
    <col min="11002" max="11002" width="5.796875" style="628" customWidth="1"/>
    <col min="11003" max="11003" width="22.296875" style="628" customWidth="1"/>
    <col min="11004" max="11004" width="13" style="628" customWidth="1"/>
    <col min="11005" max="11005" width="11" style="628" customWidth="1"/>
    <col min="11006" max="11006" width="15.5" style="628" customWidth="1"/>
    <col min="11007" max="11007" width="11.19921875" style="628" customWidth="1"/>
    <col min="11008" max="11008" width="13.296875" style="628" customWidth="1"/>
    <col min="11009" max="11010" width="14" style="628" customWidth="1"/>
    <col min="11011" max="11011" width="13.296875" style="628" customWidth="1"/>
    <col min="11012" max="11012" width="12.296875" style="628" customWidth="1"/>
    <col min="11013" max="11013" width="14.296875" style="628" customWidth="1"/>
    <col min="11014" max="11014" width="15.19921875" style="628" customWidth="1"/>
    <col min="11015" max="11257" width="9.296875" style="628"/>
    <col min="11258" max="11258" width="5.796875" style="628" customWidth="1"/>
    <col min="11259" max="11259" width="22.296875" style="628" customWidth="1"/>
    <col min="11260" max="11260" width="13" style="628" customWidth="1"/>
    <col min="11261" max="11261" width="11" style="628" customWidth="1"/>
    <col min="11262" max="11262" width="15.5" style="628" customWidth="1"/>
    <col min="11263" max="11263" width="11.19921875" style="628" customWidth="1"/>
    <col min="11264" max="11264" width="13.296875" style="628" customWidth="1"/>
    <col min="11265" max="11266" width="14" style="628" customWidth="1"/>
    <col min="11267" max="11267" width="13.296875" style="628" customWidth="1"/>
    <col min="11268" max="11268" width="12.296875" style="628" customWidth="1"/>
    <col min="11269" max="11269" width="14.296875" style="628" customWidth="1"/>
    <col min="11270" max="11270" width="15.19921875" style="628" customWidth="1"/>
    <col min="11271" max="11513" width="9.296875" style="628"/>
    <col min="11514" max="11514" width="5.796875" style="628" customWidth="1"/>
    <col min="11515" max="11515" width="22.296875" style="628" customWidth="1"/>
    <col min="11516" max="11516" width="13" style="628" customWidth="1"/>
    <col min="11517" max="11517" width="11" style="628" customWidth="1"/>
    <col min="11518" max="11518" width="15.5" style="628" customWidth="1"/>
    <col min="11519" max="11519" width="11.19921875" style="628" customWidth="1"/>
    <col min="11520" max="11520" width="13.296875" style="628" customWidth="1"/>
    <col min="11521" max="11522" width="14" style="628" customWidth="1"/>
    <col min="11523" max="11523" width="13.296875" style="628" customWidth="1"/>
    <col min="11524" max="11524" width="12.296875" style="628" customWidth="1"/>
    <col min="11525" max="11525" width="14.296875" style="628" customWidth="1"/>
    <col min="11526" max="11526" width="15.19921875" style="628" customWidth="1"/>
    <col min="11527" max="11769" width="9.296875" style="628"/>
    <col min="11770" max="11770" width="5.796875" style="628" customWidth="1"/>
    <col min="11771" max="11771" width="22.296875" style="628" customWidth="1"/>
    <col min="11772" max="11772" width="13" style="628" customWidth="1"/>
    <col min="11773" max="11773" width="11" style="628" customWidth="1"/>
    <col min="11774" max="11774" width="15.5" style="628" customWidth="1"/>
    <col min="11775" max="11775" width="11.19921875" style="628" customWidth="1"/>
    <col min="11776" max="11776" width="13.296875" style="628" customWidth="1"/>
    <col min="11777" max="11778" width="14" style="628" customWidth="1"/>
    <col min="11779" max="11779" width="13.296875" style="628" customWidth="1"/>
    <col min="11780" max="11780" width="12.296875" style="628" customWidth="1"/>
    <col min="11781" max="11781" width="14.296875" style="628" customWidth="1"/>
    <col min="11782" max="11782" width="15.19921875" style="628" customWidth="1"/>
    <col min="11783" max="12025" width="9.296875" style="628"/>
    <col min="12026" max="12026" width="5.796875" style="628" customWidth="1"/>
    <col min="12027" max="12027" width="22.296875" style="628" customWidth="1"/>
    <col min="12028" max="12028" width="13" style="628" customWidth="1"/>
    <col min="12029" max="12029" width="11" style="628" customWidth="1"/>
    <col min="12030" max="12030" width="15.5" style="628" customWidth="1"/>
    <col min="12031" max="12031" width="11.19921875" style="628" customWidth="1"/>
    <col min="12032" max="12032" width="13.296875" style="628" customWidth="1"/>
    <col min="12033" max="12034" width="14" style="628" customWidth="1"/>
    <col min="12035" max="12035" width="13.296875" style="628" customWidth="1"/>
    <col min="12036" max="12036" width="12.296875" style="628" customWidth="1"/>
    <col min="12037" max="12037" width="14.296875" style="628" customWidth="1"/>
    <col min="12038" max="12038" width="15.19921875" style="628" customWidth="1"/>
    <col min="12039" max="12281" width="9.296875" style="628"/>
    <col min="12282" max="12282" width="5.796875" style="628" customWidth="1"/>
    <col min="12283" max="12283" width="22.296875" style="628" customWidth="1"/>
    <col min="12284" max="12284" width="13" style="628" customWidth="1"/>
    <col min="12285" max="12285" width="11" style="628" customWidth="1"/>
    <col min="12286" max="12286" width="15.5" style="628" customWidth="1"/>
    <col min="12287" max="12287" width="11.19921875" style="628" customWidth="1"/>
    <col min="12288" max="12288" width="13.296875" style="628" customWidth="1"/>
    <col min="12289" max="12290" width="14" style="628" customWidth="1"/>
    <col min="12291" max="12291" width="13.296875" style="628" customWidth="1"/>
    <col min="12292" max="12292" width="12.296875" style="628" customWidth="1"/>
    <col min="12293" max="12293" width="14.296875" style="628" customWidth="1"/>
    <col min="12294" max="12294" width="15.19921875" style="628" customWidth="1"/>
    <col min="12295" max="12537" width="9.296875" style="628"/>
    <col min="12538" max="12538" width="5.796875" style="628" customWidth="1"/>
    <col min="12539" max="12539" width="22.296875" style="628" customWidth="1"/>
    <col min="12540" max="12540" width="13" style="628" customWidth="1"/>
    <col min="12541" max="12541" width="11" style="628" customWidth="1"/>
    <col min="12542" max="12542" width="15.5" style="628" customWidth="1"/>
    <col min="12543" max="12543" width="11.19921875" style="628" customWidth="1"/>
    <col min="12544" max="12544" width="13.296875" style="628" customWidth="1"/>
    <col min="12545" max="12546" width="14" style="628" customWidth="1"/>
    <col min="12547" max="12547" width="13.296875" style="628" customWidth="1"/>
    <col min="12548" max="12548" width="12.296875" style="628" customWidth="1"/>
    <col min="12549" max="12549" width="14.296875" style="628" customWidth="1"/>
    <col min="12550" max="12550" width="15.19921875" style="628" customWidth="1"/>
    <col min="12551" max="12793" width="9.296875" style="628"/>
    <col min="12794" max="12794" width="5.796875" style="628" customWidth="1"/>
    <col min="12795" max="12795" width="22.296875" style="628" customWidth="1"/>
    <col min="12796" max="12796" width="13" style="628" customWidth="1"/>
    <col min="12797" max="12797" width="11" style="628" customWidth="1"/>
    <col min="12798" max="12798" width="15.5" style="628" customWidth="1"/>
    <col min="12799" max="12799" width="11.19921875" style="628" customWidth="1"/>
    <col min="12800" max="12800" width="13.296875" style="628" customWidth="1"/>
    <col min="12801" max="12802" width="14" style="628" customWidth="1"/>
    <col min="12803" max="12803" width="13.296875" style="628" customWidth="1"/>
    <col min="12804" max="12804" width="12.296875" style="628" customWidth="1"/>
    <col min="12805" max="12805" width="14.296875" style="628" customWidth="1"/>
    <col min="12806" max="12806" width="15.19921875" style="628" customWidth="1"/>
    <col min="12807" max="13049" width="9.296875" style="628"/>
    <col min="13050" max="13050" width="5.796875" style="628" customWidth="1"/>
    <col min="13051" max="13051" width="22.296875" style="628" customWidth="1"/>
    <col min="13052" max="13052" width="13" style="628" customWidth="1"/>
    <col min="13053" max="13053" width="11" style="628" customWidth="1"/>
    <col min="13054" max="13054" width="15.5" style="628" customWidth="1"/>
    <col min="13055" max="13055" width="11.19921875" style="628" customWidth="1"/>
    <col min="13056" max="13056" width="13.296875" style="628" customWidth="1"/>
    <col min="13057" max="13058" width="14" style="628" customWidth="1"/>
    <col min="13059" max="13059" width="13.296875" style="628" customWidth="1"/>
    <col min="13060" max="13060" width="12.296875" style="628" customWidth="1"/>
    <col min="13061" max="13061" width="14.296875" style="628" customWidth="1"/>
    <col min="13062" max="13062" width="15.19921875" style="628" customWidth="1"/>
    <col min="13063" max="13305" width="9.296875" style="628"/>
    <col min="13306" max="13306" width="5.796875" style="628" customWidth="1"/>
    <col min="13307" max="13307" width="22.296875" style="628" customWidth="1"/>
    <col min="13308" max="13308" width="13" style="628" customWidth="1"/>
    <col min="13309" max="13309" width="11" style="628" customWidth="1"/>
    <col min="13310" max="13310" width="15.5" style="628" customWidth="1"/>
    <col min="13311" max="13311" width="11.19921875" style="628" customWidth="1"/>
    <col min="13312" max="13312" width="13.296875" style="628" customWidth="1"/>
    <col min="13313" max="13314" width="14" style="628" customWidth="1"/>
    <col min="13315" max="13315" width="13.296875" style="628" customWidth="1"/>
    <col min="13316" max="13316" width="12.296875" style="628" customWidth="1"/>
    <col min="13317" max="13317" width="14.296875" style="628" customWidth="1"/>
    <col min="13318" max="13318" width="15.19921875" style="628" customWidth="1"/>
    <col min="13319" max="13561" width="9.296875" style="628"/>
    <col min="13562" max="13562" width="5.796875" style="628" customWidth="1"/>
    <col min="13563" max="13563" width="22.296875" style="628" customWidth="1"/>
    <col min="13564" max="13564" width="13" style="628" customWidth="1"/>
    <col min="13565" max="13565" width="11" style="628" customWidth="1"/>
    <col min="13566" max="13566" width="15.5" style="628" customWidth="1"/>
    <col min="13567" max="13567" width="11.19921875" style="628" customWidth="1"/>
    <col min="13568" max="13568" width="13.296875" style="628" customWidth="1"/>
    <col min="13569" max="13570" width="14" style="628" customWidth="1"/>
    <col min="13571" max="13571" width="13.296875" style="628" customWidth="1"/>
    <col min="13572" max="13572" width="12.296875" style="628" customWidth="1"/>
    <col min="13573" max="13573" width="14.296875" style="628" customWidth="1"/>
    <col min="13574" max="13574" width="15.19921875" style="628" customWidth="1"/>
    <col min="13575" max="13817" width="9.296875" style="628"/>
    <col min="13818" max="13818" width="5.796875" style="628" customWidth="1"/>
    <col min="13819" max="13819" width="22.296875" style="628" customWidth="1"/>
    <col min="13820" max="13820" width="13" style="628" customWidth="1"/>
    <col min="13821" max="13821" width="11" style="628" customWidth="1"/>
    <col min="13822" max="13822" width="15.5" style="628" customWidth="1"/>
    <col min="13823" max="13823" width="11.19921875" style="628" customWidth="1"/>
    <col min="13824" max="13824" width="13.296875" style="628" customWidth="1"/>
    <col min="13825" max="13826" width="14" style="628" customWidth="1"/>
    <col min="13827" max="13827" width="13.296875" style="628" customWidth="1"/>
    <col min="13828" max="13828" width="12.296875" style="628" customWidth="1"/>
    <col min="13829" max="13829" width="14.296875" style="628" customWidth="1"/>
    <col min="13830" max="13830" width="15.19921875" style="628" customWidth="1"/>
    <col min="13831" max="14073" width="9.296875" style="628"/>
    <col min="14074" max="14074" width="5.796875" style="628" customWidth="1"/>
    <col min="14075" max="14075" width="22.296875" style="628" customWidth="1"/>
    <col min="14076" max="14076" width="13" style="628" customWidth="1"/>
    <col min="14077" max="14077" width="11" style="628" customWidth="1"/>
    <col min="14078" max="14078" width="15.5" style="628" customWidth="1"/>
    <col min="14079" max="14079" width="11.19921875" style="628" customWidth="1"/>
    <col min="14080" max="14080" width="13.296875" style="628" customWidth="1"/>
    <col min="14081" max="14082" width="14" style="628" customWidth="1"/>
    <col min="14083" max="14083" width="13.296875" style="628" customWidth="1"/>
    <col min="14084" max="14084" width="12.296875" style="628" customWidth="1"/>
    <col min="14085" max="14085" width="14.296875" style="628" customWidth="1"/>
    <col min="14086" max="14086" width="15.19921875" style="628" customWidth="1"/>
    <col min="14087" max="14329" width="9.296875" style="628"/>
    <col min="14330" max="14330" width="5.796875" style="628" customWidth="1"/>
    <col min="14331" max="14331" width="22.296875" style="628" customWidth="1"/>
    <col min="14332" max="14332" width="13" style="628" customWidth="1"/>
    <col min="14333" max="14333" width="11" style="628" customWidth="1"/>
    <col min="14334" max="14334" width="15.5" style="628" customWidth="1"/>
    <col min="14335" max="14335" width="11.19921875" style="628" customWidth="1"/>
    <col min="14336" max="14336" width="13.296875" style="628" customWidth="1"/>
    <col min="14337" max="14338" width="14" style="628" customWidth="1"/>
    <col min="14339" max="14339" width="13.296875" style="628" customWidth="1"/>
    <col min="14340" max="14340" width="12.296875" style="628" customWidth="1"/>
    <col min="14341" max="14341" width="14.296875" style="628" customWidth="1"/>
    <col min="14342" max="14342" width="15.19921875" style="628" customWidth="1"/>
    <col min="14343" max="14585" width="9.296875" style="628"/>
    <col min="14586" max="14586" width="5.796875" style="628" customWidth="1"/>
    <col min="14587" max="14587" width="22.296875" style="628" customWidth="1"/>
    <col min="14588" max="14588" width="13" style="628" customWidth="1"/>
    <col min="14589" max="14589" width="11" style="628" customWidth="1"/>
    <col min="14590" max="14590" width="15.5" style="628" customWidth="1"/>
    <col min="14591" max="14591" width="11.19921875" style="628" customWidth="1"/>
    <col min="14592" max="14592" width="13.296875" style="628" customWidth="1"/>
    <col min="14593" max="14594" width="14" style="628" customWidth="1"/>
    <col min="14595" max="14595" width="13.296875" style="628" customWidth="1"/>
    <col min="14596" max="14596" width="12.296875" style="628" customWidth="1"/>
    <col min="14597" max="14597" width="14.296875" style="628" customWidth="1"/>
    <col min="14598" max="14598" width="15.19921875" style="628" customWidth="1"/>
    <col min="14599" max="14841" width="9.296875" style="628"/>
    <col min="14842" max="14842" width="5.796875" style="628" customWidth="1"/>
    <col min="14843" max="14843" width="22.296875" style="628" customWidth="1"/>
    <col min="14844" max="14844" width="13" style="628" customWidth="1"/>
    <col min="14845" max="14845" width="11" style="628" customWidth="1"/>
    <col min="14846" max="14846" width="15.5" style="628" customWidth="1"/>
    <col min="14847" max="14847" width="11.19921875" style="628" customWidth="1"/>
    <col min="14848" max="14848" width="13.296875" style="628" customWidth="1"/>
    <col min="14849" max="14850" width="14" style="628" customWidth="1"/>
    <col min="14851" max="14851" width="13.296875" style="628" customWidth="1"/>
    <col min="14852" max="14852" width="12.296875" style="628" customWidth="1"/>
    <col min="14853" max="14853" width="14.296875" style="628" customWidth="1"/>
    <col min="14854" max="14854" width="15.19921875" style="628" customWidth="1"/>
    <col min="14855" max="15097" width="9.296875" style="628"/>
    <col min="15098" max="15098" width="5.796875" style="628" customWidth="1"/>
    <col min="15099" max="15099" width="22.296875" style="628" customWidth="1"/>
    <col min="15100" max="15100" width="13" style="628" customWidth="1"/>
    <col min="15101" max="15101" width="11" style="628" customWidth="1"/>
    <col min="15102" max="15102" width="15.5" style="628" customWidth="1"/>
    <col min="15103" max="15103" width="11.19921875" style="628" customWidth="1"/>
    <col min="15104" max="15104" width="13.296875" style="628" customWidth="1"/>
    <col min="15105" max="15106" width="14" style="628" customWidth="1"/>
    <col min="15107" max="15107" width="13.296875" style="628" customWidth="1"/>
    <col min="15108" max="15108" width="12.296875" style="628" customWidth="1"/>
    <col min="15109" max="15109" width="14.296875" style="628" customWidth="1"/>
    <col min="15110" max="15110" width="15.19921875" style="628" customWidth="1"/>
    <col min="15111" max="15353" width="9.296875" style="628"/>
    <col min="15354" max="15354" width="5.796875" style="628" customWidth="1"/>
    <col min="15355" max="15355" width="22.296875" style="628" customWidth="1"/>
    <col min="15356" max="15356" width="13" style="628" customWidth="1"/>
    <col min="15357" max="15357" width="11" style="628" customWidth="1"/>
    <col min="15358" max="15358" width="15.5" style="628" customWidth="1"/>
    <col min="15359" max="15359" width="11.19921875" style="628" customWidth="1"/>
    <col min="15360" max="15360" width="13.296875" style="628" customWidth="1"/>
    <col min="15361" max="15362" width="14" style="628" customWidth="1"/>
    <col min="15363" max="15363" width="13.296875" style="628" customWidth="1"/>
    <col min="15364" max="15364" width="12.296875" style="628" customWidth="1"/>
    <col min="15365" max="15365" width="14.296875" style="628" customWidth="1"/>
    <col min="15366" max="15366" width="15.19921875" style="628" customWidth="1"/>
    <col min="15367" max="15609" width="9.296875" style="628"/>
    <col min="15610" max="15610" width="5.796875" style="628" customWidth="1"/>
    <col min="15611" max="15611" width="22.296875" style="628" customWidth="1"/>
    <col min="15612" max="15612" width="13" style="628" customWidth="1"/>
    <col min="15613" max="15613" width="11" style="628" customWidth="1"/>
    <col min="15614" max="15614" width="15.5" style="628" customWidth="1"/>
    <col min="15615" max="15615" width="11.19921875" style="628" customWidth="1"/>
    <col min="15616" max="15616" width="13.296875" style="628" customWidth="1"/>
    <col min="15617" max="15618" width="14" style="628" customWidth="1"/>
    <col min="15619" max="15619" width="13.296875" style="628" customWidth="1"/>
    <col min="15620" max="15620" width="12.296875" style="628" customWidth="1"/>
    <col min="15621" max="15621" width="14.296875" style="628" customWidth="1"/>
    <col min="15622" max="15622" width="15.19921875" style="628" customWidth="1"/>
    <col min="15623" max="15865" width="9.296875" style="628"/>
    <col min="15866" max="15866" width="5.796875" style="628" customWidth="1"/>
    <col min="15867" max="15867" width="22.296875" style="628" customWidth="1"/>
    <col min="15868" max="15868" width="13" style="628" customWidth="1"/>
    <col min="15869" max="15869" width="11" style="628" customWidth="1"/>
    <col min="15870" max="15870" width="15.5" style="628" customWidth="1"/>
    <col min="15871" max="15871" width="11.19921875" style="628" customWidth="1"/>
    <col min="15872" max="15872" width="13.296875" style="628" customWidth="1"/>
    <col min="15873" max="15874" width="14" style="628" customWidth="1"/>
    <col min="15875" max="15875" width="13.296875" style="628" customWidth="1"/>
    <col min="15876" max="15876" width="12.296875" style="628" customWidth="1"/>
    <col min="15877" max="15877" width="14.296875" style="628" customWidth="1"/>
    <col min="15878" max="15878" width="15.19921875" style="628" customWidth="1"/>
    <col min="15879" max="16121" width="9.296875" style="628"/>
    <col min="16122" max="16122" width="5.796875" style="628" customWidth="1"/>
    <col min="16123" max="16123" width="22.296875" style="628" customWidth="1"/>
    <col min="16124" max="16124" width="13" style="628" customWidth="1"/>
    <col min="16125" max="16125" width="11" style="628" customWidth="1"/>
    <col min="16126" max="16126" width="15.5" style="628" customWidth="1"/>
    <col min="16127" max="16127" width="11.19921875" style="628" customWidth="1"/>
    <col min="16128" max="16128" width="13.296875" style="628" customWidth="1"/>
    <col min="16129" max="16130" width="14" style="628" customWidth="1"/>
    <col min="16131" max="16131" width="13.296875" style="628" customWidth="1"/>
    <col min="16132" max="16132" width="12.296875" style="628" customWidth="1"/>
    <col min="16133" max="16133" width="14.296875" style="628" customWidth="1"/>
    <col min="16134" max="16134" width="15.19921875" style="628" customWidth="1"/>
    <col min="16135" max="16384" width="9.296875" style="628"/>
  </cols>
  <sheetData>
    <row r="1" spans="1:10" ht="41.25" customHeight="1" x14ac:dyDescent="0.3">
      <c r="A1" s="1515" t="s">
        <v>942</v>
      </c>
      <c r="B1" s="1515"/>
      <c r="C1" s="1515"/>
      <c r="D1" s="1515"/>
      <c r="E1" s="1515"/>
      <c r="F1" s="1515"/>
    </row>
    <row r="2" spans="1:10" ht="14" x14ac:dyDescent="0.3">
      <c r="A2" s="629" t="s">
        <v>945</v>
      </c>
      <c r="B2" s="627"/>
      <c r="C2" s="631"/>
      <c r="D2" s="864"/>
      <c r="E2" s="630"/>
      <c r="F2" s="845"/>
    </row>
    <row r="3" spans="1:10" s="625" customFormat="1" ht="75.75" customHeight="1" x14ac:dyDescent="0.3">
      <c r="A3" s="887" t="s">
        <v>394</v>
      </c>
      <c r="B3" s="846" t="s">
        <v>437</v>
      </c>
      <c r="C3" s="846" t="s">
        <v>438</v>
      </c>
      <c r="D3" s="865" t="s">
        <v>792</v>
      </c>
      <c r="E3" s="846" t="s">
        <v>791</v>
      </c>
      <c r="F3" s="632" t="s">
        <v>525</v>
      </c>
    </row>
    <row r="4" spans="1:10" ht="65.25" customHeight="1" x14ac:dyDescent="0.3">
      <c r="A4" s="847" t="s">
        <v>9</v>
      </c>
      <c r="B4" s="848" t="s">
        <v>444</v>
      </c>
      <c r="C4" s="849" t="s">
        <v>445</v>
      </c>
      <c r="D4" s="866">
        <v>218648474</v>
      </c>
      <c r="E4" s="851">
        <v>145308890</v>
      </c>
      <c r="F4" s="852">
        <f t="shared" ref="F4:F28" si="0">D4-E4</f>
        <v>73339584</v>
      </c>
    </row>
    <row r="5" spans="1:10" ht="36.75" customHeight="1" x14ac:dyDescent="0.3">
      <c r="A5" s="847" t="s">
        <v>12</v>
      </c>
      <c r="B5" s="848" t="s">
        <v>701</v>
      </c>
      <c r="C5" s="849" t="s">
        <v>683</v>
      </c>
      <c r="D5" s="866">
        <v>521000</v>
      </c>
      <c r="E5" s="851"/>
      <c r="F5" s="852">
        <f t="shared" si="0"/>
        <v>521000</v>
      </c>
    </row>
    <row r="6" spans="1:10" ht="36.75" customHeight="1" x14ac:dyDescent="0.3">
      <c r="A6" s="847" t="s">
        <v>15</v>
      </c>
      <c r="B6" s="848" t="s">
        <v>883</v>
      </c>
      <c r="C6" s="849" t="s">
        <v>864</v>
      </c>
      <c r="D6" s="866">
        <v>42779528</v>
      </c>
      <c r="E6" s="851">
        <v>42223280</v>
      </c>
      <c r="F6" s="852">
        <f t="shared" si="0"/>
        <v>556248</v>
      </c>
    </row>
    <row r="7" spans="1:10" ht="51" customHeight="1" x14ac:dyDescent="0.3">
      <c r="A7" s="847" t="s">
        <v>18</v>
      </c>
      <c r="B7" s="848" t="s">
        <v>669</v>
      </c>
      <c r="C7" s="849" t="s">
        <v>668</v>
      </c>
      <c r="D7" s="866">
        <v>908040760</v>
      </c>
      <c r="E7" s="851">
        <v>1031159880</v>
      </c>
      <c r="F7" s="852">
        <f t="shared" si="0"/>
        <v>-123119120</v>
      </c>
    </row>
    <row r="8" spans="1:10" ht="39.75" customHeight="1" x14ac:dyDescent="0.3">
      <c r="A8" s="847" t="s">
        <v>21</v>
      </c>
      <c r="B8" s="848" t="s">
        <v>702</v>
      </c>
      <c r="C8" s="849" t="s">
        <v>684</v>
      </c>
      <c r="D8" s="867"/>
      <c r="E8" s="853">
        <v>9970000</v>
      </c>
      <c r="F8" s="852">
        <f t="shared" si="0"/>
        <v>-9970000</v>
      </c>
    </row>
    <row r="9" spans="1:10" ht="34.5" customHeight="1" x14ac:dyDescent="0.3">
      <c r="A9" s="847" t="s">
        <v>24</v>
      </c>
      <c r="B9" s="848" t="s">
        <v>724</v>
      </c>
      <c r="C9" s="849" t="s">
        <v>447</v>
      </c>
      <c r="D9" s="867">
        <v>1014279744</v>
      </c>
      <c r="E9" s="853">
        <v>1345718315</v>
      </c>
      <c r="F9" s="852">
        <f t="shared" si="0"/>
        <v>-331438571</v>
      </c>
      <c r="J9" s="1341"/>
    </row>
    <row r="10" spans="1:10" ht="34.5" customHeight="1" x14ac:dyDescent="0.3">
      <c r="A10" s="847" t="s">
        <v>27</v>
      </c>
      <c r="B10" s="854" t="s">
        <v>665</v>
      </c>
      <c r="C10" s="849" t="s">
        <v>664</v>
      </c>
      <c r="D10" s="866">
        <v>30808082</v>
      </c>
      <c r="E10" s="851">
        <v>18609770</v>
      </c>
      <c r="F10" s="852">
        <f t="shared" si="0"/>
        <v>12198312</v>
      </c>
    </row>
    <row r="11" spans="1:10" s="626" customFormat="1" ht="36" customHeight="1" x14ac:dyDescent="0.35">
      <c r="A11" s="847" t="s">
        <v>30</v>
      </c>
      <c r="B11" s="848" t="s">
        <v>703</v>
      </c>
      <c r="C11" s="849" t="s">
        <v>676</v>
      </c>
      <c r="D11" s="866">
        <v>550000000</v>
      </c>
      <c r="E11" s="850">
        <v>427953000</v>
      </c>
      <c r="F11" s="852">
        <f t="shared" si="0"/>
        <v>122047000</v>
      </c>
    </row>
    <row r="12" spans="1:10" s="626" customFormat="1" ht="36" customHeight="1" x14ac:dyDescent="0.35">
      <c r="A12" s="847" t="s">
        <v>33</v>
      </c>
      <c r="B12" s="848" t="s">
        <v>794</v>
      </c>
      <c r="C12" s="849" t="s">
        <v>793</v>
      </c>
      <c r="D12" s="866">
        <v>695523752</v>
      </c>
      <c r="E12" s="850">
        <v>699396030</v>
      </c>
      <c r="F12" s="852">
        <f t="shared" si="0"/>
        <v>-3872278</v>
      </c>
    </row>
    <row r="13" spans="1:10" ht="38.25" customHeight="1" x14ac:dyDescent="0.3">
      <c r="A13" s="847" t="s">
        <v>36</v>
      </c>
      <c r="B13" s="848" t="s">
        <v>704</v>
      </c>
      <c r="C13" s="849" t="s">
        <v>685</v>
      </c>
      <c r="D13" s="866"/>
      <c r="E13" s="850">
        <v>6350000</v>
      </c>
      <c r="F13" s="852">
        <f t="shared" si="0"/>
        <v>-6350000</v>
      </c>
    </row>
    <row r="14" spans="1:10" ht="36" customHeight="1" x14ac:dyDescent="0.3">
      <c r="A14" s="847" t="s">
        <v>38</v>
      </c>
      <c r="B14" s="848" t="s">
        <v>705</v>
      </c>
      <c r="C14" s="849" t="s">
        <v>686</v>
      </c>
      <c r="D14" s="866"/>
      <c r="E14" s="850">
        <v>1817500</v>
      </c>
      <c r="F14" s="852">
        <f t="shared" si="0"/>
        <v>-1817500</v>
      </c>
    </row>
    <row r="15" spans="1:10" ht="36" customHeight="1" x14ac:dyDescent="0.3">
      <c r="A15" s="847" t="s">
        <v>40</v>
      </c>
      <c r="B15" s="848" t="s">
        <v>798</v>
      </c>
      <c r="C15" s="849" t="s">
        <v>797</v>
      </c>
      <c r="D15" s="866">
        <v>55510750</v>
      </c>
      <c r="E15" s="850">
        <v>106085889</v>
      </c>
      <c r="F15" s="852">
        <f t="shared" si="0"/>
        <v>-50575139</v>
      </c>
    </row>
    <row r="16" spans="1:10" ht="36" customHeight="1" x14ac:dyDescent="0.3">
      <c r="A16" s="847" t="s">
        <v>42</v>
      </c>
      <c r="B16" s="848" t="s">
        <v>796</v>
      </c>
      <c r="C16" s="849" t="s">
        <v>795</v>
      </c>
      <c r="D16" s="866">
        <v>378890823</v>
      </c>
      <c r="E16" s="850">
        <v>378890823</v>
      </c>
      <c r="F16" s="852">
        <f t="shared" si="0"/>
        <v>0</v>
      </c>
    </row>
    <row r="17" spans="1:6" ht="36" customHeight="1" x14ac:dyDescent="0.3">
      <c r="A17" s="847" t="s">
        <v>44</v>
      </c>
      <c r="B17" s="848" t="s">
        <v>707</v>
      </c>
      <c r="C17" s="849" t="s">
        <v>706</v>
      </c>
      <c r="D17" s="866">
        <v>263327250</v>
      </c>
      <c r="E17" s="850">
        <v>268545846</v>
      </c>
      <c r="F17" s="852">
        <f t="shared" si="0"/>
        <v>-5218596</v>
      </c>
    </row>
    <row r="18" spans="1:6" ht="52.5" customHeight="1" x14ac:dyDescent="0.3">
      <c r="A18" s="847" t="s">
        <v>46</v>
      </c>
      <c r="B18" s="848" t="s">
        <v>708</v>
      </c>
      <c r="C18" s="849" t="s">
        <v>687</v>
      </c>
      <c r="D18" s="866"/>
      <c r="E18" s="850">
        <v>19046000</v>
      </c>
      <c r="F18" s="852">
        <f t="shared" si="0"/>
        <v>-19046000</v>
      </c>
    </row>
    <row r="19" spans="1:6" s="621" customFormat="1" ht="36" customHeight="1" x14ac:dyDescent="0.3">
      <c r="A19" s="847" t="s">
        <v>48</v>
      </c>
      <c r="B19" s="848" t="s">
        <v>709</v>
      </c>
      <c r="C19" s="849" t="s">
        <v>688</v>
      </c>
      <c r="D19" s="866">
        <v>762000</v>
      </c>
      <c r="E19" s="850">
        <v>10160000</v>
      </c>
      <c r="F19" s="852">
        <f t="shared" si="0"/>
        <v>-9398000</v>
      </c>
    </row>
    <row r="20" spans="1:6" ht="36" customHeight="1" x14ac:dyDescent="0.3">
      <c r="A20" s="847" t="s">
        <v>50</v>
      </c>
      <c r="B20" s="848" t="s">
        <v>710</v>
      </c>
      <c r="C20" s="849" t="s">
        <v>689</v>
      </c>
      <c r="D20" s="866">
        <v>75377185</v>
      </c>
      <c r="E20" s="850">
        <v>16238956</v>
      </c>
      <c r="F20" s="852">
        <f t="shared" si="0"/>
        <v>59138229</v>
      </c>
    </row>
    <row r="21" spans="1:6" ht="36" customHeight="1" x14ac:dyDescent="0.3">
      <c r="A21" s="847" t="s">
        <v>53</v>
      </c>
      <c r="B21" s="848" t="s">
        <v>800</v>
      </c>
      <c r="C21" s="849" t="s">
        <v>799</v>
      </c>
      <c r="D21" s="866">
        <v>425047015</v>
      </c>
      <c r="E21" s="850">
        <v>456096316</v>
      </c>
      <c r="F21" s="852">
        <f t="shared" si="0"/>
        <v>-31049301</v>
      </c>
    </row>
    <row r="22" spans="1:6" ht="36" customHeight="1" x14ac:dyDescent="0.3">
      <c r="A22" s="847" t="s">
        <v>56</v>
      </c>
      <c r="B22" s="848" t="s">
        <v>711</v>
      </c>
      <c r="C22" s="849" t="s">
        <v>690</v>
      </c>
      <c r="D22" s="866"/>
      <c r="E22" s="850">
        <v>37560000</v>
      </c>
      <c r="F22" s="852">
        <f t="shared" si="0"/>
        <v>-37560000</v>
      </c>
    </row>
    <row r="23" spans="1:6" ht="38.25" customHeight="1" x14ac:dyDescent="0.3">
      <c r="A23" s="847" t="s">
        <v>59</v>
      </c>
      <c r="B23" s="848" t="s">
        <v>712</v>
      </c>
      <c r="C23" s="849" t="s">
        <v>691</v>
      </c>
      <c r="D23" s="866"/>
      <c r="E23" s="850">
        <v>81882100</v>
      </c>
      <c r="F23" s="852">
        <f t="shared" si="0"/>
        <v>-81882100</v>
      </c>
    </row>
    <row r="24" spans="1:6" ht="36" customHeight="1" x14ac:dyDescent="0.3">
      <c r="A24" s="847" t="s">
        <v>61</v>
      </c>
      <c r="B24" s="848" t="s">
        <v>675</v>
      </c>
      <c r="C24" s="849" t="s">
        <v>674</v>
      </c>
      <c r="D24" s="866">
        <v>29400000</v>
      </c>
      <c r="E24" s="850">
        <v>12810841</v>
      </c>
      <c r="F24" s="852">
        <f t="shared" si="0"/>
        <v>16589159</v>
      </c>
    </row>
    <row r="25" spans="1:6" ht="36" customHeight="1" x14ac:dyDescent="0.3">
      <c r="A25" s="847" t="s">
        <v>63</v>
      </c>
      <c r="B25" s="848" t="s">
        <v>713</v>
      </c>
      <c r="C25" s="849" t="s">
        <v>692</v>
      </c>
      <c r="D25" s="866"/>
      <c r="E25" s="850">
        <v>12000000</v>
      </c>
      <c r="F25" s="852">
        <f t="shared" si="0"/>
        <v>-12000000</v>
      </c>
    </row>
    <row r="26" spans="1:6" ht="25.5" customHeight="1" x14ac:dyDescent="0.3">
      <c r="A26" s="847" t="s">
        <v>65</v>
      </c>
      <c r="B26" s="848" t="s">
        <v>714</v>
      </c>
      <c r="C26" s="849" t="s">
        <v>693</v>
      </c>
      <c r="D26" s="866"/>
      <c r="E26" s="850">
        <v>36195600</v>
      </c>
      <c r="F26" s="852">
        <f t="shared" si="0"/>
        <v>-36195600</v>
      </c>
    </row>
    <row r="27" spans="1:6" ht="51" customHeight="1" x14ac:dyDescent="0.3">
      <c r="A27" s="847" t="s">
        <v>67</v>
      </c>
      <c r="B27" s="848" t="s">
        <v>715</v>
      </c>
      <c r="C27" s="849" t="s">
        <v>716</v>
      </c>
      <c r="D27" s="866">
        <v>1380210</v>
      </c>
      <c r="E27" s="850">
        <v>10279210</v>
      </c>
      <c r="F27" s="852">
        <f t="shared" si="0"/>
        <v>-8899000</v>
      </c>
    </row>
    <row r="28" spans="1:6" ht="39.75" customHeight="1" x14ac:dyDescent="0.3">
      <c r="A28" s="847" t="s">
        <v>69</v>
      </c>
      <c r="B28" s="848" t="s">
        <v>717</v>
      </c>
      <c r="C28" s="849" t="s">
        <v>694</v>
      </c>
      <c r="D28" s="866"/>
      <c r="E28" s="850">
        <v>142251000</v>
      </c>
      <c r="F28" s="852">
        <f t="shared" si="0"/>
        <v>-142251000</v>
      </c>
    </row>
    <row r="29" spans="1:6" ht="25.5" customHeight="1" x14ac:dyDescent="0.3">
      <c r="A29" s="847" t="s">
        <v>71</v>
      </c>
      <c r="B29" s="848" t="s">
        <v>718</v>
      </c>
      <c r="C29" s="849" t="s">
        <v>695</v>
      </c>
      <c r="D29" s="866"/>
      <c r="E29" s="850">
        <v>9250000</v>
      </c>
      <c r="F29" s="852">
        <f t="shared" ref="F29:F41" si="1">D29-E29</f>
        <v>-9250000</v>
      </c>
    </row>
    <row r="30" spans="1:6" ht="25.5" customHeight="1" x14ac:dyDescent="0.3">
      <c r="A30" s="847" t="s">
        <v>74</v>
      </c>
      <c r="B30" s="848" t="s">
        <v>719</v>
      </c>
      <c r="C30" s="849" t="s">
        <v>696</v>
      </c>
      <c r="D30" s="866"/>
      <c r="E30" s="850">
        <v>2712874</v>
      </c>
      <c r="F30" s="852">
        <f t="shared" si="1"/>
        <v>-2712874</v>
      </c>
    </row>
    <row r="31" spans="1:6" ht="25.5" customHeight="1" x14ac:dyDescent="0.3">
      <c r="A31" s="847" t="s">
        <v>77</v>
      </c>
      <c r="B31" s="848" t="s">
        <v>885</v>
      </c>
      <c r="C31" s="849" t="s">
        <v>884</v>
      </c>
      <c r="D31" s="866">
        <v>146737168</v>
      </c>
      <c r="E31" s="850">
        <v>146737168</v>
      </c>
      <c r="F31" s="852">
        <f t="shared" si="1"/>
        <v>0</v>
      </c>
    </row>
    <row r="32" spans="1:6" ht="48.75" customHeight="1" x14ac:dyDescent="0.3">
      <c r="A32" s="847" t="s">
        <v>80</v>
      </c>
      <c r="B32" s="848" t="s">
        <v>720</v>
      </c>
      <c r="C32" s="849" t="s">
        <v>697</v>
      </c>
      <c r="D32" s="866">
        <v>29210000</v>
      </c>
      <c r="E32" s="850">
        <v>165100000</v>
      </c>
      <c r="F32" s="852">
        <f>D32-E32</f>
        <v>-135890000</v>
      </c>
    </row>
    <row r="33" spans="1:6" ht="48.75" customHeight="1" x14ac:dyDescent="0.3">
      <c r="A33" s="847" t="s">
        <v>82</v>
      </c>
      <c r="B33" s="848" t="s">
        <v>802</v>
      </c>
      <c r="C33" s="849" t="s">
        <v>801</v>
      </c>
      <c r="D33" s="866">
        <v>30345700</v>
      </c>
      <c r="E33" s="850">
        <v>59110200</v>
      </c>
      <c r="F33" s="852">
        <f t="shared" si="1"/>
        <v>-28764500</v>
      </c>
    </row>
    <row r="34" spans="1:6" ht="48.75" customHeight="1" x14ac:dyDescent="0.3">
      <c r="A34" s="847" t="s">
        <v>84</v>
      </c>
      <c r="B34" s="848" t="s">
        <v>721</v>
      </c>
      <c r="C34" s="849" t="s">
        <v>698</v>
      </c>
      <c r="D34" s="866"/>
      <c r="E34" s="850">
        <v>12000000</v>
      </c>
      <c r="F34" s="852">
        <f t="shared" si="1"/>
        <v>-12000000</v>
      </c>
    </row>
    <row r="35" spans="1:6" ht="32.25" customHeight="1" x14ac:dyDescent="0.3">
      <c r="A35" s="847" t="s">
        <v>86</v>
      </c>
      <c r="B35" s="848" t="s">
        <v>722</v>
      </c>
      <c r="C35" s="849" t="s">
        <v>699</v>
      </c>
      <c r="D35" s="866"/>
      <c r="E35" s="850">
        <v>1651000</v>
      </c>
      <c r="F35" s="852">
        <f t="shared" si="1"/>
        <v>-1651000</v>
      </c>
    </row>
    <row r="36" spans="1:6" ht="39.75" customHeight="1" x14ac:dyDescent="0.3">
      <c r="A36" s="847" t="s">
        <v>89</v>
      </c>
      <c r="B36" s="848" t="s">
        <v>670</v>
      </c>
      <c r="C36" s="849" t="s">
        <v>671</v>
      </c>
      <c r="D36" s="866">
        <v>16962495</v>
      </c>
      <c r="E36" s="850">
        <v>16962495</v>
      </c>
      <c r="F36" s="852">
        <f t="shared" si="1"/>
        <v>0</v>
      </c>
    </row>
    <row r="37" spans="1:6" ht="36.75" customHeight="1" x14ac:dyDescent="0.3">
      <c r="A37" s="847" t="s">
        <v>91</v>
      </c>
      <c r="B37" s="848" t="s">
        <v>804</v>
      </c>
      <c r="C37" s="849" t="s">
        <v>803</v>
      </c>
      <c r="D37" s="866">
        <v>52577080</v>
      </c>
      <c r="E37" s="850">
        <v>90180398</v>
      </c>
      <c r="F37" s="852">
        <f t="shared" si="1"/>
        <v>-37603318</v>
      </c>
    </row>
    <row r="38" spans="1:6" ht="45" customHeight="1" x14ac:dyDescent="0.3">
      <c r="A38" s="847" t="s">
        <v>93</v>
      </c>
      <c r="B38" s="848" t="s">
        <v>723</v>
      </c>
      <c r="C38" s="849" t="s">
        <v>700</v>
      </c>
      <c r="D38" s="866">
        <v>7872000</v>
      </c>
      <c r="E38" s="850">
        <v>73949000</v>
      </c>
      <c r="F38" s="852">
        <f t="shared" si="1"/>
        <v>-66077000</v>
      </c>
    </row>
    <row r="39" spans="1:6" ht="45" customHeight="1" x14ac:dyDescent="0.3">
      <c r="A39" s="847" t="s">
        <v>96</v>
      </c>
      <c r="B39" s="848" t="s">
        <v>887</v>
      </c>
      <c r="C39" s="849" t="s">
        <v>886</v>
      </c>
      <c r="D39" s="866">
        <v>100440858</v>
      </c>
      <c r="E39" s="850">
        <v>100440858</v>
      </c>
      <c r="F39" s="852">
        <f t="shared" si="1"/>
        <v>0</v>
      </c>
    </row>
    <row r="40" spans="1:6" ht="45" customHeight="1" x14ac:dyDescent="0.3">
      <c r="A40" s="847" t="s">
        <v>99</v>
      </c>
      <c r="B40" s="848" t="s">
        <v>805</v>
      </c>
      <c r="C40" s="849" t="s">
        <v>677</v>
      </c>
      <c r="D40" s="866">
        <v>871743242</v>
      </c>
      <c r="E40" s="850"/>
      <c r="F40" s="852">
        <f t="shared" si="1"/>
        <v>871743242</v>
      </c>
    </row>
    <row r="41" spans="1:6" ht="36.75" customHeight="1" x14ac:dyDescent="0.3">
      <c r="A41" s="847" t="s">
        <v>101</v>
      </c>
      <c r="B41" s="848" t="s">
        <v>673</v>
      </c>
      <c r="C41" s="849" t="s">
        <v>672</v>
      </c>
      <c r="D41" s="866">
        <v>87185612</v>
      </c>
      <c r="E41" s="850">
        <v>38727489</v>
      </c>
      <c r="F41" s="852">
        <f t="shared" si="1"/>
        <v>48458123</v>
      </c>
    </row>
    <row r="42" spans="1:6" ht="36.75" customHeight="1" x14ac:dyDescent="0.3">
      <c r="A42" s="847" t="s">
        <v>103</v>
      </c>
      <c r="B42" s="855" t="s">
        <v>395</v>
      </c>
      <c r="C42" s="856"/>
      <c r="D42" s="868">
        <f>SUM(D4:D41)</f>
        <v>6033370728</v>
      </c>
      <c r="E42" s="614">
        <f>SUM(E4:E41)</f>
        <v>6033370728</v>
      </c>
      <c r="F42" s="852">
        <f t="shared" ref="F42" si="2">D42-E42</f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23/2019. (XII.02.)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showWhiteSpace="0" topLeftCell="B19" zoomScaleNormal="100" zoomScaleSheetLayoutView="100" workbookViewId="0">
      <selection activeCell="K39" sqref="K39"/>
    </sheetView>
  </sheetViews>
  <sheetFormatPr defaultRowHeight="13" x14ac:dyDescent="0.3"/>
  <cols>
    <col min="1" max="1" width="6.796875" style="313" customWidth="1"/>
    <col min="2" max="2" width="60.19921875" style="314" customWidth="1"/>
    <col min="3" max="3" width="8.19921875" style="314" customWidth="1"/>
    <col min="4" max="5" width="14.5" style="277" customWidth="1"/>
    <col min="6" max="6" width="16" style="277" customWidth="1"/>
    <col min="7" max="7" width="14.5" style="277" customWidth="1"/>
    <col min="8" max="8" width="12" style="1233" bestFit="1" customWidth="1"/>
    <col min="9" max="11" width="12" style="1233" customWidth="1"/>
    <col min="12" max="12" width="15.19921875" style="1233" bestFit="1" customWidth="1"/>
    <col min="13" max="13" width="9.796875" style="277" bestFit="1" customWidth="1"/>
    <col min="14" max="14" width="14.19921875" style="277" bestFit="1" customWidth="1"/>
    <col min="15" max="260" width="9.296875" style="277"/>
    <col min="261" max="261" width="6.796875" style="277" customWidth="1"/>
    <col min="262" max="262" width="60.19921875" style="277" customWidth="1"/>
    <col min="263" max="263" width="8.19921875" style="277" customWidth="1"/>
    <col min="264" max="266" width="14.5" style="277" customWidth="1"/>
    <col min="267" max="516" width="9.296875" style="277"/>
    <col min="517" max="517" width="6.796875" style="277" customWidth="1"/>
    <col min="518" max="518" width="60.19921875" style="277" customWidth="1"/>
    <col min="519" max="519" width="8.19921875" style="277" customWidth="1"/>
    <col min="520" max="522" width="14.5" style="277" customWidth="1"/>
    <col min="523" max="772" width="9.296875" style="277"/>
    <col min="773" max="773" width="6.796875" style="277" customWidth="1"/>
    <col min="774" max="774" width="60.19921875" style="277" customWidth="1"/>
    <col min="775" max="775" width="8.19921875" style="277" customWidth="1"/>
    <col min="776" max="778" width="14.5" style="277" customWidth="1"/>
    <col min="779" max="1028" width="9.296875" style="277"/>
    <col min="1029" max="1029" width="6.796875" style="277" customWidth="1"/>
    <col min="1030" max="1030" width="60.19921875" style="277" customWidth="1"/>
    <col min="1031" max="1031" width="8.19921875" style="277" customWidth="1"/>
    <col min="1032" max="1034" width="14.5" style="277" customWidth="1"/>
    <col min="1035" max="1284" width="9.296875" style="277"/>
    <col min="1285" max="1285" width="6.796875" style="277" customWidth="1"/>
    <col min="1286" max="1286" width="60.19921875" style="277" customWidth="1"/>
    <col min="1287" max="1287" width="8.19921875" style="277" customWidth="1"/>
    <col min="1288" max="1290" width="14.5" style="277" customWidth="1"/>
    <col min="1291" max="1540" width="9.296875" style="277"/>
    <col min="1541" max="1541" width="6.796875" style="277" customWidth="1"/>
    <col min="1542" max="1542" width="60.19921875" style="277" customWidth="1"/>
    <col min="1543" max="1543" width="8.19921875" style="277" customWidth="1"/>
    <col min="1544" max="1546" width="14.5" style="277" customWidth="1"/>
    <col min="1547" max="1796" width="9.296875" style="277"/>
    <col min="1797" max="1797" width="6.796875" style="277" customWidth="1"/>
    <col min="1798" max="1798" width="60.19921875" style="277" customWidth="1"/>
    <col min="1799" max="1799" width="8.19921875" style="277" customWidth="1"/>
    <col min="1800" max="1802" width="14.5" style="277" customWidth="1"/>
    <col min="1803" max="2052" width="9.296875" style="277"/>
    <col min="2053" max="2053" width="6.796875" style="277" customWidth="1"/>
    <col min="2054" max="2054" width="60.19921875" style="277" customWidth="1"/>
    <col min="2055" max="2055" width="8.19921875" style="277" customWidth="1"/>
    <col min="2056" max="2058" width="14.5" style="277" customWidth="1"/>
    <col min="2059" max="2308" width="9.296875" style="277"/>
    <col min="2309" max="2309" width="6.796875" style="277" customWidth="1"/>
    <col min="2310" max="2310" width="60.19921875" style="277" customWidth="1"/>
    <col min="2311" max="2311" width="8.19921875" style="277" customWidth="1"/>
    <col min="2312" max="2314" width="14.5" style="277" customWidth="1"/>
    <col min="2315" max="2564" width="9.296875" style="277"/>
    <col min="2565" max="2565" width="6.796875" style="277" customWidth="1"/>
    <col min="2566" max="2566" width="60.19921875" style="277" customWidth="1"/>
    <col min="2567" max="2567" width="8.19921875" style="277" customWidth="1"/>
    <col min="2568" max="2570" width="14.5" style="277" customWidth="1"/>
    <col min="2571" max="2820" width="9.296875" style="277"/>
    <col min="2821" max="2821" width="6.796875" style="277" customWidth="1"/>
    <col min="2822" max="2822" width="60.19921875" style="277" customWidth="1"/>
    <col min="2823" max="2823" width="8.19921875" style="277" customWidth="1"/>
    <col min="2824" max="2826" width="14.5" style="277" customWidth="1"/>
    <col min="2827" max="3076" width="9.296875" style="277"/>
    <col min="3077" max="3077" width="6.796875" style="277" customWidth="1"/>
    <col min="3078" max="3078" width="60.19921875" style="277" customWidth="1"/>
    <col min="3079" max="3079" width="8.19921875" style="277" customWidth="1"/>
    <col min="3080" max="3082" width="14.5" style="277" customWidth="1"/>
    <col min="3083" max="3332" width="9.296875" style="277"/>
    <col min="3333" max="3333" width="6.796875" style="277" customWidth="1"/>
    <col min="3334" max="3334" width="60.19921875" style="277" customWidth="1"/>
    <col min="3335" max="3335" width="8.19921875" style="277" customWidth="1"/>
    <col min="3336" max="3338" width="14.5" style="277" customWidth="1"/>
    <col min="3339" max="3588" width="9.296875" style="277"/>
    <col min="3589" max="3589" width="6.796875" style="277" customWidth="1"/>
    <col min="3590" max="3590" width="60.19921875" style="277" customWidth="1"/>
    <col min="3591" max="3591" width="8.19921875" style="277" customWidth="1"/>
    <col min="3592" max="3594" width="14.5" style="277" customWidth="1"/>
    <col min="3595" max="3844" width="9.296875" style="277"/>
    <col min="3845" max="3845" width="6.796875" style="277" customWidth="1"/>
    <col min="3846" max="3846" width="60.19921875" style="277" customWidth="1"/>
    <col min="3847" max="3847" width="8.19921875" style="277" customWidth="1"/>
    <col min="3848" max="3850" width="14.5" style="277" customWidth="1"/>
    <col min="3851" max="4100" width="9.296875" style="277"/>
    <col min="4101" max="4101" width="6.796875" style="277" customWidth="1"/>
    <col min="4102" max="4102" width="60.19921875" style="277" customWidth="1"/>
    <col min="4103" max="4103" width="8.19921875" style="277" customWidth="1"/>
    <col min="4104" max="4106" width="14.5" style="277" customWidth="1"/>
    <col min="4107" max="4356" width="9.296875" style="277"/>
    <col min="4357" max="4357" width="6.796875" style="277" customWidth="1"/>
    <col min="4358" max="4358" width="60.19921875" style="277" customWidth="1"/>
    <col min="4359" max="4359" width="8.19921875" style="277" customWidth="1"/>
    <col min="4360" max="4362" width="14.5" style="277" customWidth="1"/>
    <col min="4363" max="4612" width="9.296875" style="277"/>
    <col min="4613" max="4613" width="6.796875" style="277" customWidth="1"/>
    <col min="4614" max="4614" width="60.19921875" style="277" customWidth="1"/>
    <col min="4615" max="4615" width="8.19921875" style="277" customWidth="1"/>
    <col min="4616" max="4618" width="14.5" style="277" customWidth="1"/>
    <col min="4619" max="4868" width="9.296875" style="277"/>
    <col min="4869" max="4869" width="6.796875" style="277" customWidth="1"/>
    <col min="4870" max="4870" width="60.19921875" style="277" customWidth="1"/>
    <col min="4871" max="4871" width="8.19921875" style="277" customWidth="1"/>
    <col min="4872" max="4874" width="14.5" style="277" customWidth="1"/>
    <col min="4875" max="5124" width="9.296875" style="277"/>
    <col min="5125" max="5125" width="6.796875" style="277" customWidth="1"/>
    <col min="5126" max="5126" width="60.19921875" style="277" customWidth="1"/>
    <col min="5127" max="5127" width="8.19921875" style="277" customWidth="1"/>
    <col min="5128" max="5130" width="14.5" style="277" customWidth="1"/>
    <col min="5131" max="5380" width="9.296875" style="277"/>
    <col min="5381" max="5381" width="6.796875" style="277" customWidth="1"/>
    <col min="5382" max="5382" width="60.19921875" style="277" customWidth="1"/>
    <col min="5383" max="5383" width="8.19921875" style="277" customWidth="1"/>
    <col min="5384" max="5386" width="14.5" style="277" customWidth="1"/>
    <col min="5387" max="5636" width="9.296875" style="277"/>
    <col min="5637" max="5637" width="6.796875" style="277" customWidth="1"/>
    <col min="5638" max="5638" width="60.19921875" style="277" customWidth="1"/>
    <col min="5639" max="5639" width="8.19921875" style="277" customWidth="1"/>
    <col min="5640" max="5642" width="14.5" style="277" customWidth="1"/>
    <col min="5643" max="5892" width="9.296875" style="277"/>
    <col min="5893" max="5893" width="6.796875" style="277" customWidth="1"/>
    <col min="5894" max="5894" width="60.19921875" style="277" customWidth="1"/>
    <col min="5895" max="5895" width="8.19921875" style="277" customWidth="1"/>
    <col min="5896" max="5898" width="14.5" style="277" customWidth="1"/>
    <col min="5899" max="6148" width="9.296875" style="277"/>
    <col min="6149" max="6149" width="6.796875" style="277" customWidth="1"/>
    <col min="6150" max="6150" width="60.19921875" style="277" customWidth="1"/>
    <col min="6151" max="6151" width="8.19921875" style="277" customWidth="1"/>
    <col min="6152" max="6154" width="14.5" style="277" customWidth="1"/>
    <col min="6155" max="6404" width="9.296875" style="277"/>
    <col min="6405" max="6405" width="6.796875" style="277" customWidth="1"/>
    <col min="6406" max="6406" width="60.19921875" style="277" customWidth="1"/>
    <col min="6407" max="6407" width="8.19921875" style="277" customWidth="1"/>
    <col min="6408" max="6410" width="14.5" style="277" customWidth="1"/>
    <col min="6411" max="6660" width="9.296875" style="277"/>
    <col min="6661" max="6661" width="6.796875" style="277" customWidth="1"/>
    <col min="6662" max="6662" width="60.19921875" style="277" customWidth="1"/>
    <col min="6663" max="6663" width="8.19921875" style="277" customWidth="1"/>
    <col min="6664" max="6666" width="14.5" style="277" customWidth="1"/>
    <col min="6667" max="6916" width="9.296875" style="277"/>
    <col min="6917" max="6917" width="6.796875" style="277" customWidth="1"/>
    <col min="6918" max="6918" width="60.19921875" style="277" customWidth="1"/>
    <col min="6919" max="6919" width="8.19921875" style="277" customWidth="1"/>
    <col min="6920" max="6922" width="14.5" style="277" customWidth="1"/>
    <col min="6923" max="7172" width="9.296875" style="277"/>
    <col min="7173" max="7173" width="6.796875" style="277" customWidth="1"/>
    <col min="7174" max="7174" width="60.19921875" style="277" customWidth="1"/>
    <col min="7175" max="7175" width="8.19921875" style="277" customWidth="1"/>
    <col min="7176" max="7178" width="14.5" style="277" customWidth="1"/>
    <col min="7179" max="7428" width="9.296875" style="277"/>
    <col min="7429" max="7429" width="6.796875" style="277" customWidth="1"/>
    <col min="7430" max="7430" width="60.19921875" style="277" customWidth="1"/>
    <col min="7431" max="7431" width="8.19921875" style="277" customWidth="1"/>
    <col min="7432" max="7434" width="14.5" style="277" customWidth="1"/>
    <col min="7435" max="7684" width="9.296875" style="277"/>
    <col min="7685" max="7685" width="6.796875" style="277" customWidth="1"/>
    <col min="7686" max="7686" width="60.19921875" style="277" customWidth="1"/>
    <col min="7687" max="7687" width="8.19921875" style="277" customWidth="1"/>
    <col min="7688" max="7690" width="14.5" style="277" customWidth="1"/>
    <col min="7691" max="7940" width="9.296875" style="277"/>
    <col min="7941" max="7941" width="6.796875" style="277" customWidth="1"/>
    <col min="7942" max="7942" width="60.19921875" style="277" customWidth="1"/>
    <col min="7943" max="7943" width="8.19921875" style="277" customWidth="1"/>
    <col min="7944" max="7946" width="14.5" style="277" customWidth="1"/>
    <col min="7947" max="8196" width="9.296875" style="277"/>
    <col min="8197" max="8197" width="6.796875" style="277" customWidth="1"/>
    <col min="8198" max="8198" width="60.19921875" style="277" customWidth="1"/>
    <col min="8199" max="8199" width="8.19921875" style="277" customWidth="1"/>
    <col min="8200" max="8202" width="14.5" style="277" customWidth="1"/>
    <col min="8203" max="8452" width="9.296875" style="277"/>
    <col min="8453" max="8453" width="6.796875" style="277" customWidth="1"/>
    <col min="8454" max="8454" width="60.19921875" style="277" customWidth="1"/>
    <col min="8455" max="8455" width="8.19921875" style="277" customWidth="1"/>
    <col min="8456" max="8458" width="14.5" style="277" customWidth="1"/>
    <col min="8459" max="8708" width="9.296875" style="277"/>
    <col min="8709" max="8709" width="6.796875" style="277" customWidth="1"/>
    <col min="8710" max="8710" width="60.19921875" style="277" customWidth="1"/>
    <col min="8711" max="8711" width="8.19921875" style="277" customWidth="1"/>
    <col min="8712" max="8714" width="14.5" style="277" customWidth="1"/>
    <col min="8715" max="8964" width="9.296875" style="277"/>
    <col min="8965" max="8965" width="6.796875" style="277" customWidth="1"/>
    <col min="8966" max="8966" width="60.19921875" style="277" customWidth="1"/>
    <col min="8967" max="8967" width="8.19921875" style="277" customWidth="1"/>
    <col min="8968" max="8970" width="14.5" style="277" customWidth="1"/>
    <col min="8971" max="9220" width="9.296875" style="277"/>
    <col min="9221" max="9221" width="6.796875" style="277" customWidth="1"/>
    <col min="9222" max="9222" width="60.19921875" style="277" customWidth="1"/>
    <col min="9223" max="9223" width="8.19921875" style="277" customWidth="1"/>
    <col min="9224" max="9226" width="14.5" style="277" customWidth="1"/>
    <col min="9227" max="9476" width="9.296875" style="277"/>
    <col min="9477" max="9477" width="6.796875" style="277" customWidth="1"/>
    <col min="9478" max="9478" width="60.19921875" style="277" customWidth="1"/>
    <col min="9479" max="9479" width="8.19921875" style="277" customWidth="1"/>
    <col min="9480" max="9482" width="14.5" style="277" customWidth="1"/>
    <col min="9483" max="9732" width="9.296875" style="277"/>
    <col min="9733" max="9733" width="6.796875" style="277" customWidth="1"/>
    <col min="9734" max="9734" width="60.19921875" style="277" customWidth="1"/>
    <col min="9735" max="9735" width="8.19921875" style="277" customWidth="1"/>
    <col min="9736" max="9738" width="14.5" style="277" customWidth="1"/>
    <col min="9739" max="9988" width="9.296875" style="277"/>
    <col min="9989" max="9989" width="6.796875" style="277" customWidth="1"/>
    <col min="9990" max="9990" width="60.19921875" style="277" customWidth="1"/>
    <col min="9991" max="9991" width="8.19921875" style="277" customWidth="1"/>
    <col min="9992" max="9994" width="14.5" style="277" customWidth="1"/>
    <col min="9995" max="10244" width="9.296875" style="277"/>
    <col min="10245" max="10245" width="6.796875" style="277" customWidth="1"/>
    <col min="10246" max="10246" width="60.19921875" style="277" customWidth="1"/>
    <col min="10247" max="10247" width="8.19921875" style="277" customWidth="1"/>
    <col min="10248" max="10250" width="14.5" style="277" customWidth="1"/>
    <col min="10251" max="10500" width="9.296875" style="277"/>
    <col min="10501" max="10501" width="6.796875" style="277" customWidth="1"/>
    <col min="10502" max="10502" width="60.19921875" style="277" customWidth="1"/>
    <col min="10503" max="10503" width="8.19921875" style="277" customWidth="1"/>
    <col min="10504" max="10506" width="14.5" style="277" customWidth="1"/>
    <col min="10507" max="10756" width="9.296875" style="277"/>
    <col min="10757" max="10757" width="6.796875" style="277" customWidth="1"/>
    <col min="10758" max="10758" width="60.19921875" style="277" customWidth="1"/>
    <col min="10759" max="10759" width="8.19921875" style="277" customWidth="1"/>
    <col min="10760" max="10762" width="14.5" style="277" customWidth="1"/>
    <col min="10763" max="11012" width="9.296875" style="277"/>
    <col min="11013" max="11013" width="6.796875" style="277" customWidth="1"/>
    <col min="11014" max="11014" width="60.19921875" style="277" customWidth="1"/>
    <col min="11015" max="11015" width="8.19921875" style="277" customWidth="1"/>
    <col min="11016" max="11018" width="14.5" style="277" customWidth="1"/>
    <col min="11019" max="11268" width="9.296875" style="277"/>
    <col min="11269" max="11269" width="6.796875" style="277" customWidth="1"/>
    <col min="11270" max="11270" width="60.19921875" style="277" customWidth="1"/>
    <col min="11271" max="11271" width="8.19921875" style="277" customWidth="1"/>
    <col min="11272" max="11274" width="14.5" style="277" customWidth="1"/>
    <col min="11275" max="11524" width="9.296875" style="277"/>
    <col min="11525" max="11525" width="6.796875" style="277" customWidth="1"/>
    <col min="11526" max="11526" width="60.19921875" style="277" customWidth="1"/>
    <col min="11527" max="11527" width="8.19921875" style="277" customWidth="1"/>
    <col min="11528" max="11530" width="14.5" style="277" customWidth="1"/>
    <col min="11531" max="11780" width="9.296875" style="277"/>
    <col min="11781" max="11781" width="6.796875" style="277" customWidth="1"/>
    <col min="11782" max="11782" width="60.19921875" style="277" customWidth="1"/>
    <col min="11783" max="11783" width="8.19921875" style="277" customWidth="1"/>
    <col min="11784" max="11786" width="14.5" style="277" customWidth="1"/>
    <col min="11787" max="12036" width="9.296875" style="277"/>
    <col min="12037" max="12037" width="6.796875" style="277" customWidth="1"/>
    <col min="12038" max="12038" width="60.19921875" style="277" customWidth="1"/>
    <col min="12039" max="12039" width="8.19921875" style="277" customWidth="1"/>
    <col min="12040" max="12042" width="14.5" style="277" customWidth="1"/>
    <col min="12043" max="12292" width="9.296875" style="277"/>
    <col min="12293" max="12293" width="6.796875" style="277" customWidth="1"/>
    <col min="12294" max="12294" width="60.19921875" style="277" customWidth="1"/>
    <col min="12295" max="12295" width="8.19921875" style="277" customWidth="1"/>
    <col min="12296" max="12298" width="14.5" style="277" customWidth="1"/>
    <col min="12299" max="12548" width="9.296875" style="277"/>
    <col min="12549" max="12549" width="6.796875" style="277" customWidth="1"/>
    <col min="12550" max="12550" width="60.19921875" style="277" customWidth="1"/>
    <col min="12551" max="12551" width="8.19921875" style="277" customWidth="1"/>
    <col min="12552" max="12554" width="14.5" style="277" customWidth="1"/>
    <col min="12555" max="12804" width="9.296875" style="277"/>
    <col min="12805" max="12805" width="6.796875" style="277" customWidth="1"/>
    <col min="12806" max="12806" width="60.19921875" style="277" customWidth="1"/>
    <col min="12807" max="12807" width="8.19921875" style="277" customWidth="1"/>
    <col min="12808" max="12810" width="14.5" style="277" customWidth="1"/>
    <col min="12811" max="13060" width="9.296875" style="277"/>
    <col min="13061" max="13061" width="6.796875" style="277" customWidth="1"/>
    <col min="13062" max="13062" width="60.19921875" style="277" customWidth="1"/>
    <col min="13063" max="13063" width="8.19921875" style="277" customWidth="1"/>
    <col min="13064" max="13066" width="14.5" style="277" customWidth="1"/>
    <col min="13067" max="13316" width="9.296875" style="277"/>
    <col min="13317" max="13317" width="6.796875" style="277" customWidth="1"/>
    <col min="13318" max="13318" width="60.19921875" style="277" customWidth="1"/>
    <col min="13319" max="13319" width="8.19921875" style="277" customWidth="1"/>
    <col min="13320" max="13322" width="14.5" style="277" customWidth="1"/>
    <col min="13323" max="13572" width="9.296875" style="277"/>
    <col min="13573" max="13573" width="6.796875" style="277" customWidth="1"/>
    <col min="13574" max="13574" width="60.19921875" style="277" customWidth="1"/>
    <col min="13575" max="13575" width="8.19921875" style="277" customWidth="1"/>
    <col min="13576" max="13578" width="14.5" style="277" customWidth="1"/>
    <col min="13579" max="13828" width="9.296875" style="277"/>
    <col min="13829" max="13829" width="6.796875" style="277" customWidth="1"/>
    <col min="13830" max="13830" width="60.19921875" style="277" customWidth="1"/>
    <col min="13831" max="13831" width="8.19921875" style="277" customWidth="1"/>
    <col min="13832" max="13834" width="14.5" style="277" customWidth="1"/>
    <col min="13835" max="14084" width="9.296875" style="277"/>
    <col min="14085" max="14085" width="6.796875" style="277" customWidth="1"/>
    <col min="14086" max="14086" width="60.19921875" style="277" customWidth="1"/>
    <col min="14087" max="14087" width="8.19921875" style="277" customWidth="1"/>
    <col min="14088" max="14090" width="14.5" style="277" customWidth="1"/>
    <col min="14091" max="14340" width="9.296875" style="277"/>
    <col min="14341" max="14341" width="6.796875" style="277" customWidth="1"/>
    <col min="14342" max="14342" width="60.19921875" style="277" customWidth="1"/>
    <col min="14343" max="14343" width="8.19921875" style="277" customWidth="1"/>
    <col min="14344" max="14346" width="14.5" style="277" customWidth="1"/>
    <col min="14347" max="14596" width="9.296875" style="277"/>
    <col min="14597" max="14597" width="6.796875" style="277" customWidth="1"/>
    <col min="14598" max="14598" width="60.19921875" style="277" customWidth="1"/>
    <col min="14599" max="14599" width="8.19921875" style="277" customWidth="1"/>
    <col min="14600" max="14602" width="14.5" style="277" customWidth="1"/>
    <col min="14603" max="14852" width="9.296875" style="277"/>
    <col min="14853" max="14853" width="6.796875" style="277" customWidth="1"/>
    <col min="14854" max="14854" width="60.19921875" style="277" customWidth="1"/>
    <col min="14855" max="14855" width="8.19921875" style="277" customWidth="1"/>
    <col min="14856" max="14858" width="14.5" style="277" customWidth="1"/>
    <col min="14859" max="15108" width="9.296875" style="277"/>
    <col min="15109" max="15109" width="6.796875" style="277" customWidth="1"/>
    <col min="15110" max="15110" width="60.19921875" style="277" customWidth="1"/>
    <col min="15111" max="15111" width="8.19921875" style="277" customWidth="1"/>
    <col min="15112" max="15114" width="14.5" style="277" customWidth="1"/>
    <col min="15115" max="15364" width="9.296875" style="277"/>
    <col min="15365" max="15365" width="6.796875" style="277" customWidth="1"/>
    <col min="15366" max="15366" width="60.19921875" style="277" customWidth="1"/>
    <col min="15367" max="15367" width="8.19921875" style="277" customWidth="1"/>
    <col min="15368" max="15370" width="14.5" style="277" customWidth="1"/>
    <col min="15371" max="15620" width="9.296875" style="277"/>
    <col min="15621" max="15621" width="6.796875" style="277" customWidth="1"/>
    <col min="15622" max="15622" width="60.19921875" style="277" customWidth="1"/>
    <col min="15623" max="15623" width="8.19921875" style="277" customWidth="1"/>
    <col min="15624" max="15626" width="14.5" style="277" customWidth="1"/>
    <col min="15627" max="15876" width="9.296875" style="277"/>
    <col min="15877" max="15877" width="6.796875" style="277" customWidth="1"/>
    <col min="15878" max="15878" width="60.19921875" style="277" customWidth="1"/>
    <col min="15879" max="15879" width="8.19921875" style="277" customWidth="1"/>
    <col min="15880" max="15882" width="14.5" style="277" customWidth="1"/>
    <col min="15883" max="16132" width="9.296875" style="277"/>
    <col min="16133" max="16133" width="6.796875" style="277" customWidth="1"/>
    <col min="16134" max="16134" width="60.19921875" style="277" customWidth="1"/>
    <col min="16135" max="16135" width="8.19921875" style="277" customWidth="1"/>
    <col min="16136" max="16138" width="14.5" style="277" customWidth="1"/>
    <col min="16139" max="16384" width="9.296875" style="277"/>
  </cols>
  <sheetData>
    <row r="1" spans="1:14" s="272" customFormat="1" ht="51.75" customHeight="1" x14ac:dyDescent="0.3">
      <c r="A1" s="1517" t="s">
        <v>837</v>
      </c>
      <c r="B1" s="1517"/>
      <c r="C1" s="1517"/>
      <c r="D1" s="1517"/>
      <c r="E1" s="1517"/>
      <c r="F1" s="1517"/>
      <c r="G1" s="1517"/>
      <c r="H1" s="1517"/>
      <c r="I1" s="1517"/>
      <c r="J1" s="1517"/>
      <c r="K1" s="1517"/>
      <c r="L1" s="1517"/>
    </row>
    <row r="2" spans="1:14" s="275" customFormat="1" ht="12" customHeight="1" x14ac:dyDescent="0.3">
      <c r="A2" s="273"/>
      <c r="B2" s="273"/>
      <c r="C2" s="274"/>
      <c r="D2" s="274"/>
      <c r="E2" s="274"/>
      <c r="F2" s="274"/>
      <c r="H2" s="989"/>
      <c r="I2" s="989"/>
      <c r="J2" s="989"/>
      <c r="K2" s="989"/>
      <c r="L2" s="1205" t="s">
        <v>1</v>
      </c>
    </row>
    <row r="3" spans="1:14" ht="38.25" customHeight="1" x14ac:dyDescent="0.3">
      <c r="A3" s="1072" t="s">
        <v>394</v>
      </c>
      <c r="B3" s="1073" t="s">
        <v>456</v>
      </c>
      <c r="C3" s="5" t="s">
        <v>457</v>
      </c>
      <c r="D3" s="5" t="s">
        <v>458</v>
      </c>
      <c r="E3" s="5" t="s">
        <v>459</v>
      </c>
      <c r="F3" s="6" t="s">
        <v>725</v>
      </c>
      <c r="G3" s="276" t="s">
        <v>823</v>
      </c>
      <c r="H3" s="1206" t="s">
        <v>959</v>
      </c>
      <c r="I3" s="1206" t="s">
        <v>977</v>
      </c>
      <c r="J3" s="1206" t="s">
        <v>980</v>
      </c>
      <c r="K3" s="1206" t="s">
        <v>991</v>
      </c>
      <c r="L3" s="1207" t="s">
        <v>960</v>
      </c>
    </row>
    <row r="4" spans="1:14" s="279" customFormat="1" ht="13.15" customHeight="1" x14ac:dyDescent="0.3">
      <c r="A4" s="278" t="s">
        <v>5</v>
      </c>
      <c r="B4" s="278" t="s">
        <v>6</v>
      </c>
      <c r="C4" s="278" t="s">
        <v>7</v>
      </c>
      <c r="D4" s="644" t="s">
        <v>8</v>
      </c>
      <c r="E4" s="645" t="s">
        <v>267</v>
      </c>
      <c r="F4" s="646" t="s">
        <v>460</v>
      </c>
      <c r="G4" s="278" t="s">
        <v>726</v>
      </c>
      <c r="H4" s="1208" t="s">
        <v>961</v>
      </c>
      <c r="I4" s="1295" t="s">
        <v>962</v>
      </c>
      <c r="J4" s="1295" t="s">
        <v>978</v>
      </c>
      <c r="K4" s="1295" t="s">
        <v>979</v>
      </c>
      <c r="L4" s="1209" t="s">
        <v>981</v>
      </c>
    </row>
    <row r="5" spans="1:14" s="279" customFormat="1" ht="16.149999999999999" customHeight="1" x14ac:dyDescent="0.3">
      <c r="A5" s="1518" t="s">
        <v>264</v>
      </c>
      <c r="B5" s="1519"/>
      <c r="C5" s="1519"/>
      <c r="D5" s="1519"/>
      <c r="E5" s="1519"/>
      <c r="F5" s="1519"/>
      <c r="G5" s="1519"/>
      <c r="H5" s="1519"/>
      <c r="I5" s="1519"/>
      <c r="J5" s="1519"/>
      <c r="K5" s="1519"/>
      <c r="L5" s="1520"/>
    </row>
    <row r="6" spans="1:14" s="279" customFormat="1" ht="25.5" customHeight="1" x14ac:dyDescent="0.3">
      <c r="A6" s="1031" t="s">
        <v>9</v>
      </c>
      <c r="B6" s="1032" t="s">
        <v>461</v>
      </c>
      <c r="C6" s="1033" t="s">
        <v>462</v>
      </c>
      <c r="D6" s="647"/>
      <c r="E6" s="647"/>
      <c r="F6" s="648"/>
      <c r="G6" s="280">
        <f>SUM(D6:F6)</f>
        <v>0</v>
      </c>
      <c r="H6" s="1212"/>
      <c r="I6" s="1310"/>
      <c r="J6" s="1310"/>
      <c r="K6" s="1369"/>
      <c r="L6" s="1213"/>
    </row>
    <row r="7" spans="1:14" s="279" customFormat="1" ht="30" customHeight="1" x14ac:dyDescent="0.3">
      <c r="A7" s="1034" t="s">
        <v>12</v>
      </c>
      <c r="B7" s="1035" t="s">
        <v>463</v>
      </c>
      <c r="C7" s="1036" t="s">
        <v>464</v>
      </c>
      <c r="D7" s="649"/>
      <c r="E7" s="649"/>
      <c r="F7" s="650"/>
      <c r="G7" s="281">
        <f t="shared" ref="G7:G9" si="0">SUM(D7:F7)</f>
        <v>0</v>
      </c>
      <c r="H7" s="1214"/>
      <c r="I7" s="1311"/>
      <c r="J7" s="1311"/>
      <c r="K7" s="1370"/>
      <c r="L7" s="1215"/>
    </row>
    <row r="8" spans="1:14" s="279" customFormat="1" ht="25.5" customHeight="1" x14ac:dyDescent="0.3">
      <c r="A8" s="1034" t="s">
        <v>15</v>
      </c>
      <c r="B8" s="1035" t="s">
        <v>465</v>
      </c>
      <c r="C8" s="1037" t="s">
        <v>466</v>
      </c>
      <c r="D8" s="649"/>
      <c r="E8" s="649"/>
      <c r="F8" s="650"/>
      <c r="G8" s="281">
        <f t="shared" si="0"/>
        <v>0</v>
      </c>
      <c r="H8" s="1214"/>
      <c r="I8" s="1311"/>
      <c r="J8" s="1311"/>
      <c r="K8" s="1370"/>
      <c r="L8" s="1215"/>
    </row>
    <row r="9" spans="1:14" s="279" customFormat="1" ht="25.5" customHeight="1" x14ac:dyDescent="0.3">
      <c r="A9" s="1038" t="s">
        <v>18</v>
      </c>
      <c r="B9" s="1039" t="s">
        <v>467</v>
      </c>
      <c r="C9" s="1040" t="s">
        <v>468</v>
      </c>
      <c r="D9" s="651"/>
      <c r="E9" s="651"/>
      <c r="F9" s="652"/>
      <c r="G9" s="641">
        <f t="shared" si="0"/>
        <v>0</v>
      </c>
      <c r="H9" s="1241">
        <v>4915155</v>
      </c>
      <c r="I9" s="1312"/>
      <c r="J9" s="1312">
        <v>205396</v>
      </c>
      <c r="K9" s="1371">
        <v>5847099</v>
      </c>
      <c r="L9" s="1242">
        <v>10967650</v>
      </c>
      <c r="M9" s="1395"/>
      <c r="N9" s="1395">
        <f>L9-J9-I9-H9-G9</f>
        <v>5847099</v>
      </c>
    </row>
    <row r="10" spans="1:14" s="279" customFormat="1" ht="27.75" customHeight="1" x14ac:dyDescent="0.3">
      <c r="A10" s="1041" t="s">
        <v>21</v>
      </c>
      <c r="B10" s="1042" t="s">
        <v>469</v>
      </c>
      <c r="C10" s="1043" t="s">
        <v>35</v>
      </c>
      <c r="D10" s="653">
        <f>SUM(D6:D9)</f>
        <v>0</v>
      </c>
      <c r="E10" s="653">
        <f>SUM(E6:E9)</f>
        <v>0</v>
      </c>
      <c r="F10" s="654">
        <f>SUM(F6:F9)</f>
        <v>0</v>
      </c>
      <c r="G10" s="636">
        <f>SUM(G6:G9)</f>
        <v>0</v>
      </c>
      <c r="H10" s="1210">
        <f t="shared" ref="H10:L10" si="1">SUM(H6:H9)</f>
        <v>4915155</v>
      </c>
      <c r="I10" s="1313">
        <f t="shared" si="1"/>
        <v>0</v>
      </c>
      <c r="J10" s="1313">
        <f t="shared" si="1"/>
        <v>205396</v>
      </c>
      <c r="K10" s="1313">
        <f t="shared" si="1"/>
        <v>5847099</v>
      </c>
      <c r="L10" s="1211">
        <f t="shared" si="1"/>
        <v>10967650</v>
      </c>
      <c r="N10" s="1395">
        <f t="shared" ref="N10:N64" si="2">L10-J10-I10-H10-G10</f>
        <v>5847099</v>
      </c>
    </row>
    <row r="11" spans="1:14" s="279" customFormat="1" ht="24.75" customHeight="1" x14ac:dyDescent="0.3">
      <c r="A11" s="1044" t="s">
        <v>24</v>
      </c>
      <c r="B11" s="1045" t="s">
        <v>470</v>
      </c>
      <c r="C11" s="1046" t="s">
        <v>471</v>
      </c>
      <c r="D11" s="655"/>
      <c r="E11" s="655"/>
      <c r="F11" s="656"/>
      <c r="G11" s="635">
        <f>SUM(D11:F11)</f>
        <v>0</v>
      </c>
      <c r="H11" s="1212"/>
      <c r="I11" s="1310"/>
      <c r="J11" s="1310"/>
      <c r="K11" s="1369"/>
      <c r="L11" s="1213"/>
      <c r="N11" s="1395">
        <f t="shared" si="2"/>
        <v>0</v>
      </c>
    </row>
    <row r="12" spans="1:14" s="279" customFormat="1" ht="30" customHeight="1" x14ac:dyDescent="0.3">
      <c r="A12" s="1034" t="s">
        <v>27</v>
      </c>
      <c r="B12" s="1035" t="s">
        <v>472</v>
      </c>
      <c r="C12" s="1036" t="s">
        <v>473</v>
      </c>
      <c r="D12" s="658"/>
      <c r="E12" s="658"/>
      <c r="F12" s="659"/>
      <c r="G12" s="635">
        <f t="shared" ref="G12:G14" si="3">SUM(D12:F12)</f>
        <v>0</v>
      </c>
      <c r="H12" s="1214"/>
      <c r="I12" s="1311"/>
      <c r="J12" s="1311"/>
      <c r="K12" s="1370"/>
      <c r="L12" s="1215"/>
      <c r="N12" s="1395">
        <f t="shared" si="2"/>
        <v>0</v>
      </c>
    </row>
    <row r="13" spans="1:14" s="279" customFormat="1" ht="30" customHeight="1" x14ac:dyDescent="0.3">
      <c r="A13" s="1034" t="s">
        <v>30</v>
      </c>
      <c r="B13" s="1035" t="s">
        <v>474</v>
      </c>
      <c r="C13" s="1036" t="s">
        <v>475</v>
      </c>
      <c r="D13" s="658"/>
      <c r="E13" s="658"/>
      <c r="F13" s="659"/>
      <c r="G13" s="635">
        <f t="shared" si="3"/>
        <v>0</v>
      </c>
      <c r="H13" s="1214"/>
      <c r="I13" s="1311"/>
      <c r="J13" s="1311"/>
      <c r="K13" s="1370"/>
      <c r="L13" s="1215"/>
      <c r="N13" s="1395">
        <f t="shared" si="2"/>
        <v>0</v>
      </c>
    </row>
    <row r="14" spans="1:14" s="279" customFormat="1" ht="30" customHeight="1" x14ac:dyDescent="0.3">
      <c r="A14" s="1038" t="s">
        <v>33</v>
      </c>
      <c r="B14" s="1039" t="s">
        <v>476</v>
      </c>
      <c r="C14" s="1047" t="s">
        <v>477</v>
      </c>
      <c r="D14" s="660"/>
      <c r="E14" s="660"/>
      <c r="F14" s="661"/>
      <c r="G14" s="635">
        <f t="shared" si="3"/>
        <v>0</v>
      </c>
      <c r="H14" s="1216"/>
      <c r="I14" s="1314"/>
      <c r="J14" s="1314"/>
      <c r="K14" s="1372"/>
      <c r="L14" s="1217"/>
      <c r="N14" s="1395">
        <f t="shared" si="2"/>
        <v>0</v>
      </c>
    </row>
    <row r="15" spans="1:14" s="279" customFormat="1" ht="21.75" customHeight="1" x14ac:dyDescent="0.3">
      <c r="A15" s="1041" t="s">
        <v>36</v>
      </c>
      <c r="B15" s="1048" t="s">
        <v>439</v>
      </c>
      <c r="C15" s="1049" t="s">
        <v>58</v>
      </c>
      <c r="D15" s="653">
        <f>SUM(D11:D14)</f>
        <v>0</v>
      </c>
      <c r="E15" s="653">
        <f>SUM(E11:E14)</f>
        <v>0</v>
      </c>
      <c r="F15" s="654">
        <f>SUM(F11:F14)</f>
        <v>0</v>
      </c>
      <c r="G15" s="636">
        <f>SUM(G11:G14)</f>
        <v>0</v>
      </c>
      <c r="H15" s="1210">
        <f t="shared" ref="H15:L15" si="4">SUM(H11:H14)</f>
        <v>0</v>
      </c>
      <c r="I15" s="1313"/>
      <c r="J15" s="1313"/>
      <c r="K15" s="1373"/>
      <c r="L15" s="1315">
        <f t="shared" si="4"/>
        <v>0</v>
      </c>
      <c r="N15" s="1395">
        <f t="shared" si="2"/>
        <v>0</v>
      </c>
    </row>
    <row r="16" spans="1:14" s="284" customFormat="1" ht="16.5" customHeight="1" x14ac:dyDescent="0.3">
      <c r="A16" s="1044" t="s">
        <v>38</v>
      </c>
      <c r="B16" s="1050" t="s">
        <v>110</v>
      </c>
      <c r="C16" s="1051" t="s">
        <v>111</v>
      </c>
      <c r="D16" s="662"/>
      <c r="E16" s="662"/>
      <c r="F16" s="663"/>
      <c r="G16" s="637">
        <f>SUM(D16:E16)</f>
        <v>0</v>
      </c>
      <c r="H16" s="1218"/>
      <c r="I16" s="1309"/>
      <c r="J16" s="1309"/>
      <c r="K16" s="1374"/>
      <c r="L16" s="1219"/>
      <c r="N16" s="1395">
        <f t="shared" si="2"/>
        <v>0</v>
      </c>
    </row>
    <row r="17" spans="1:14" s="284" customFormat="1" ht="16.5" customHeight="1" x14ac:dyDescent="0.3">
      <c r="A17" s="1034" t="s">
        <v>40</v>
      </c>
      <c r="B17" s="1052" t="s">
        <v>113</v>
      </c>
      <c r="C17" s="1053" t="s">
        <v>114</v>
      </c>
      <c r="D17" s="665">
        <v>1250000</v>
      </c>
      <c r="E17" s="665"/>
      <c r="F17" s="666"/>
      <c r="G17" s="283">
        <f>SUM(D17:F17)</f>
        <v>1250000</v>
      </c>
      <c r="H17" s="1220"/>
      <c r="I17" s="1298"/>
      <c r="J17" s="1298">
        <v>295000</v>
      </c>
      <c r="K17" s="1375">
        <v>351650</v>
      </c>
      <c r="L17" s="1221">
        <v>1896650</v>
      </c>
      <c r="N17" s="1395">
        <f t="shared" si="2"/>
        <v>351650</v>
      </c>
    </row>
    <row r="18" spans="1:14" s="284" customFormat="1" ht="16.5" customHeight="1" x14ac:dyDescent="0.3">
      <c r="A18" s="1034" t="s">
        <v>42</v>
      </c>
      <c r="B18" s="1052" t="s">
        <v>478</v>
      </c>
      <c r="C18" s="1053" t="s">
        <v>117</v>
      </c>
      <c r="D18" s="665">
        <v>6703351</v>
      </c>
      <c r="E18" s="665">
        <f>SUM(E19:E20)</f>
        <v>0</v>
      </c>
      <c r="F18" s="666">
        <f>SUM(F19:F20)</f>
        <v>0</v>
      </c>
      <c r="G18" s="283">
        <f>SUM(D18:F18)</f>
        <v>6703351</v>
      </c>
      <c r="H18" s="1220">
        <f>SUM(H19:H20)</f>
        <v>0</v>
      </c>
      <c r="I18" s="1298">
        <f t="shared" ref="I18:J18" si="5">SUM(I19:I20)</f>
        <v>0</v>
      </c>
      <c r="J18" s="1298">
        <f t="shared" si="5"/>
        <v>0</v>
      </c>
      <c r="K18" s="1375"/>
      <c r="L18" s="1221">
        <v>6703351</v>
      </c>
      <c r="N18" s="1395">
        <f t="shared" si="2"/>
        <v>0</v>
      </c>
    </row>
    <row r="19" spans="1:14" s="284" customFormat="1" ht="16.5" customHeight="1" x14ac:dyDescent="0.3">
      <c r="A19" s="1034" t="s">
        <v>44</v>
      </c>
      <c r="B19" s="1054" t="s">
        <v>479</v>
      </c>
      <c r="C19" s="1055" t="s">
        <v>480</v>
      </c>
      <c r="D19" s="667">
        <v>2977515</v>
      </c>
      <c r="E19" s="667"/>
      <c r="F19" s="668"/>
      <c r="G19" s="285">
        <f>SUM(D19:F19)</f>
        <v>2977515</v>
      </c>
      <c r="H19" s="1220"/>
      <c r="I19" s="1298"/>
      <c r="J19" s="1298"/>
      <c r="K19" s="1375"/>
      <c r="L19" s="1221">
        <v>2977515</v>
      </c>
      <c r="N19" s="1395">
        <f t="shared" si="2"/>
        <v>0</v>
      </c>
    </row>
    <row r="20" spans="1:14" s="286" customFormat="1" ht="16.5" customHeight="1" x14ac:dyDescent="0.3">
      <c r="A20" s="1034" t="s">
        <v>46</v>
      </c>
      <c r="B20" s="1054" t="s">
        <v>481</v>
      </c>
      <c r="C20" s="1055" t="s">
        <v>482</v>
      </c>
      <c r="D20" s="667"/>
      <c r="E20" s="667"/>
      <c r="F20" s="668"/>
      <c r="G20" s="285">
        <f t="shared" ref="G20:G28" si="6">SUM(D20:F20)</f>
        <v>0</v>
      </c>
      <c r="H20" s="1006"/>
      <c r="I20" s="1291"/>
      <c r="J20" s="1291"/>
      <c r="K20" s="1376"/>
      <c r="L20" s="1007"/>
      <c r="N20" s="1395">
        <f t="shared" si="2"/>
        <v>0</v>
      </c>
    </row>
    <row r="21" spans="1:14" s="286" customFormat="1" ht="16.5" customHeight="1" x14ac:dyDescent="0.3">
      <c r="A21" s="1034" t="s">
        <v>48</v>
      </c>
      <c r="B21" s="1056" t="s">
        <v>119</v>
      </c>
      <c r="C21" s="1053" t="s">
        <v>120</v>
      </c>
      <c r="D21" s="667"/>
      <c r="E21" s="667"/>
      <c r="F21" s="668"/>
      <c r="G21" s="285">
        <f t="shared" si="6"/>
        <v>0</v>
      </c>
      <c r="H21" s="1006"/>
      <c r="I21" s="1291"/>
      <c r="J21" s="1291"/>
      <c r="K21" s="1376"/>
      <c r="L21" s="1007"/>
      <c r="N21" s="1395">
        <f t="shared" si="2"/>
        <v>0</v>
      </c>
    </row>
    <row r="22" spans="1:14" s="284" customFormat="1" ht="16.5" customHeight="1" x14ac:dyDescent="0.3">
      <c r="A22" s="1034" t="s">
        <v>50</v>
      </c>
      <c r="B22" s="1052" t="s">
        <v>122</v>
      </c>
      <c r="C22" s="1053" t="s">
        <v>123</v>
      </c>
      <c r="D22" s="665"/>
      <c r="E22" s="665"/>
      <c r="F22" s="666"/>
      <c r="G22" s="285">
        <f t="shared" si="6"/>
        <v>0</v>
      </c>
      <c r="H22" s="1220"/>
      <c r="I22" s="1298"/>
      <c r="J22" s="1298"/>
      <c r="K22" s="1375"/>
      <c r="L22" s="1221"/>
      <c r="N22" s="1395">
        <f t="shared" si="2"/>
        <v>0</v>
      </c>
    </row>
    <row r="23" spans="1:14" s="284" customFormat="1" ht="16.5" customHeight="1" x14ac:dyDescent="0.3">
      <c r="A23" s="1034" t="s">
        <v>53</v>
      </c>
      <c r="B23" s="1052" t="s">
        <v>483</v>
      </c>
      <c r="C23" s="1053" t="s">
        <v>126</v>
      </c>
      <c r="D23" s="665">
        <v>25000</v>
      </c>
      <c r="E23" s="665"/>
      <c r="F23" s="666"/>
      <c r="G23" s="285">
        <f t="shared" si="6"/>
        <v>25000</v>
      </c>
      <c r="H23" s="1220"/>
      <c r="I23" s="1298"/>
      <c r="J23" s="1298"/>
      <c r="K23" s="1375"/>
      <c r="L23" s="1221">
        <v>25000</v>
      </c>
      <c r="N23" s="1395">
        <f t="shared" si="2"/>
        <v>0</v>
      </c>
    </row>
    <row r="24" spans="1:14" s="286" customFormat="1" ht="16.5" customHeight="1" x14ac:dyDescent="0.3">
      <c r="A24" s="1034" t="s">
        <v>56</v>
      </c>
      <c r="B24" s="1052" t="s">
        <v>484</v>
      </c>
      <c r="C24" s="1053" t="s">
        <v>129</v>
      </c>
      <c r="D24" s="665"/>
      <c r="E24" s="665"/>
      <c r="F24" s="666"/>
      <c r="G24" s="285">
        <f t="shared" si="6"/>
        <v>0</v>
      </c>
      <c r="H24" s="1006"/>
      <c r="I24" s="1291"/>
      <c r="J24" s="1291"/>
      <c r="K24" s="1376"/>
      <c r="L24" s="1007"/>
      <c r="N24" s="1395">
        <f t="shared" si="2"/>
        <v>0</v>
      </c>
    </row>
    <row r="25" spans="1:14" s="286" customFormat="1" ht="16.5" customHeight="1" x14ac:dyDescent="0.3">
      <c r="A25" s="1034" t="s">
        <v>59</v>
      </c>
      <c r="B25" s="1057" t="s">
        <v>131</v>
      </c>
      <c r="C25" s="1053" t="s">
        <v>132</v>
      </c>
      <c r="D25" s="665"/>
      <c r="E25" s="665"/>
      <c r="F25" s="666"/>
      <c r="G25" s="285">
        <f t="shared" si="6"/>
        <v>0</v>
      </c>
      <c r="H25" s="1006"/>
      <c r="I25" s="1291"/>
      <c r="J25" s="1291"/>
      <c r="K25" s="1381">
        <v>1</v>
      </c>
      <c r="L25" s="1193">
        <v>1</v>
      </c>
      <c r="N25" s="1395">
        <f t="shared" si="2"/>
        <v>1</v>
      </c>
    </row>
    <row r="26" spans="1:14" s="286" customFormat="1" ht="16.5" customHeight="1" x14ac:dyDescent="0.3">
      <c r="A26" s="1034" t="s">
        <v>61</v>
      </c>
      <c r="B26" s="1052" t="s">
        <v>485</v>
      </c>
      <c r="C26" s="1053" t="s">
        <v>135</v>
      </c>
      <c r="D26" s="665"/>
      <c r="E26" s="665"/>
      <c r="F26" s="666"/>
      <c r="G26" s="285">
        <f t="shared" si="6"/>
        <v>0</v>
      </c>
      <c r="H26" s="1006"/>
      <c r="I26" s="1291"/>
      <c r="J26" s="1291"/>
      <c r="K26" s="1376"/>
      <c r="L26" s="1007"/>
      <c r="N26" s="1395">
        <f t="shared" si="2"/>
        <v>0</v>
      </c>
    </row>
    <row r="27" spans="1:14" s="286" customFormat="1" ht="16.5" customHeight="1" x14ac:dyDescent="0.3">
      <c r="A27" s="1034" t="s">
        <v>63</v>
      </c>
      <c r="B27" s="1052" t="s">
        <v>486</v>
      </c>
      <c r="C27" s="1053" t="s">
        <v>138</v>
      </c>
      <c r="D27" s="665"/>
      <c r="E27" s="665"/>
      <c r="F27" s="666"/>
      <c r="G27" s="285">
        <f t="shared" si="6"/>
        <v>0</v>
      </c>
      <c r="H27" s="1006"/>
      <c r="I27" s="1291"/>
      <c r="J27" s="1291"/>
      <c r="K27" s="1376"/>
      <c r="L27" s="1007"/>
      <c r="N27" s="1395">
        <f t="shared" si="2"/>
        <v>0</v>
      </c>
    </row>
    <row r="28" spans="1:14" s="286" customFormat="1" ht="16.5" customHeight="1" x14ac:dyDescent="0.3">
      <c r="A28" s="1038" t="s">
        <v>65</v>
      </c>
      <c r="B28" s="1058" t="s">
        <v>140</v>
      </c>
      <c r="C28" s="1059" t="s">
        <v>141</v>
      </c>
      <c r="D28" s="669"/>
      <c r="E28" s="669"/>
      <c r="F28" s="670"/>
      <c r="G28" s="285">
        <f t="shared" si="6"/>
        <v>0</v>
      </c>
      <c r="H28" s="1222">
        <v>17019</v>
      </c>
      <c r="I28" s="1299"/>
      <c r="J28" s="1299">
        <v>1959</v>
      </c>
      <c r="K28" s="1377">
        <v>1717</v>
      </c>
      <c r="L28" s="1223">
        <v>20695</v>
      </c>
      <c r="N28" s="1395">
        <f t="shared" si="2"/>
        <v>1717</v>
      </c>
    </row>
    <row r="29" spans="1:14" s="286" customFormat="1" ht="21" customHeight="1" x14ac:dyDescent="0.3">
      <c r="A29" s="1041" t="s">
        <v>67</v>
      </c>
      <c r="B29" s="30" t="s">
        <v>487</v>
      </c>
      <c r="C29" s="1060" t="s">
        <v>144</v>
      </c>
      <c r="D29" s="671">
        <f>SUM(D16+D17+D18+D21+D22+D23+D24+D25+D26+D27+D28)</f>
        <v>7978351</v>
      </c>
      <c r="E29" s="671">
        <f>SUM(E16+E17+E18+E21+E22+E23+E24+E25+E26+E27+E28)</f>
        <v>0</v>
      </c>
      <c r="F29" s="672">
        <f>SUM(F16+F17+F18+F21+F22+F23+F24+F25+F26+F27+F28)</f>
        <v>0</v>
      </c>
      <c r="G29" s="288">
        <f>SUM(G16+G17+G18+G21+G22+G23+G24+G25+G26+G27+G28)</f>
        <v>7978351</v>
      </c>
      <c r="H29" s="1224">
        <f t="shared" ref="H29:L29" si="7">SUM(H16+H17+H18+H21+H22+H23+H24+H25+H26+H27+H28)</f>
        <v>17019</v>
      </c>
      <c r="I29" s="1224">
        <f t="shared" si="7"/>
        <v>0</v>
      </c>
      <c r="J29" s="1224">
        <f t="shared" si="7"/>
        <v>296959</v>
      </c>
      <c r="K29" s="1224">
        <f t="shared" si="7"/>
        <v>353368</v>
      </c>
      <c r="L29" s="1224">
        <f t="shared" si="7"/>
        <v>8645697</v>
      </c>
      <c r="N29" s="1395">
        <f t="shared" si="2"/>
        <v>353368</v>
      </c>
    </row>
    <row r="30" spans="1:14" s="287" customFormat="1" ht="21" customHeight="1" x14ac:dyDescent="0.3">
      <c r="A30" s="1041" t="s">
        <v>69</v>
      </c>
      <c r="B30" s="30" t="s">
        <v>441</v>
      </c>
      <c r="C30" s="1060" t="s">
        <v>162</v>
      </c>
      <c r="D30" s="671"/>
      <c r="E30" s="671"/>
      <c r="F30" s="672"/>
      <c r="G30" s="288">
        <f>SUM(D30:F30)</f>
        <v>0</v>
      </c>
      <c r="H30" s="1225"/>
      <c r="I30" s="1316"/>
      <c r="J30" s="1316">
        <v>15748</v>
      </c>
      <c r="K30" s="1378"/>
      <c r="L30" s="1226">
        <v>15748</v>
      </c>
      <c r="N30" s="1395">
        <f t="shared" si="2"/>
        <v>0</v>
      </c>
    </row>
    <row r="31" spans="1:14" s="286" customFormat="1" ht="21" customHeight="1" x14ac:dyDescent="0.3">
      <c r="A31" s="1041" t="s">
        <v>71</v>
      </c>
      <c r="B31" s="30" t="s">
        <v>409</v>
      </c>
      <c r="C31" s="1060" t="s">
        <v>171</v>
      </c>
      <c r="D31" s="673"/>
      <c r="E31" s="673"/>
      <c r="F31" s="674"/>
      <c r="G31" s="639">
        <f>SUM(D31:F31)</f>
        <v>0</v>
      </c>
      <c r="H31" s="1227"/>
      <c r="I31" s="1317"/>
      <c r="J31" s="1317"/>
      <c r="K31" s="1379"/>
      <c r="L31" s="1228"/>
      <c r="N31" s="1395">
        <f t="shared" si="2"/>
        <v>0</v>
      </c>
    </row>
    <row r="32" spans="1:14" s="286" customFormat="1" ht="21" customHeight="1" x14ac:dyDescent="0.3">
      <c r="A32" s="1061" t="s">
        <v>74</v>
      </c>
      <c r="B32" s="1062" t="s">
        <v>442</v>
      </c>
      <c r="C32" s="1063" t="s">
        <v>180</v>
      </c>
      <c r="D32" s="675"/>
      <c r="E32" s="675"/>
      <c r="F32" s="676"/>
      <c r="G32" s="638">
        <f>SUM(D32:F32)</f>
        <v>0</v>
      </c>
      <c r="H32" s="1227"/>
      <c r="I32" s="1317"/>
      <c r="J32" s="1317"/>
      <c r="K32" s="1379"/>
      <c r="L32" s="1228"/>
      <c r="N32" s="1395">
        <f t="shared" si="2"/>
        <v>0</v>
      </c>
    </row>
    <row r="33" spans="1:14" s="286" customFormat="1" ht="21" customHeight="1" x14ac:dyDescent="0.3">
      <c r="A33" s="1041" t="s">
        <v>77</v>
      </c>
      <c r="B33" s="30" t="s">
        <v>488</v>
      </c>
      <c r="C33" s="1064"/>
      <c r="D33" s="671">
        <f>D10+D15+D29+D30+D31+D32</f>
        <v>7978351</v>
      </c>
      <c r="E33" s="671">
        <f>E10+E15+E29+E30+E31+E32</f>
        <v>0</v>
      </c>
      <c r="F33" s="672">
        <f>F10+F15+F29+F30+F31+F32</f>
        <v>0</v>
      </c>
      <c r="G33" s="288">
        <f>G10+G15+G29+G30+G31+G32</f>
        <v>7978351</v>
      </c>
      <c r="H33" s="288">
        <f t="shared" ref="H33:L33" si="8">H10+H15+H29+H30+H31+H32</f>
        <v>4932174</v>
      </c>
      <c r="I33" s="288">
        <f t="shared" si="8"/>
        <v>0</v>
      </c>
      <c r="J33" s="288">
        <f t="shared" si="8"/>
        <v>518103</v>
      </c>
      <c r="K33" s="288">
        <f t="shared" si="8"/>
        <v>6200467</v>
      </c>
      <c r="L33" s="288">
        <f t="shared" si="8"/>
        <v>19629095</v>
      </c>
      <c r="N33" s="1395">
        <f t="shared" si="2"/>
        <v>6200467</v>
      </c>
    </row>
    <row r="34" spans="1:14" s="284" customFormat="1" ht="20.25" customHeight="1" x14ac:dyDescent="0.3">
      <c r="A34" s="1034" t="s">
        <v>80</v>
      </c>
      <c r="B34" s="1065" t="s">
        <v>489</v>
      </c>
      <c r="C34" s="1066" t="s">
        <v>189</v>
      </c>
      <c r="D34" s="678">
        <f>SUM(D35:D36)</f>
        <v>0</v>
      </c>
      <c r="E34" s="678">
        <f>SUM(E35:E36)</f>
        <v>0</v>
      </c>
      <c r="F34" s="679">
        <f>SUM(F35:F36)</f>
        <v>0</v>
      </c>
      <c r="G34" s="289">
        <f>SUM(G35:G36)</f>
        <v>0</v>
      </c>
      <c r="H34" s="1229">
        <f t="shared" ref="H34:L34" si="9">SUM(H35:H36)</f>
        <v>686586</v>
      </c>
      <c r="I34" s="1229">
        <f t="shared" si="9"/>
        <v>0</v>
      </c>
      <c r="J34" s="1318"/>
      <c r="K34" s="1380"/>
      <c r="L34" s="1319">
        <f t="shared" si="9"/>
        <v>686586</v>
      </c>
      <c r="N34" s="1395">
        <f t="shared" si="2"/>
        <v>0</v>
      </c>
    </row>
    <row r="35" spans="1:14" s="284" customFormat="1" ht="20.25" customHeight="1" x14ac:dyDescent="0.3">
      <c r="A35" s="1034" t="s">
        <v>82</v>
      </c>
      <c r="B35" s="1067" t="s">
        <v>191</v>
      </c>
      <c r="C35" s="1066" t="s">
        <v>192</v>
      </c>
      <c r="D35" s="678"/>
      <c r="E35" s="678"/>
      <c r="F35" s="679"/>
      <c r="G35" s="289">
        <f>SUM(D35:F35)</f>
        <v>0</v>
      </c>
      <c r="H35" s="1220">
        <v>686586</v>
      </c>
      <c r="I35" s="1320"/>
      <c r="J35" s="1298"/>
      <c r="K35" s="1375"/>
      <c r="L35" s="1221">
        <v>686586</v>
      </c>
      <c r="N35" s="1395">
        <f t="shared" si="2"/>
        <v>0</v>
      </c>
    </row>
    <row r="36" spans="1:14" s="284" customFormat="1" ht="20.25" customHeight="1" x14ac:dyDescent="0.3">
      <c r="A36" s="1034" t="s">
        <v>84</v>
      </c>
      <c r="B36" s="1067" t="s">
        <v>194</v>
      </c>
      <c r="C36" s="1066" t="s">
        <v>195</v>
      </c>
      <c r="D36" s="678"/>
      <c r="E36" s="678"/>
      <c r="F36" s="679"/>
      <c r="G36" s="289">
        <f>SUM(D36:F36)</f>
        <v>0</v>
      </c>
      <c r="H36" s="1220"/>
      <c r="I36" s="1298"/>
      <c r="J36" s="1298"/>
      <c r="K36" s="1375"/>
      <c r="L36" s="1221"/>
      <c r="N36" s="1395">
        <f t="shared" si="2"/>
        <v>0</v>
      </c>
    </row>
    <row r="37" spans="1:14" s="284" customFormat="1" ht="20.25" customHeight="1" x14ac:dyDescent="0.3">
      <c r="A37" s="1034" t="s">
        <v>86</v>
      </c>
      <c r="B37" s="1065" t="s">
        <v>490</v>
      </c>
      <c r="C37" s="1068" t="s">
        <v>491</v>
      </c>
      <c r="D37" s="678">
        <f>D38+D39</f>
        <v>370047559</v>
      </c>
      <c r="E37" s="678"/>
      <c r="F37" s="679">
        <f t="shared" ref="F37:K37" si="10">SUM(F38:F39)</f>
        <v>0</v>
      </c>
      <c r="G37" s="289">
        <f t="shared" si="10"/>
        <v>370047559</v>
      </c>
      <c r="H37" s="1230">
        <f t="shared" si="10"/>
        <v>672363</v>
      </c>
      <c r="I37" s="702">
        <f t="shared" si="10"/>
        <v>0</v>
      </c>
      <c r="J37" s="702">
        <f t="shared" si="10"/>
        <v>3576720</v>
      </c>
      <c r="K37" s="702">
        <f t="shared" si="10"/>
        <v>390166</v>
      </c>
      <c r="L37" s="1411">
        <f>SUM(L38:L39)</f>
        <v>374686808</v>
      </c>
      <c r="N37" s="1395">
        <f t="shared" si="2"/>
        <v>390166</v>
      </c>
    </row>
    <row r="38" spans="1:14" s="284" customFormat="1" ht="20.25" customHeight="1" x14ac:dyDescent="0.3">
      <c r="A38" s="1034"/>
      <c r="B38" s="1069" t="s">
        <v>565</v>
      </c>
      <c r="C38" s="70" t="s">
        <v>491</v>
      </c>
      <c r="D38" s="678">
        <v>201749000</v>
      </c>
      <c r="E38" s="678"/>
      <c r="F38" s="679"/>
      <c r="G38" s="289">
        <f>SUM(D38:F38)</f>
        <v>201749000</v>
      </c>
      <c r="H38" s="1220">
        <v>672363</v>
      </c>
      <c r="I38" s="1298"/>
      <c r="J38" s="1298">
        <v>3576720</v>
      </c>
      <c r="K38" s="1375">
        <v>390166</v>
      </c>
      <c r="L38" s="1221">
        <v>206388249</v>
      </c>
      <c r="N38" s="1395">
        <f t="shared" si="2"/>
        <v>390166</v>
      </c>
    </row>
    <row r="39" spans="1:14" s="284" customFormat="1" ht="20.25" customHeight="1" x14ac:dyDescent="0.3">
      <c r="A39" s="1038"/>
      <c r="B39" s="1070" t="s">
        <v>566</v>
      </c>
      <c r="C39" s="72" t="s">
        <v>491</v>
      </c>
      <c r="D39" s="680">
        <v>168298559</v>
      </c>
      <c r="E39" s="680"/>
      <c r="F39" s="55"/>
      <c r="G39" s="640">
        <f>SUM(D39:F39)</f>
        <v>168298559</v>
      </c>
      <c r="H39" s="1222"/>
      <c r="I39" s="1299"/>
      <c r="J39" s="1299"/>
      <c r="K39" s="1377"/>
      <c r="L39" s="1223">
        <v>168298559</v>
      </c>
      <c r="N39" s="1395">
        <f t="shared" si="2"/>
        <v>0</v>
      </c>
    </row>
    <row r="40" spans="1:14" s="284" customFormat="1" ht="20.25" customHeight="1" x14ac:dyDescent="0.3">
      <c r="A40" s="1071" t="s">
        <v>89</v>
      </c>
      <c r="B40" s="30" t="s">
        <v>492</v>
      </c>
      <c r="C40" s="31" t="s">
        <v>493</v>
      </c>
      <c r="D40" s="681">
        <f>SUM(D34+D37)</f>
        <v>370047559</v>
      </c>
      <c r="E40" s="681">
        <f t="shared" ref="E40:F40" si="11">SUM(E34+E37)</f>
        <v>0</v>
      </c>
      <c r="F40" s="682">
        <f t="shared" si="11"/>
        <v>0</v>
      </c>
      <c r="G40" s="290">
        <f>SUM(G34+G37)</f>
        <v>370047559</v>
      </c>
      <c r="H40" s="290">
        <f t="shared" ref="H40:L40" si="12">SUM(H34+H37)</f>
        <v>1358949</v>
      </c>
      <c r="I40" s="290">
        <f t="shared" si="12"/>
        <v>0</v>
      </c>
      <c r="J40" s="290">
        <f t="shared" si="12"/>
        <v>3576720</v>
      </c>
      <c r="K40" s="290">
        <f t="shared" si="12"/>
        <v>390166</v>
      </c>
      <c r="L40" s="290">
        <f t="shared" si="12"/>
        <v>375373394</v>
      </c>
      <c r="N40" s="1395">
        <f t="shared" si="2"/>
        <v>390166</v>
      </c>
    </row>
    <row r="41" spans="1:14" s="284" customFormat="1" ht="20.25" customHeight="1" x14ac:dyDescent="0.3">
      <c r="A41" s="1041" t="s">
        <v>93</v>
      </c>
      <c r="B41" s="30" t="s">
        <v>494</v>
      </c>
      <c r="C41" s="31" t="s">
        <v>198</v>
      </c>
      <c r="D41" s="681">
        <f>D40</f>
        <v>370047559</v>
      </c>
      <c r="E41" s="681">
        <f t="shared" ref="E41:F41" si="13">E40</f>
        <v>0</v>
      </c>
      <c r="F41" s="682">
        <f t="shared" si="13"/>
        <v>0</v>
      </c>
      <c r="G41" s="290">
        <f t="shared" ref="G41:L41" si="14">G40</f>
        <v>370047559</v>
      </c>
      <c r="H41" s="290">
        <f t="shared" si="14"/>
        <v>1358949</v>
      </c>
      <c r="I41" s="290">
        <f t="shared" si="14"/>
        <v>0</v>
      </c>
      <c r="J41" s="290">
        <f t="shared" si="14"/>
        <v>3576720</v>
      </c>
      <c r="K41" s="290">
        <f t="shared" si="14"/>
        <v>390166</v>
      </c>
      <c r="L41" s="290">
        <f t="shared" si="14"/>
        <v>375373394</v>
      </c>
      <c r="N41" s="1395">
        <f t="shared" si="2"/>
        <v>390166</v>
      </c>
    </row>
    <row r="42" spans="1:14" s="284" customFormat="1" ht="27" customHeight="1" x14ac:dyDescent="0.3">
      <c r="A42" s="1041" t="s">
        <v>96</v>
      </c>
      <c r="B42" s="30" t="s">
        <v>495</v>
      </c>
      <c r="C42" s="31"/>
      <c r="D42" s="681">
        <f>D33+D41</f>
        <v>378025910</v>
      </c>
      <c r="E42" s="681">
        <f>E33+E41</f>
        <v>0</v>
      </c>
      <c r="F42" s="682">
        <f>F33+F41</f>
        <v>0</v>
      </c>
      <c r="G42" s="290">
        <f>G33+G41</f>
        <v>378025910</v>
      </c>
      <c r="H42" s="290">
        <f t="shared" ref="H42:L42" si="15">H33+H41</f>
        <v>6291123</v>
      </c>
      <c r="I42" s="290">
        <f t="shared" si="15"/>
        <v>0</v>
      </c>
      <c r="J42" s="290">
        <f t="shared" si="15"/>
        <v>4094823</v>
      </c>
      <c r="K42" s="290">
        <f t="shared" si="15"/>
        <v>6590633</v>
      </c>
      <c r="L42" s="290">
        <f t="shared" si="15"/>
        <v>395002489</v>
      </c>
      <c r="N42" s="1395">
        <f t="shared" si="2"/>
        <v>6590633</v>
      </c>
    </row>
    <row r="43" spans="1:14" s="284" customFormat="1" ht="15" customHeight="1" x14ac:dyDescent="0.3">
      <c r="A43" s="291"/>
      <c r="B43" s="292"/>
      <c r="C43" s="293"/>
      <c r="D43" s="294"/>
      <c r="E43" s="294"/>
      <c r="F43" s="294"/>
      <c r="G43" s="294"/>
      <c r="H43" s="1233"/>
      <c r="I43" s="1233"/>
      <c r="J43" s="1233"/>
      <c r="K43" s="1233"/>
      <c r="L43" s="1233"/>
      <c r="N43" s="1395">
        <f t="shared" si="2"/>
        <v>0</v>
      </c>
    </row>
    <row r="44" spans="1:14" s="284" customFormat="1" ht="15" customHeight="1" x14ac:dyDescent="0.3">
      <c r="A44" s="1516" t="s">
        <v>496</v>
      </c>
      <c r="B44" s="1516"/>
      <c r="C44" s="1516"/>
      <c r="D44" s="1516"/>
      <c r="E44" s="1516"/>
      <c r="F44" s="634"/>
      <c r="G44" s="295"/>
      <c r="H44" s="1233"/>
      <c r="I44" s="1233"/>
      <c r="J44" s="1233"/>
      <c r="K44" s="1233"/>
      <c r="L44" s="1233"/>
      <c r="N44" s="1395">
        <f t="shared" si="2"/>
        <v>0</v>
      </c>
    </row>
    <row r="45" spans="1:14" s="284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5" t="s">
        <v>459</v>
      </c>
      <c r="F45" s="6" t="s">
        <v>725</v>
      </c>
      <c r="G45" s="296" t="s">
        <v>838</v>
      </c>
      <c r="H45" s="1206" t="s">
        <v>959</v>
      </c>
      <c r="I45" s="1206" t="s">
        <v>977</v>
      </c>
      <c r="J45" s="1206" t="s">
        <v>980</v>
      </c>
      <c r="K45" s="1206" t="s">
        <v>991</v>
      </c>
      <c r="L45" s="1207" t="s">
        <v>960</v>
      </c>
      <c r="N45" s="1395" t="e">
        <f t="shared" si="2"/>
        <v>#VALUE!</v>
      </c>
    </row>
    <row r="46" spans="1:14" s="284" customFormat="1" ht="15" customHeight="1" x14ac:dyDescent="0.3">
      <c r="A46" s="297" t="s">
        <v>5</v>
      </c>
      <c r="B46" s="297" t="s">
        <v>6</v>
      </c>
      <c r="C46" s="297"/>
      <c r="D46" s="683" t="s">
        <v>8</v>
      </c>
      <c r="E46" s="684" t="s">
        <v>267</v>
      </c>
      <c r="F46" s="685" t="s">
        <v>460</v>
      </c>
      <c r="G46" s="297" t="s">
        <v>726</v>
      </c>
      <c r="H46" s="1208" t="s">
        <v>961</v>
      </c>
      <c r="I46" s="1295" t="s">
        <v>962</v>
      </c>
      <c r="J46" s="1295" t="s">
        <v>978</v>
      </c>
      <c r="K46" s="1295" t="s">
        <v>979</v>
      </c>
      <c r="L46" s="1209" t="s">
        <v>981</v>
      </c>
      <c r="N46" s="1395" t="e">
        <f t="shared" si="2"/>
        <v>#VALUE!</v>
      </c>
    </row>
    <row r="47" spans="1:14" s="284" customFormat="1" ht="17.25" customHeight="1" x14ac:dyDescent="0.3">
      <c r="A47" s="32" t="s">
        <v>9</v>
      </c>
      <c r="B47" s="1074" t="s">
        <v>203</v>
      </c>
      <c r="C47" s="34" t="s">
        <v>204</v>
      </c>
      <c r="D47" s="908">
        <v>253855496</v>
      </c>
      <c r="E47" s="908"/>
      <c r="F47" s="432"/>
      <c r="G47" s="298">
        <f>SUM(D47:F47)</f>
        <v>253855496</v>
      </c>
      <c r="H47" s="1321">
        <v>4715378</v>
      </c>
      <c r="I47" s="1218"/>
      <c r="J47" s="1309">
        <v>387644</v>
      </c>
      <c r="K47" s="1374">
        <v>4779543</v>
      </c>
      <c r="L47" s="1219">
        <v>263738061</v>
      </c>
      <c r="N47" s="1395">
        <f t="shared" si="2"/>
        <v>4779543</v>
      </c>
    </row>
    <row r="48" spans="1:14" s="284" customFormat="1" ht="17.25" customHeight="1" x14ac:dyDescent="0.3">
      <c r="A48" s="12" t="s">
        <v>12</v>
      </c>
      <c r="B48" s="395" t="s">
        <v>205</v>
      </c>
      <c r="C48" s="67" t="s">
        <v>206</v>
      </c>
      <c r="D48" s="396">
        <v>46963267</v>
      </c>
      <c r="E48" s="396"/>
      <c r="F48" s="394"/>
      <c r="G48" s="298">
        <f>SUM(D48:F48)</f>
        <v>46963267</v>
      </c>
      <c r="H48" s="1322">
        <v>759280</v>
      </c>
      <c r="I48" s="1220"/>
      <c r="J48" s="1298">
        <v>72757</v>
      </c>
      <c r="K48" s="1375">
        <v>634306</v>
      </c>
      <c r="L48" s="1221">
        <v>48429610</v>
      </c>
      <c r="N48" s="1395">
        <f t="shared" si="2"/>
        <v>634306</v>
      </c>
    </row>
    <row r="49" spans="1:16" s="284" customFormat="1" ht="17.25" customHeight="1" x14ac:dyDescent="0.3">
      <c r="A49" s="12" t="s">
        <v>15</v>
      </c>
      <c r="B49" s="395" t="s">
        <v>207</v>
      </c>
      <c r="C49" s="67" t="s">
        <v>208</v>
      </c>
      <c r="D49" s="396">
        <v>56129941</v>
      </c>
      <c r="E49" s="396"/>
      <c r="F49" s="394"/>
      <c r="G49" s="298">
        <f t="shared" ref="G49:G51" si="16">SUM(D49:F49)</f>
        <v>56129941</v>
      </c>
      <c r="H49" s="1323">
        <v>4968265</v>
      </c>
      <c r="I49" s="1220"/>
      <c r="J49" s="1298">
        <v>1312707</v>
      </c>
      <c r="K49" s="1375">
        <v>10530324</v>
      </c>
      <c r="L49" s="1221">
        <v>72941237</v>
      </c>
      <c r="N49" s="1395">
        <f t="shared" si="2"/>
        <v>10530324</v>
      </c>
    </row>
    <row r="50" spans="1:16" s="284" customFormat="1" ht="17.25" customHeight="1" x14ac:dyDescent="0.3">
      <c r="A50" s="12" t="s">
        <v>18</v>
      </c>
      <c r="B50" s="395" t="s">
        <v>209</v>
      </c>
      <c r="C50" s="67" t="s">
        <v>210</v>
      </c>
      <c r="D50" s="396"/>
      <c r="E50" s="396"/>
      <c r="F50" s="394"/>
      <c r="G50" s="298">
        <f t="shared" si="16"/>
        <v>0</v>
      </c>
      <c r="H50" s="1322">
        <v>112860</v>
      </c>
      <c r="I50" s="1220"/>
      <c r="J50" s="1298">
        <v>3321715</v>
      </c>
      <c r="K50" s="1375">
        <v>248460</v>
      </c>
      <c r="L50" s="1221">
        <v>3683035</v>
      </c>
      <c r="N50" s="1395">
        <f t="shared" si="2"/>
        <v>248460</v>
      </c>
    </row>
    <row r="51" spans="1:16" s="284" customFormat="1" ht="17.25" customHeight="1" x14ac:dyDescent="0.3">
      <c r="A51" s="12" t="s">
        <v>21</v>
      </c>
      <c r="B51" s="395" t="s">
        <v>211</v>
      </c>
      <c r="C51" s="67" t="s">
        <v>212</v>
      </c>
      <c r="D51" s="396"/>
      <c r="E51" s="396"/>
      <c r="F51" s="394"/>
      <c r="G51" s="298">
        <f t="shared" si="16"/>
        <v>0</v>
      </c>
      <c r="H51" s="1322"/>
      <c r="I51" s="1220"/>
      <c r="J51" s="1298"/>
      <c r="K51" s="1375"/>
      <c r="L51" s="1221"/>
      <c r="N51" s="1395">
        <f t="shared" si="2"/>
        <v>0</v>
      </c>
    </row>
    <row r="52" spans="1:16" s="279" customFormat="1" ht="17.25" customHeight="1" x14ac:dyDescent="0.3">
      <c r="A52" s="15" t="s">
        <v>24</v>
      </c>
      <c r="B52" s="1075" t="s">
        <v>497</v>
      </c>
      <c r="C52" s="17" t="s">
        <v>229</v>
      </c>
      <c r="D52" s="686">
        <f>SUM(D47:D51)</f>
        <v>356948704</v>
      </c>
      <c r="E52" s="686">
        <f>SUM(E47:E51)</f>
        <v>0</v>
      </c>
      <c r="F52" s="687">
        <f>SUM(F47:F51)</f>
        <v>0</v>
      </c>
      <c r="G52" s="300">
        <f>SUM(G47:G51)</f>
        <v>356948704</v>
      </c>
      <c r="H52" s="1324">
        <f t="shared" ref="H52:L52" si="17">SUM(H47:H51)</f>
        <v>10555783</v>
      </c>
      <c r="I52" s="1234">
        <f t="shared" si="17"/>
        <v>0</v>
      </c>
      <c r="J52" s="1327">
        <f t="shared" si="17"/>
        <v>5094823</v>
      </c>
      <c r="K52" s="1327">
        <f t="shared" si="17"/>
        <v>16192633</v>
      </c>
      <c r="L52" s="1235">
        <f t="shared" si="17"/>
        <v>388791943</v>
      </c>
      <c r="M52" s="301"/>
      <c r="N52" s="1395">
        <f t="shared" si="2"/>
        <v>16192633</v>
      </c>
    </row>
    <row r="53" spans="1:16" s="303" customFormat="1" ht="17.25" customHeight="1" x14ac:dyDescent="0.3">
      <c r="A53" s="12" t="s">
        <v>27</v>
      </c>
      <c r="B53" s="395" t="s">
        <v>498</v>
      </c>
      <c r="C53" s="67" t="s">
        <v>231</v>
      </c>
      <c r="D53" s="396">
        <v>20061206</v>
      </c>
      <c r="E53" s="396">
        <v>0</v>
      </c>
      <c r="F53" s="398"/>
      <c r="G53" s="299">
        <f>SUM(D53:F53)</f>
        <v>20061206</v>
      </c>
      <c r="H53" s="1325">
        <v>-4264660</v>
      </c>
      <c r="I53" s="1238"/>
      <c r="J53" s="1328">
        <v>-1000000</v>
      </c>
      <c r="K53" s="1381">
        <v>-8586000</v>
      </c>
      <c r="L53" s="1193">
        <v>6210546</v>
      </c>
      <c r="M53" s="302"/>
      <c r="N53" s="1395">
        <f t="shared" si="2"/>
        <v>-8586000</v>
      </c>
    </row>
    <row r="54" spans="1:16" ht="17.25" customHeight="1" x14ac:dyDescent="0.3">
      <c r="A54" s="12" t="s">
        <v>30</v>
      </c>
      <c r="B54" s="395" t="s">
        <v>232</v>
      </c>
      <c r="C54" s="67" t="s">
        <v>233</v>
      </c>
      <c r="D54" s="396">
        <v>1016000</v>
      </c>
      <c r="E54" s="396"/>
      <c r="F54" s="398"/>
      <c r="G54" s="299">
        <f t="shared" ref="G54:G55" si="18">SUM(D54:F54)</f>
        <v>1016000</v>
      </c>
      <c r="H54" s="1322"/>
      <c r="I54" s="1220"/>
      <c r="J54" s="1298"/>
      <c r="K54" s="1375">
        <v>-1016000</v>
      </c>
      <c r="L54" s="1221">
        <v>0</v>
      </c>
      <c r="M54" s="304"/>
      <c r="N54" s="1395">
        <f t="shared" si="2"/>
        <v>-1016000</v>
      </c>
    </row>
    <row r="55" spans="1:16" ht="17.25" customHeight="1" x14ac:dyDescent="0.3">
      <c r="A55" s="20" t="s">
        <v>33</v>
      </c>
      <c r="B55" s="1076" t="s">
        <v>499</v>
      </c>
      <c r="C55" s="1077" t="s">
        <v>235</v>
      </c>
      <c r="D55" s="688"/>
      <c r="E55" s="688"/>
      <c r="F55" s="429"/>
      <c r="G55" s="642">
        <f t="shared" si="18"/>
        <v>0</v>
      </c>
      <c r="H55" s="1326"/>
      <c r="I55" s="1222"/>
      <c r="J55" s="1299"/>
      <c r="K55" s="1377"/>
      <c r="L55" s="1223"/>
      <c r="M55" s="304"/>
      <c r="N55" s="1395">
        <f t="shared" si="2"/>
        <v>0</v>
      </c>
    </row>
    <row r="56" spans="1:16" ht="17.25" customHeight="1" x14ac:dyDescent="0.3">
      <c r="A56" s="29" t="s">
        <v>36</v>
      </c>
      <c r="B56" s="58" t="s">
        <v>500</v>
      </c>
      <c r="C56" s="31" t="s">
        <v>247</v>
      </c>
      <c r="D56" s="689">
        <f>SUM(D53:D55)</f>
        <v>21077206</v>
      </c>
      <c r="E56" s="689">
        <f>SUM(E53:E55)</f>
        <v>0</v>
      </c>
      <c r="F56" s="434">
        <f>SUM(F53:F55)</f>
        <v>0</v>
      </c>
      <c r="G56" s="643">
        <f>SUM(G53:G55)</f>
        <v>21077206</v>
      </c>
      <c r="H56" s="1236">
        <f t="shared" ref="H56:L56" si="19">SUM(H53:H55)</f>
        <v>-4264660</v>
      </c>
      <c r="I56" s="1236">
        <f t="shared" si="19"/>
        <v>0</v>
      </c>
      <c r="J56" s="1330">
        <f t="shared" si="19"/>
        <v>-1000000</v>
      </c>
      <c r="K56" s="1330">
        <f t="shared" si="19"/>
        <v>-9602000</v>
      </c>
      <c r="L56" s="1329">
        <f t="shared" si="19"/>
        <v>6210546</v>
      </c>
      <c r="M56" s="304"/>
      <c r="N56" s="1395">
        <f t="shared" si="2"/>
        <v>-9602000</v>
      </c>
    </row>
    <row r="57" spans="1:16" ht="17.25" customHeight="1" x14ac:dyDescent="0.3">
      <c r="A57" s="29" t="s">
        <v>38</v>
      </c>
      <c r="B57" s="81" t="s">
        <v>501</v>
      </c>
      <c r="C57" s="31" t="s">
        <v>502</v>
      </c>
      <c r="D57" s="403">
        <f>D52+D56</f>
        <v>378025910</v>
      </c>
      <c r="E57" s="403">
        <f>E52+E56</f>
        <v>0</v>
      </c>
      <c r="F57" s="404">
        <f>F52+F56</f>
        <v>0</v>
      </c>
      <c r="G57" s="305">
        <f>G52+G56</f>
        <v>378025910</v>
      </c>
      <c r="H57" s="957">
        <f t="shared" ref="H57:L57" si="20">H52+H56</f>
        <v>6291123</v>
      </c>
      <c r="I57" s="957">
        <f t="shared" si="20"/>
        <v>0</v>
      </c>
      <c r="J57" s="970">
        <f t="shared" si="20"/>
        <v>4094823</v>
      </c>
      <c r="K57" s="970">
        <f t="shared" si="20"/>
        <v>6590633</v>
      </c>
      <c r="L57" s="438">
        <f t="shared" si="20"/>
        <v>395002489</v>
      </c>
      <c r="M57" s="304"/>
      <c r="N57" s="1395">
        <f t="shared" si="2"/>
        <v>6590633</v>
      </c>
      <c r="P57" s="992">
        <f>K42-K57</f>
        <v>0</v>
      </c>
    </row>
    <row r="58" spans="1:16" ht="22.5" customHeight="1" x14ac:dyDescent="0.3">
      <c r="A58" s="1078" t="s">
        <v>40</v>
      </c>
      <c r="B58" s="1079" t="s">
        <v>503</v>
      </c>
      <c r="C58" s="1080" t="s">
        <v>504</v>
      </c>
      <c r="D58" s="691"/>
      <c r="E58" s="691"/>
      <c r="F58" s="583"/>
      <c r="G58" s="306">
        <f>SUM(D58:F58)</f>
        <v>0</v>
      </c>
      <c r="H58" s="1231"/>
      <c r="I58" s="1297"/>
      <c r="J58" s="1297"/>
      <c r="K58" s="1297"/>
      <c r="L58" s="1232"/>
      <c r="M58" s="304"/>
      <c r="N58" s="1395">
        <f t="shared" si="2"/>
        <v>0</v>
      </c>
    </row>
    <row r="59" spans="1:16" ht="20.25" customHeight="1" x14ac:dyDescent="0.3">
      <c r="A59" s="205" t="s">
        <v>44</v>
      </c>
      <c r="B59" s="81" t="s">
        <v>567</v>
      </c>
      <c r="C59" s="31" t="s">
        <v>259</v>
      </c>
      <c r="D59" s="403">
        <f>D58</f>
        <v>0</v>
      </c>
      <c r="E59" s="403">
        <f t="shared" ref="E59:L59" si="21">E58</f>
        <v>0</v>
      </c>
      <c r="F59" s="404">
        <f t="shared" si="21"/>
        <v>0</v>
      </c>
      <c r="G59" s="305">
        <f t="shared" si="21"/>
        <v>0</v>
      </c>
      <c r="H59" s="957">
        <f t="shared" si="21"/>
        <v>0</v>
      </c>
      <c r="I59" s="1296"/>
      <c r="J59" s="1296"/>
      <c r="K59" s="1296"/>
      <c r="L59" s="436">
        <f t="shared" si="21"/>
        <v>0</v>
      </c>
      <c r="M59" s="304"/>
      <c r="N59" s="1395">
        <f t="shared" si="2"/>
        <v>0</v>
      </c>
    </row>
    <row r="60" spans="1:16" ht="30.75" customHeight="1" x14ac:dyDescent="0.3">
      <c r="A60" s="1081" t="s">
        <v>46</v>
      </c>
      <c r="B60" s="1082" t="s">
        <v>505</v>
      </c>
      <c r="C60" s="31" t="s">
        <v>261</v>
      </c>
      <c r="D60" s="692">
        <f>SUM(D57+D59)</f>
        <v>378025910</v>
      </c>
      <c r="E60" s="692">
        <f>SUM(E57+E59)</f>
        <v>0</v>
      </c>
      <c r="F60" s="693">
        <f>SUM(F57+F59)</f>
        <v>0</v>
      </c>
      <c r="G60" s="307">
        <f>SUM(G57+G59)</f>
        <v>378025910</v>
      </c>
      <c r="H60" s="957">
        <f t="shared" ref="H60:L60" si="22">SUM(H57+H59)</f>
        <v>6291123</v>
      </c>
      <c r="I60" s="957">
        <f t="shared" si="22"/>
        <v>0</v>
      </c>
      <c r="J60" s="970">
        <f t="shared" si="22"/>
        <v>4094823</v>
      </c>
      <c r="K60" s="970">
        <f t="shared" si="22"/>
        <v>6590633</v>
      </c>
      <c r="L60" s="438">
        <f t="shared" si="22"/>
        <v>395002489</v>
      </c>
      <c r="M60" s="304"/>
      <c r="N60" s="1395">
        <f t="shared" si="2"/>
        <v>6590633</v>
      </c>
    </row>
    <row r="61" spans="1:16" ht="12" customHeight="1" x14ac:dyDescent="0.3">
      <c r="A61" s="308"/>
      <c r="B61" s="309"/>
      <c r="C61" s="310"/>
      <c r="D61" s="310"/>
      <c r="E61" s="310"/>
      <c r="F61" s="310"/>
      <c r="G61" s="310"/>
      <c r="H61" s="1237"/>
      <c r="I61" s="1237"/>
      <c r="J61" s="1237"/>
      <c r="K61" s="1237"/>
      <c r="L61" s="1237"/>
      <c r="M61" s="304"/>
      <c r="N61" s="1395">
        <f t="shared" si="2"/>
        <v>0</v>
      </c>
    </row>
    <row r="62" spans="1:16" ht="12" customHeight="1" x14ac:dyDescent="0.3">
      <c r="A62" s="308"/>
      <c r="B62" s="309"/>
      <c r="C62" s="310"/>
      <c r="D62" s="310"/>
      <c r="E62" s="310"/>
      <c r="F62" s="310"/>
      <c r="G62" s="310"/>
      <c r="H62" s="1237"/>
      <c r="I62" s="1237"/>
      <c r="J62" s="1237"/>
      <c r="K62" s="1237"/>
      <c r="L62" s="1237"/>
      <c r="M62" s="304"/>
      <c r="N62" s="1395">
        <f t="shared" si="2"/>
        <v>0</v>
      </c>
    </row>
    <row r="63" spans="1:16" ht="15" x14ac:dyDescent="0.3">
      <c r="A63" s="311"/>
      <c r="B63" s="312"/>
      <c r="C63" s="312"/>
      <c r="N63" s="1395">
        <f t="shared" si="2"/>
        <v>0</v>
      </c>
    </row>
    <row r="64" spans="1:16" ht="15" x14ac:dyDescent="0.3">
      <c r="A64" s="311"/>
      <c r="B64" s="312"/>
      <c r="C64" s="312"/>
      <c r="N64" s="1395">
        <f t="shared" si="2"/>
        <v>0</v>
      </c>
    </row>
    <row r="65" spans="1:3" x14ac:dyDescent="0.3">
      <c r="A65" s="311"/>
      <c r="B65" s="312"/>
      <c r="C65" s="312"/>
    </row>
  </sheetData>
  <sheetProtection formatCells="0"/>
  <mergeCells count="3">
    <mergeCell ref="A44:E44"/>
    <mergeCell ref="A1:L1"/>
    <mergeCell ref="A5:L5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2" orientation="portrait" verticalDpi="300" r:id="rId1"/>
  <headerFooter alignWithMargins="0">
    <oddHeader>&amp;R&amp;"Times New Roman CE,Félkövér dőlt"&amp;11 10. melléklet a 23/2019. (XII.02.)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Layout" topLeftCell="A2" zoomScaleNormal="100" workbookViewId="0">
      <selection activeCell="K9" sqref="K8:K9"/>
    </sheetView>
  </sheetViews>
  <sheetFormatPr defaultRowHeight="13" x14ac:dyDescent="0.3"/>
  <cols>
    <col min="1" max="1" width="6.69921875" style="262" customWidth="1"/>
    <col min="2" max="2" width="24.69921875" style="226" customWidth="1"/>
    <col min="3" max="3" width="13" style="226" customWidth="1"/>
    <col min="4" max="4" width="12.5" style="263" customWidth="1"/>
    <col min="5" max="5" width="15.5" style="263" customWidth="1"/>
    <col min="6" max="6" width="11.5" style="263" customWidth="1"/>
    <col min="7" max="7" width="13" style="263" customWidth="1"/>
    <col min="8" max="9" width="14" style="263" customWidth="1"/>
    <col min="10" max="10" width="13.296875" style="226" customWidth="1"/>
    <col min="11" max="11" width="14.796875" style="226" customWidth="1"/>
    <col min="12" max="12" width="14.69921875" style="226" customWidth="1"/>
    <col min="13" max="257" width="9.296875" style="226"/>
    <col min="258" max="258" width="6.69921875" style="226" customWidth="1"/>
    <col min="259" max="259" width="24.69921875" style="226" customWidth="1"/>
    <col min="260" max="260" width="13" style="226" customWidth="1"/>
    <col min="261" max="262" width="15.5" style="226" customWidth="1"/>
    <col min="263" max="263" width="11.5" style="226" customWidth="1"/>
    <col min="264" max="264" width="13" style="226" customWidth="1"/>
    <col min="265" max="266" width="14" style="226" customWidth="1"/>
    <col min="267" max="267" width="13.296875" style="226" customWidth="1"/>
    <col min="268" max="268" width="14.69921875" style="226" customWidth="1"/>
    <col min="269" max="513" width="9.296875" style="226"/>
    <col min="514" max="514" width="6.69921875" style="226" customWidth="1"/>
    <col min="515" max="515" width="24.69921875" style="226" customWidth="1"/>
    <col min="516" max="516" width="13" style="226" customWidth="1"/>
    <col min="517" max="518" width="15.5" style="226" customWidth="1"/>
    <col min="519" max="519" width="11.5" style="226" customWidth="1"/>
    <col min="520" max="520" width="13" style="226" customWidth="1"/>
    <col min="521" max="522" width="14" style="226" customWidth="1"/>
    <col min="523" max="523" width="13.296875" style="226" customWidth="1"/>
    <col min="524" max="524" width="14.69921875" style="226" customWidth="1"/>
    <col min="525" max="769" width="9.296875" style="226"/>
    <col min="770" max="770" width="6.69921875" style="226" customWidth="1"/>
    <col min="771" max="771" width="24.69921875" style="226" customWidth="1"/>
    <col min="772" max="772" width="13" style="226" customWidth="1"/>
    <col min="773" max="774" width="15.5" style="226" customWidth="1"/>
    <col min="775" max="775" width="11.5" style="226" customWidth="1"/>
    <col min="776" max="776" width="13" style="226" customWidth="1"/>
    <col min="777" max="778" width="14" style="226" customWidth="1"/>
    <col min="779" max="779" width="13.296875" style="226" customWidth="1"/>
    <col min="780" max="780" width="14.69921875" style="226" customWidth="1"/>
    <col min="781" max="1025" width="9.296875" style="226"/>
    <col min="1026" max="1026" width="6.69921875" style="226" customWidth="1"/>
    <col min="1027" max="1027" width="24.69921875" style="226" customWidth="1"/>
    <col min="1028" max="1028" width="13" style="226" customWidth="1"/>
    <col min="1029" max="1030" width="15.5" style="226" customWidth="1"/>
    <col min="1031" max="1031" width="11.5" style="226" customWidth="1"/>
    <col min="1032" max="1032" width="13" style="226" customWidth="1"/>
    <col min="1033" max="1034" width="14" style="226" customWidth="1"/>
    <col min="1035" max="1035" width="13.296875" style="226" customWidth="1"/>
    <col min="1036" max="1036" width="14.69921875" style="226" customWidth="1"/>
    <col min="1037" max="1281" width="9.296875" style="226"/>
    <col min="1282" max="1282" width="6.69921875" style="226" customWidth="1"/>
    <col min="1283" max="1283" width="24.69921875" style="226" customWidth="1"/>
    <col min="1284" max="1284" width="13" style="226" customWidth="1"/>
    <col min="1285" max="1286" width="15.5" style="226" customWidth="1"/>
    <col min="1287" max="1287" width="11.5" style="226" customWidth="1"/>
    <col min="1288" max="1288" width="13" style="226" customWidth="1"/>
    <col min="1289" max="1290" width="14" style="226" customWidth="1"/>
    <col min="1291" max="1291" width="13.296875" style="226" customWidth="1"/>
    <col min="1292" max="1292" width="14.69921875" style="226" customWidth="1"/>
    <col min="1293" max="1537" width="9.296875" style="226"/>
    <col min="1538" max="1538" width="6.69921875" style="226" customWidth="1"/>
    <col min="1539" max="1539" width="24.69921875" style="226" customWidth="1"/>
    <col min="1540" max="1540" width="13" style="226" customWidth="1"/>
    <col min="1541" max="1542" width="15.5" style="226" customWidth="1"/>
    <col min="1543" max="1543" width="11.5" style="226" customWidth="1"/>
    <col min="1544" max="1544" width="13" style="226" customWidth="1"/>
    <col min="1545" max="1546" width="14" style="226" customWidth="1"/>
    <col min="1547" max="1547" width="13.296875" style="226" customWidth="1"/>
    <col min="1548" max="1548" width="14.69921875" style="226" customWidth="1"/>
    <col min="1549" max="1793" width="9.296875" style="226"/>
    <col min="1794" max="1794" width="6.69921875" style="226" customWidth="1"/>
    <col min="1795" max="1795" width="24.69921875" style="226" customWidth="1"/>
    <col min="1796" max="1796" width="13" style="226" customWidth="1"/>
    <col min="1797" max="1798" width="15.5" style="226" customWidth="1"/>
    <col min="1799" max="1799" width="11.5" style="226" customWidth="1"/>
    <col min="1800" max="1800" width="13" style="226" customWidth="1"/>
    <col min="1801" max="1802" width="14" style="226" customWidth="1"/>
    <col min="1803" max="1803" width="13.296875" style="226" customWidth="1"/>
    <col min="1804" max="1804" width="14.69921875" style="226" customWidth="1"/>
    <col min="1805" max="2049" width="9.296875" style="226"/>
    <col min="2050" max="2050" width="6.69921875" style="226" customWidth="1"/>
    <col min="2051" max="2051" width="24.69921875" style="226" customWidth="1"/>
    <col min="2052" max="2052" width="13" style="226" customWidth="1"/>
    <col min="2053" max="2054" width="15.5" style="226" customWidth="1"/>
    <col min="2055" max="2055" width="11.5" style="226" customWidth="1"/>
    <col min="2056" max="2056" width="13" style="226" customWidth="1"/>
    <col min="2057" max="2058" width="14" style="226" customWidth="1"/>
    <col min="2059" max="2059" width="13.296875" style="226" customWidth="1"/>
    <col min="2060" max="2060" width="14.69921875" style="226" customWidth="1"/>
    <col min="2061" max="2305" width="9.296875" style="226"/>
    <col min="2306" max="2306" width="6.69921875" style="226" customWidth="1"/>
    <col min="2307" max="2307" width="24.69921875" style="226" customWidth="1"/>
    <col min="2308" max="2308" width="13" style="226" customWidth="1"/>
    <col min="2309" max="2310" width="15.5" style="226" customWidth="1"/>
    <col min="2311" max="2311" width="11.5" style="226" customWidth="1"/>
    <col min="2312" max="2312" width="13" style="226" customWidth="1"/>
    <col min="2313" max="2314" width="14" style="226" customWidth="1"/>
    <col min="2315" max="2315" width="13.296875" style="226" customWidth="1"/>
    <col min="2316" max="2316" width="14.69921875" style="226" customWidth="1"/>
    <col min="2317" max="2561" width="9.296875" style="226"/>
    <col min="2562" max="2562" width="6.69921875" style="226" customWidth="1"/>
    <col min="2563" max="2563" width="24.69921875" style="226" customWidth="1"/>
    <col min="2564" max="2564" width="13" style="226" customWidth="1"/>
    <col min="2565" max="2566" width="15.5" style="226" customWidth="1"/>
    <col min="2567" max="2567" width="11.5" style="226" customWidth="1"/>
    <col min="2568" max="2568" width="13" style="226" customWidth="1"/>
    <col min="2569" max="2570" width="14" style="226" customWidth="1"/>
    <col min="2571" max="2571" width="13.296875" style="226" customWidth="1"/>
    <col min="2572" max="2572" width="14.69921875" style="226" customWidth="1"/>
    <col min="2573" max="2817" width="9.296875" style="226"/>
    <col min="2818" max="2818" width="6.69921875" style="226" customWidth="1"/>
    <col min="2819" max="2819" width="24.69921875" style="226" customWidth="1"/>
    <col min="2820" max="2820" width="13" style="226" customWidth="1"/>
    <col min="2821" max="2822" width="15.5" style="226" customWidth="1"/>
    <col min="2823" max="2823" width="11.5" style="226" customWidth="1"/>
    <col min="2824" max="2824" width="13" style="226" customWidth="1"/>
    <col min="2825" max="2826" width="14" style="226" customWidth="1"/>
    <col min="2827" max="2827" width="13.296875" style="226" customWidth="1"/>
    <col min="2828" max="2828" width="14.69921875" style="226" customWidth="1"/>
    <col min="2829" max="3073" width="9.296875" style="226"/>
    <col min="3074" max="3074" width="6.69921875" style="226" customWidth="1"/>
    <col min="3075" max="3075" width="24.69921875" style="226" customWidth="1"/>
    <col min="3076" max="3076" width="13" style="226" customWidth="1"/>
    <col min="3077" max="3078" width="15.5" style="226" customWidth="1"/>
    <col min="3079" max="3079" width="11.5" style="226" customWidth="1"/>
    <col min="3080" max="3080" width="13" style="226" customWidth="1"/>
    <col min="3081" max="3082" width="14" style="226" customWidth="1"/>
    <col min="3083" max="3083" width="13.296875" style="226" customWidth="1"/>
    <col min="3084" max="3084" width="14.69921875" style="226" customWidth="1"/>
    <col min="3085" max="3329" width="9.296875" style="226"/>
    <col min="3330" max="3330" width="6.69921875" style="226" customWidth="1"/>
    <col min="3331" max="3331" width="24.69921875" style="226" customWidth="1"/>
    <col min="3332" max="3332" width="13" style="226" customWidth="1"/>
    <col min="3333" max="3334" width="15.5" style="226" customWidth="1"/>
    <col min="3335" max="3335" width="11.5" style="226" customWidth="1"/>
    <col min="3336" max="3336" width="13" style="226" customWidth="1"/>
    <col min="3337" max="3338" width="14" style="226" customWidth="1"/>
    <col min="3339" max="3339" width="13.296875" style="226" customWidth="1"/>
    <col min="3340" max="3340" width="14.69921875" style="226" customWidth="1"/>
    <col min="3341" max="3585" width="9.296875" style="226"/>
    <col min="3586" max="3586" width="6.69921875" style="226" customWidth="1"/>
    <col min="3587" max="3587" width="24.69921875" style="226" customWidth="1"/>
    <col min="3588" max="3588" width="13" style="226" customWidth="1"/>
    <col min="3589" max="3590" width="15.5" style="226" customWidth="1"/>
    <col min="3591" max="3591" width="11.5" style="226" customWidth="1"/>
    <col min="3592" max="3592" width="13" style="226" customWidth="1"/>
    <col min="3593" max="3594" width="14" style="226" customWidth="1"/>
    <col min="3595" max="3595" width="13.296875" style="226" customWidth="1"/>
    <col min="3596" max="3596" width="14.69921875" style="226" customWidth="1"/>
    <col min="3597" max="3841" width="9.296875" style="226"/>
    <col min="3842" max="3842" width="6.69921875" style="226" customWidth="1"/>
    <col min="3843" max="3843" width="24.69921875" style="226" customWidth="1"/>
    <col min="3844" max="3844" width="13" style="226" customWidth="1"/>
    <col min="3845" max="3846" width="15.5" style="226" customWidth="1"/>
    <col min="3847" max="3847" width="11.5" style="226" customWidth="1"/>
    <col min="3848" max="3848" width="13" style="226" customWidth="1"/>
    <col min="3849" max="3850" width="14" style="226" customWidth="1"/>
    <col min="3851" max="3851" width="13.296875" style="226" customWidth="1"/>
    <col min="3852" max="3852" width="14.69921875" style="226" customWidth="1"/>
    <col min="3853" max="4097" width="9.296875" style="226"/>
    <col min="4098" max="4098" width="6.69921875" style="226" customWidth="1"/>
    <col min="4099" max="4099" width="24.69921875" style="226" customWidth="1"/>
    <col min="4100" max="4100" width="13" style="226" customWidth="1"/>
    <col min="4101" max="4102" width="15.5" style="226" customWidth="1"/>
    <col min="4103" max="4103" width="11.5" style="226" customWidth="1"/>
    <col min="4104" max="4104" width="13" style="226" customWidth="1"/>
    <col min="4105" max="4106" width="14" style="226" customWidth="1"/>
    <col min="4107" max="4107" width="13.296875" style="226" customWidth="1"/>
    <col min="4108" max="4108" width="14.69921875" style="226" customWidth="1"/>
    <col min="4109" max="4353" width="9.296875" style="226"/>
    <col min="4354" max="4354" width="6.69921875" style="226" customWidth="1"/>
    <col min="4355" max="4355" width="24.69921875" style="226" customWidth="1"/>
    <col min="4356" max="4356" width="13" style="226" customWidth="1"/>
    <col min="4357" max="4358" width="15.5" style="226" customWidth="1"/>
    <col min="4359" max="4359" width="11.5" style="226" customWidth="1"/>
    <col min="4360" max="4360" width="13" style="226" customWidth="1"/>
    <col min="4361" max="4362" width="14" style="226" customWidth="1"/>
    <col min="4363" max="4363" width="13.296875" style="226" customWidth="1"/>
    <col min="4364" max="4364" width="14.69921875" style="226" customWidth="1"/>
    <col min="4365" max="4609" width="9.296875" style="226"/>
    <col min="4610" max="4610" width="6.69921875" style="226" customWidth="1"/>
    <col min="4611" max="4611" width="24.69921875" style="226" customWidth="1"/>
    <col min="4612" max="4612" width="13" style="226" customWidth="1"/>
    <col min="4613" max="4614" width="15.5" style="226" customWidth="1"/>
    <col min="4615" max="4615" width="11.5" style="226" customWidth="1"/>
    <col min="4616" max="4616" width="13" style="226" customWidth="1"/>
    <col min="4617" max="4618" width="14" style="226" customWidth="1"/>
    <col min="4619" max="4619" width="13.296875" style="226" customWidth="1"/>
    <col min="4620" max="4620" width="14.69921875" style="226" customWidth="1"/>
    <col min="4621" max="4865" width="9.296875" style="226"/>
    <col min="4866" max="4866" width="6.69921875" style="226" customWidth="1"/>
    <col min="4867" max="4867" width="24.69921875" style="226" customWidth="1"/>
    <col min="4868" max="4868" width="13" style="226" customWidth="1"/>
    <col min="4869" max="4870" width="15.5" style="226" customWidth="1"/>
    <col min="4871" max="4871" width="11.5" style="226" customWidth="1"/>
    <col min="4872" max="4872" width="13" style="226" customWidth="1"/>
    <col min="4873" max="4874" width="14" style="226" customWidth="1"/>
    <col min="4875" max="4875" width="13.296875" style="226" customWidth="1"/>
    <col min="4876" max="4876" width="14.69921875" style="226" customWidth="1"/>
    <col min="4877" max="5121" width="9.296875" style="226"/>
    <col min="5122" max="5122" width="6.69921875" style="226" customWidth="1"/>
    <col min="5123" max="5123" width="24.69921875" style="226" customWidth="1"/>
    <col min="5124" max="5124" width="13" style="226" customWidth="1"/>
    <col min="5125" max="5126" width="15.5" style="226" customWidth="1"/>
    <col min="5127" max="5127" width="11.5" style="226" customWidth="1"/>
    <col min="5128" max="5128" width="13" style="226" customWidth="1"/>
    <col min="5129" max="5130" width="14" style="226" customWidth="1"/>
    <col min="5131" max="5131" width="13.296875" style="226" customWidth="1"/>
    <col min="5132" max="5132" width="14.69921875" style="226" customWidth="1"/>
    <col min="5133" max="5377" width="9.296875" style="226"/>
    <col min="5378" max="5378" width="6.69921875" style="226" customWidth="1"/>
    <col min="5379" max="5379" width="24.69921875" style="226" customWidth="1"/>
    <col min="5380" max="5380" width="13" style="226" customWidth="1"/>
    <col min="5381" max="5382" width="15.5" style="226" customWidth="1"/>
    <col min="5383" max="5383" width="11.5" style="226" customWidth="1"/>
    <col min="5384" max="5384" width="13" style="226" customWidth="1"/>
    <col min="5385" max="5386" width="14" style="226" customWidth="1"/>
    <col min="5387" max="5387" width="13.296875" style="226" customWidth="1"/>
    <col min="5388" max="5388" width="14.69921875" style="226" customWidth="1"/>
    <col min="5389" max="5633" width="9.296875" style="226"/>
    <col min="5634" max="5634" width="6.69921875" style="226" customWidth="1"/>
    <col min="5635" max="5635" width="24.69921875" style="226" customWidth="1"/>
    <col min="5636" max="5636" width="13" style="226" customWidth="1"/>
    <col min="5637" max="5638" width="15.5" style="226" customWidth="1"/>
    <col min="5639" max="5639" width="11.5" style="226" customWidth="1"/>
    <col min="5640" max="5640" width="13" style="226" customWidth="1"/>
    <col min="5641" max="5642" width="14" style="226" customWidth="1"/>
    <col min="5643" max="5643" width="13.296875" style="226" customWidth="1"/>
    <col min="5644" max="5644" width="14.69921875" style="226" customWidth="1"/>
    <col min="5645" max="5889" width="9.296875" style="226"/>
    <col min="5890" max="5890" width="6.69921875" style="226" customWidth="1"/>
    <col min="5891" max="5891" width="24.69921875" style="226" customWidth="1"/>
    <col min="5892" max="5892" width="13" style="226" customWidth="1"/>
    <col min="5893" max="5894" width="15.5" style="226" customWidth="1"/>
    <col min="5895" max="5895" width="11.5" style="226" customWidth="1"/>
    <col min="5896" max="5896" width="13" style="226" customWidth="1"/>
    <col min="5897" max="5898" width="14" style="226" customWidth="1"/>
    <col min="5899" max="5899" width="13.296875" style="226" customWidth="1"/>
    <col min="5900" max="5900" width="14.69921875" style="226" customWidth="1"/>
    <col min="5901" max="6145" width="9.296875" style="226"/>
    <col min="6146" max="6146" width="6.69921875" style="226" customWidth="1"/>
    <col min="6147" max="6147" width="24.69921875" style="226" customWidth="1"/>
    <col min="6148" max="6148" width="13" style="226" customWidth="1"/>
    <col min="6149" max="6150" width="15.5" style="226" customWidth="1"/>
    <col min="6151" max="6151" width="11.5" style="226" customWidth="1"/>
    <col min="6152" max="6152" width="13" style="226" customWidth="1"/>
    <col min="6153" max="6154" width="14" style="226" customWidth="1"/>
    <col min="6155" max="6155" width="13.296875" style="226" customWidth="1"/>
    <col min="6156" max="6156" width="14.69921875" style="226" customWidth="1"/>
    <col min="6157" max="6401" width="9.296875" style="226"/>
    <col min="6402" max="6402" width="6.69921875" style="226" customWidth="1"/>
    <col min="6403" max="6403" width="24.69921875" style="226" customWidth="1"/>
    <col min="6404" max="6404" width="13" style="226" customWidth="1"/>
    <col min="6405" max="6406" width="15.5" style="226" customWidth="1"/>
    <col min="6407" max="6407" width="11.5" style="226" customWidth="1"/>
    <col min="6408" max="6408" width="13" style="226" customWidth="1"/>
    <col min="6409" max="6410" width="14" style="226" customWidth="1"/>
    <col min="6411" max="6411" width="13.296875" style="226" customWidth="1"/>
    <col min="6412" max="6412" width="14.69921875" style="226" customWidth="1"/>
    <col min="6413" max="6657" width="9.296875" style="226"/>
    <col min="6658" max="6658" width="6.69921875" style="226" customWidth="1"/>
    <col min="6659" max="6659" width="24.69921875" style="226" customWidth="1"/>
    <col min="6660" max="6660" width="13" style="226" customWidth="1"/>
    <col min="6661" max="6662" width="15.5" style="226" customWidth="1"/>
    <col min="6663" max="6663" width="11.5" style="226" customWidth="1"/>
    <col min="6664" max="6664" width="13" style="226" customWidth="1"/>
    <col min="6665" max="6666" width="14" style="226" customWidth="1"/>
    <col min="6667" max="6667" width="13.296875" style="226" customWidth="1"/>
    <col min="6668" max="6668" width="14.69921875" style="226" customWidth="1"/>
    <col min="6669" max="6913" width="9.296875" style="226"/>
    <col min="6914" max="6914" width="6.69921875" style="226" customWidth="1"/>
    <col min="6915" max="6915" width="24.69921875" style="226" customWidth="1"/>
    <col min="6916" max="6916" width="13" style="226" customWidth="1"/>
    <col min="6917" max="6918" width="15.5" style="226" customWidth="1"/>
    <col min="6919" max="6919" width="11.5" style="226" customWidth="1"/>
    <col min="6920" max="6920" width="13" style="226" customWidth="1"/>
    <col min="6921" max="6922" width="14" style="226" customWidth="1"/>
    <col min="6923" max="6923" width="13.296875" style="226" customWidth="1"/>
    <col min="6924" max="6924" width="14.69921875" style="226" customWidth="1"/>
    <col min="6925" max="7169" width="9.296875" style="226"/>
    <col min="7170" max="7170" width="6.69921875" style="226" customWidth="1"/>
    <col min="7171" max="7171" width="24.69921875" style="226" customWidth="1"/>
    <col min="7172" max="7172" width="13" style="226" customWidth="1"/>
    <col min="7173" max="7174" width="15.5" style="226" customWidth="1"/>
    <col min="7175" max="7175" width="11.5" style="226" customWidth="1"/>
    <col min="7176" max="7176" width="13" style="226" customWidth="1"/>
    <col min="7177" max="7178" width="14" style="226" customWidth="1"/>
    <col min="7179" max="7179" width="13.296875" style="226" customWidth="1"/>
    <col min="7180" max="7180" width="14.69921875" style="226" customWidth="1"/>
    <col min="7181" max="7425" width="9.296875" style="226"/>
    <col min="7426" max="7426" width="6.69921875" style="226" customWidth="1"/>
    <col min="7427" max="7427" width="24.69921875" style="226" customWidth="1"/>
    <col min="7428" max="7428" width="13" style="226" customWidth="1"/>
    <col min="7429" max="7430" width="15.5" style="226" customWidth="1"/>
    <col min="7431" max="7431" width="11.5" style="226" customWidth="1"/>
    <col min="7432" max="7432" width="13" style="226" customWidth="1"/>
    <col min="7433" max="7434" width="14" style="226" customWidth="1"/>
    <col min="7435" max="7435" width="13.296875" style="226" customWidth="1"/>
    <col min="7436" max="7436" width="14.69921875" style="226" customWidth="1"/>
    <col min="7437" max="7681" width="9.296875" style="226"/>
    <col min="7682" max="7682" width="6.69921875" style="226" customWidth="1"/>
    <col min="7683" max="7683" width="24.69921875" style="226" customWidth="1"/>
    <col min="7684" max="7684" width="13" style="226" customWidth="1"/>
    <col min="7685" max="7686" width="15.5" style="226" customWidth="1"/>
    <col min="7687" max="7687" width="11.5" style="226" customWidth="1"/>
    <col min="7688" max="7688" width="13" style="226" customWidth="1"/>
    <col min="7689" max="7690" width="14" style="226" customWidth="1"/>
    <col min="7691" max="7691" width="13.296875" style="226" customWidth="1"/>
    <col min="7692" max="7692" width="14.69921875" style="226" customWidth="1"/>
    <col min="7693" max="7937" width="9.296875" style="226"/>
    <col min="7938" max="7938" width="6.69921875" style="226" customWidth="1"/>
    <col min="7939" max="7939" width="24.69921875" style="226" customWidth="1"/>
    <col min="7940" max="7940" width="13" style="226" customWidth="1"/>
    <col min="7941" max="7942" width="15.5" style="226" customWidth="1"/>
    <col min="7943" max="7943" width="11.5" style="226" customWidth="1"/>
    <col min="7944" max="7944" width="13" style="226" customWidth="1"/>
    <col min="7945" max="7946" width="14" style="226" customWidth="1"/>
    <col min="7947" max="7947" width="13.296875" style="226" customWidth="1"/>
    <col min="7948" max="7948" width="14.69921875" style="226" customWidth="1"/>
    <col min="7949" max="8193" width="9.296875" style="226"/>
    <col min="8194" max="8194" width="6.69921875" style="226" customWidth="1"/>
    <col min="8195" max="8195" width="24.69921875" style="226" customWidth="1"/>
    <col min="8196" max="8196" width="13" style="226" customWidth="1"/>
    <col min="8197" max="8198" width="15.5" style="226" customWidth="1"/>
    <col min="8199" max="8199" width="11.5" style="226" customWidth="1"/>
    <col min="8200" max="8200" width="13" style="226" customWidth="1"/>
    <col min="8201" max="8202" width="14" style="226" customWidth="1"/>
    <col min="8203" max="8203" width="13.296875" style="226" customWidth="1"/>
    <col min="8204" max="8204" width="14.69921875" style="226" customWidth="1"/>
    <col min="8205" max="8449" width="9.296875" style="226"/>
    <col min="8450" max="8450" width="6.69921875" style="226" customWidth="1"/>
    <col min="8451" max="8451" width="24.69921875" style="226" customWidth="1"/>
    <col min="8452" max="8452" width="13" style="226" customWidth="1"/>
    <col min="8453" max="8454" width="15.5" style="226" customWidth="1"/>
    <col min="8455" max="8455" width="11.5" style="226" customWidth="1"/>
    <col min="8456" max="8456" width="13" style="226" customWidth="1"/>
    <col min="8457" max="8458" width="14" style="226" customWidth="1"/>
    <col min="8459" max="8459" width="13.296875" style="226" customWidth="1"/>
    <col min="8460" max="8460" width="14.69921875" style="226" customWidth="1"/>
    <col min="8461" max="8705" width="9.296875" style="226"/>
    <col min="8706" max="8706" width="6.69921875" style="226" customWidth="1"/>
    <col min="8707" max="8707" width="24.69921875" style="226" customWidth="1"/>
    <col min="8708" max="8708" width="13" style="226" customWidth="1"/>
    <col min="8709" max="8710" width="15.5" style="226" customWidth="1"/>
    <col min="8711" max="8711" width="11.5" style="226" customWidth="1"/>
    <col min="8712" max="8712" width="13" style="226" customWidth="1"/>
    <col min="8713" max="8714" width="14" style="226" customWidth="1"/>
    <col min="8715" max="8715" width="13.296875" style="226" customWidth="1"/>
    <col min="8716" max="8716" width="14.69921875" style="226" customWidth="1"/>
    <col min="8717" max="8961" width="9.296875" style="226"/>
    <col min="8962" max="8962" width="6.69921875" style="226" customWidth="1"/>
    <col min="8963" max="8963" width="24.69921875" style="226" customWidth="1"/>
    <col min="8964" max="8964" width="13" style="226" customWidth="1"/>
    <col min="8965" max="8966" width="15.5" style="226" customWidth="1"/>
    <col min="8967" max="8967" width="11.5" style="226" customWidth="1"/>
    <col min="8968" max="8968" width="13" style="226" customWidth="1"/>
    <col min="8969" max="8970" width="14" style="226" customWidth="1"/>
    <col min="8971" max="8971" width="13.296875" style="226" customWidth="1"/>
    <col min="8972" max="8972" width="14.69921875" style="226" customWidth="1"/>
    <col min="8973" max="9217" width="9.296875" style="226"/>
    <col min="9218" max="9218" width="6.69921875" style="226" customWidth="1"/>
    <col min="9219" max="9219" width="24.69921875" style="226" customWidth="1"/>
    <col min="9220" max="9220" width="13" style="226" customWidth="1"/>
    <col min="9221" max="9222" width="15.5" style="226" customWidth="1"/>
    <col min="9223" max="9223" width="11.5" style="226" customWidth="1"/>
    <col min="9224" max="9224" width="13" style="226" customWidth="1"/>
    <col min="9225" max="9226" width="14" style="226" customWidth="1"/>
    <col min="9227" max="9227" width="13.296875" style="226" customWidth="1"/>
    <col min="9228" max="9228" width="14.69921875" style="226" customWidth="1"/>
    <col min="9229" max="9473" width="9.296875" style="226"/>
    <col min="9474" max="9474" width="6.69921875" style="226" customWidth="1"/>
    <col min="9475" max="9475" width="24.69921875" style="226" customWidth="1"/>
    <col min="9476" max="9476" width="13" style="226" customWidth="1"/>
    <col min="9477" max="9478" width="15.5" style="226" customWidth="1"/>
    <col min="9479" max="9479" width="11.5" style="226" customWidth="1"/>
    <col min="9480" max="9480" width="13" style="226" customWidth="1"/>
    <col min="9481" max="9482" width="14" style="226" customWidth="1"/>
    <col min="9483" max="9483" width="13.296875" style="226" customWidth="1"/>
    <col min="9484" max="9484" width="14.69921875" style="226" customWidth="1"/>
    <col min="9485" max="9729" width="9.296875" style="226"/>
    <col min="9730" max="9730" width="6.69921875" style="226" customWidth="1"/>
    <col min="9731" max="9731" width="24.69921875" style="226" customWidth="1"/>
    <col min="9732" max="9732" width="13" style="226" customWidth="1"/>
    <col min="9733" max="9734" width="15.5" style="226" customWidth="1"/>
    <col min="9735" max="9735" width="11.5" style="226" customWidth="1"/>
    <col min="9736" max="9736" width="13" style="226" customWidth="1"/>
    <col min="9737" max="9738" width="14" style="226" customWidth="1"/>
    <col min="9739" max="9739" width="13.296875" style="226" customWidth="1"/>
    <col min="9740" max="9740" width="14.69921875" style="226" customWidth="1"/>
    <col min="9741" max="9985" width="9.296875" style="226"/>
    <col min="9986" max="9986" width="6.69921875" style="226" customWidth="1"/>
    <col min="9987" max="9987" width="24.69921875" style="226" customWidth="1"/>
    <col min="9988" max="9988" width="13" style="226" customWidth="1"/>
    <col min="9989" max="9990" width="15.5" style="226" customWidth="1"/>
    <col min="9991" max="9991" width="11.5" style="226" customWidth="1"/>
    <col min="9992" max="9992" width="13" style="226" customWidth="1"/>
    <col min="9993" max="9994" width="14" style="226" customWidth="1"/>
    <col min="9995" max="9995" width="13.296875" style="226" customWidth="1"/>
    <col min="9996" max="9996" width="14.69921875" style="226" customWidth="1"/>
    <col min="9997" max="10241" width="9.296875" style="226"/>
    <col min="10242" max="10242" width="6.69921875" style="226" customWidth="1"/>
    <col min="10243" max="10243" width="24.69921875" style="226" customWidth="1"/>
    <col min="10244" max="10244" width="13" style="226" customWidth="1"/>
    <col min="10245" max="10246" width="15.5" style="226" customWidth="1"/>
    <col min="10247" max="10247" width="11.5" style="226" customWidth="1"/>
    <col min="10248" max="10248" width="13" style="226" customWidth="1"/>
    <col min="10249" max="10250" width="14" style="226" customWidth="1"/>
    <col min="10251" max="10251" width="13.296875" style="226" customWidth="1"/>
    <col min="10252" max="10252" width="14.69921875" style="226" customWidth="1"/>
    <col min="10253" max="10497" width="9.296875" style="226"/>
    <col min="10498" max="10498" width="6.69921875" style="226" customWidth="1"/>
    <col min="10499" max="10499" width="24.69921875" style="226" customWidth="1"/>
    <col min="10500" max="10500" width="13" style="226" customWidth="1"/>
    <col min="10501" max="10502" width="15.5" style="226" customWidth="1"/>
    <col min="10503" max="10503" width="11.5" style="226" customWidth="1"/>
    <col min="10504" max="10504" width="13" style="226" customWidth="1"/>
    <col min="10505" max="10506" width="14" style="226" customWidth="1"/>
    <col min="10507" max="10507" width="13.296875" style="226" customWidth="1"/>
    <col min="10508" max="10508" width="14.69921875" style="226" customWidth="1"/>
    <col min="10509" max="10753" width="9.296875" style="226"/>
    <col min="10754" max="10754" width="6.69921875" style="226" customWidth="1"/>
    <col min="10755" max="10755" width="24.69921875" style="226" customWidth="1"/>
    <col min="10756" max="10756" width="13" style="226" customWidth="1"/>
    <col min="10757" max="10758" width="15.5" style="226" customWidth="1"/>
    <col min="10759" max="10759" width="11.5" style="226" customWidth="1"/>
    <col min="10760" max="10760" width="13" style="226" customWidth="1"/>
    <col min="10761" max="10762" width="14" style="226" customWidth="1"/>
    <col min="10763" max="10763" width="13.296875" style="226" customWidth="1"/>
    <col min="10764" max="10764" width="14.69921875" style="226" customWidth="1"/>
    <col min="10765" max="11009" width="9.296875" style="226"/>
    <col min="11010" max="11010" width="6.69921875" style="226" customWidth="1"/>
    <col min="11011" max="11011" width="24.69921875" style="226" customWidth="1"/>
    <col min="11012" max="11012" width="13" style="226" customWidth="1"/>
    <col min="11013" max="11014" width="15.5" style="226" customWidth="1"/>
    <col min="11015" max="11015" width="11.5" style="226" customWidth="1"/>
    <col min="11016" max="11016" width="13" style="226" customWidth="1"/>
    <col min="11017" max="11018" width="14" style="226" customWidth="1"/>
    <col min="11019" max="11019" width="13.296875" style="226" customWidth="1"/>
    <col min="11020" max="11020" width="14.69921875" style="226" customWidth="1"/>
    <col min="11021" max="11265" width="9.296875" style="226"/>
    <col min="11266" max="11266" width="6.69921875" style="226" customWidth="1"/>
    <col min="11267" max="11267" width="24.69921875" style="226" customWidth="1"/>
    <col min="11268" max="11268" width="13" style="226" customWidth="1"/>
    <col min="11269" max="11270" width="15.5" style="226" customWidth="1"/>
    <col min="11271" max="11271" width="11.5" style="226" customWidth="1"/>
    <col min="11272" max="11272" width="13" style="226" customWidth="1"/>
    <col min="11273" max="11274" width="14" style="226" customWidth="1"/>
    <col min="11275" max="11275" width="13.296875" style="226" customWidth="1"/>
    <col min="11276" max="11276" width="14.69921875" style="226" customWidth="1"/>
    <col min="11277" max="11521" width="9.296875" style="226"/>
    <col min="11522" max="11522" width="6.69921875" style="226" customWidth="1"/>
    <col min="11523" max="11523" width="24.69921875" style="226" customWidth="1"/>
    <col min="11524" max="11524" width="13" style="226" customWidth="1"/>
    <col min="11525" max="11526" width="15.5" style="226" customWidth="1"/>
    <col min="11527" max="11527" width="11.5" style="226" customWidth="1"/>
    <col min="11528" max="11528" width="13" style="226" customWidth="1"/>
    <col min="11529" max="11530" width="14" style="226" customWidth="1"/>
    <col min="11531" max="11531" width="13.296875" style="226" customWidth="1"/>
    <col min="11532" max="11532" width="14.69921875" style="226" customWidth="1"/>
    <col min="11533" max="11777" width="9.296875" style="226"/>
    <col min="11778" max="11778" width="6.69921875" style="226" customWidth="1"/>
    <col min="11779" max="11779" width="24.69921875" style="226" customWidth="1"/>
    <col min="11780" max="11780" width="13" style="226" customWidth="1"/>
    <col min="11781" max="11782" width="15.5" style="226" customWidth="1"/>
    <col min="11783" max="11783" width="11.5" style="226" customWidth="1"/>
    <col min="11784" max="11784" width="13" style="226" customWidth="1"/>
    <col min="11785" max="11786" width="14" style="226" customWidth="1"/>
    <col min="11787" max="11787" width="13.296875" style="226" customWidth="1"/>
    <col min="11788" max="11788" width="14.69921875" style="226" customWidth="1"/>
    <col min="11789" max="12033" width="9.296875" style="226"/>
    <col min="12034" max="12034" width="6.69921875" style="226" customWidth="1"/>
    <col min="12035" max="12035" width="24.69921875" style="226" customWidth="1"/>
    <col min="12036" max="12036" width="13" style="226" customWidth="1"/>
    <col min="12037" max="12038" width="15.5" style="226" customWidth="1"/>
    <col min="12039" max="12039" width="11.5" style="226" customWidth="1"/>
    <col min="12040" max="12040" width="13" style="226" customWidth="1"/>
    <col min="12041" max="12042" width="14" style="226" customWidth="1"/>
    <col min="12043" max="12043" width="13.296875" style="226" customWidth="1"/>
    <col min="12044" max="12044" width="14.69921875" style="226" customWidth="1"/>
    <col min="12045" max="12289" width="9.296875" style="226"/>
    <col min="12290" max="12290" width="6.69921875" style="226" customWidth="1"/>
    <col min="12291" max="12291" width="24.69921875" style="226" customWidth="1"/>
    <col min="12292" max="12292" width="13" style="226" customWidth="1"/>
    <col min="12293" max="12294" width="15.5" style="226" customWidth="1"/>
    <col min="12295" max="12295" width="11.5" style="226" customWidth="1"/>
    <col min="12296" max="12296" width="13" style="226" customWidth="1"/>
    <col min="12297" max="12298" width="14" style="226" customWidth="1"/>
    <col min="12299" max="12299" width="13.296875" style="226" customWidth="1"/>
    <col min="12300" max="12300" width="14.69921875" style="226" customWidth="1"/>
    <col min="12301" max="12545" width="9.296875" style="226"/>
    <col min="12546" max="12546" width="6.69921875" style="226" customWidth="1"/>
    <col min="12547" max="12547" width="24.69921875" style="226" customWidth="1"/>
    <col min="12548" max="12548" width="13" style="226" customWidth="1"/>
    <col min="12549" max="12550" width="15.5" style="226" customWidth="1"/>
    <col min="12551" max="12551" width="11.5" style="226" customWidth="1"/>
    <col min="12552" max="12552" width="13" style="226" customWidth="1"/>
    <col min="12553" max="12554" width="14" style="226" customWidth="1"/>
    <col min="12555" max="12555" width="13.296875" style="226" customWidth="1"/>
    <col min="12556" max="12556" width="14.69921875" style="226" customWidth="1"/>
    <col min="12557" max="12801" width="9.296875" style="226"/>
    <col min="12802" max="12802" width="6.69921875" style="226" customWidth="1"/>
    <col min="12803" max="12803" width="24.69921875" style="226" customWidth="1"/>
    <col min="12804" max="12804" width="13" style="226" customWidth="1"/>
    <col min="12805" max="12806" width="15.5" style="226" customWidth="1"/>
    <col min="12807" max="12807" width="11.5" style="226" customWidth="1"/>
    <col min="12808" max="12808" width="13" style="226" customWidth="1"/>
    <col min="12809" max="12810" width="14" style="226" customWidth="1"/>
    <col min="12811" max="12811" width="13.296875" style="226" customWidth="1"/>
    <col min="12812" max="12812" width="14.69921875" style="226" customWidth="1"/>
    <col min="12813" max="13057" width="9.296875" style="226"/>
    <col min="13058" max="13058" width="6.69921875" style="226" customWidth="1"/>
    <col min="13059" max="13059" width="24.69921875" style="226" customWidth="1"/>
    <col min="13060" max="13060" width="13" style="226" customWidth="1"/>
    <col min="13061" max="13062" width="15.5" style="226" customWidth="1"/>
    <col min="13063" max="13063" width="11.5" style="226" customWidth="1"/>
    <col min="13064" max="13064" width="13" style="226" customWidth="1"/>
    <col min="13065" max="13066" width="14" style="226" customWidth="1"/>
    <col min="13067" max="13067" width="13.296875" style="226" customWidth="1"/>
    <col min="13068" max="13068" width="14.69921875" style="226" customWidth="1"/>
    <col min="13069" max="13313" width="9.296875" style="226"/>
    <col min="13314" max="13314" width="6.69921875" style="226" customWidth="1"/>
    <col min="13315" max="13315" width="24.69921875" style="226" customWidth="1"/>
    <col min="13316" max="13316" width="13" style="226" customWidth="1"/>
    <col min="13317" max="13318" width="15.5" style="226" customWidth="1"/>
    <col min="13319" max="13319" width="11.5" style="226" customWidth="1"/>
    <col min="13320" max="13320" width="13" style="226" customWidth="1"/>
    <col min="13321" max="13322" width="14" style="226" customWidth="1"/>
    <col min="13323" max="13323" width="13.296875" style="226" customWidth="1"/>
    <col min="13324" max="13324" width="14.69921875" style="226" customWidth="1"/>
    <col min="13325" max="13569" width="9.296875" style="226"/>
    <col min="13570" max="13570" width="6.69921875" style="226" customWidth="1"/>
    <col min="13571" max="13571" width="24.69921875" style="226" customWidth="1"/>
    <col min="13572" max="13572" width="13" style="226" customWidth="1"/>
    <col min="13573" max="13574" width="15.5" style="226" customWidth="1"/>
    <col min="13575" max="13575" width="11.5" style="226" customWidth="1"/>
    <col min="13576" max="13576" width="13" style="226" customWidth="1"/>
    <col min="13577" max="13578" width="14" style="226" customWidth="1"/>
    <col min="13579" max="13579" width="13.296875" style="226" customWidth="1"/>
    <col min="13580" max="13580" width="14.69921875" style="226" customWidth="1"/>
    <col min="13581" max="13825" width="9.296875" style="226"/>
    <col min="13826" max="13826" width="6.69921875" style="226" customWidth="1"/>
    <col min="13827" max="13827" width="24.69921875" style="226" customWidth="1"/>
    <col min="13828" max="13828" width="13" style="226" customWidth="1"/>
    <col min="13829" max="13830" width="15.5" style="226" customWidth="1"/>
    <col min="13831" max="13831" width="11.5" style="226" customWidth="1"/>
    <col min="13832" max="13832" width="13" style="226" customWidth="1"/>
    <col min="13833" max="13834" width="14" style="226" customWidth="1"/>
    <col min="13835" max="13835" width="13.296875" style="226" customWidth="1"/>
    <col min="13836" max="13836" width="14.69921875" style="226" customWidth="1"/>
    <col min="13837" max="14081" width="9.296875" style="226"/>
    <col min="14082" max="14082" width="6.69921875" style="226" customWidth="1"/>
    <col min="14083" max="14083" width="24.69921875" style="226" customWidth="1"/>
    <col min="14084" max="14084" width="13" style="226" customWidth="1"/>
    <col min="14085" max="14086" width="15.5" style="226" customWidth="1"/>
    <col min="14087" max="14087" width="11.5" style="226" customWidth="1"/>
    <col min="14088" max="14088" width="13" style="226" customWidth="1"/>
    <col min="14089" max="14090" width="14" style="226" customWidth="1"/>
    <col min="14091" max="14091" width="13.296875" style="226" customWidth="1"/>
    <col min="14092" max="14092" width="14.69921875" style="226" customWidth="1"/>
    <col min="14093" max="14337" width="9.296875" style="226"/>
    <col min="14338" max="14338" width="6.69921875" style="226" customWidth="1"/>
    <col min="14339" max="14339" width="24.69921875" style="226" customWidth="1"/>
    <col min="14340" max="14340" width="13" style="226" customWidth="1"/>
    <col min="14341" max="14342" width="15.5" style="226" customWidth="1"/>
    <col min="14343" max="14343" width="11.5" style="226" customWidth="1"/>
    <col min="14344" max="14344" width="13" style="226" customWidth="1"/>
    <col min="14345" max="14346" width="14" style="226" customWidth="1"/>
    <col min="14347" max="14347" width="13.296875" style="226" customWidth="1"/>
    <col min="14348" max="14348" width="14.69921875" style="226" customWidth="1"/>
    <col min="14349" max="14593" width="9.296875" style="226"/>
    <col min="14594" max="14594" width="6.69921875" style="226" customWidth="1"/>
    <col min="14595" max="14595" width="24.69921875" style="226" customWidth="1"/>
    <col min="14596" max="14596" width="13" style="226" customWidth="1"/>
    <col min="14597" max="14598" width="15.5" style="226" customWidth="1"/>
    <col min="14599" max="14599" width="11.5" style="226" customWidth="1"/>
    <col min="14600" max="14600" width="13" style="226" customWidth="1"/>
    <col min="14601" max="14602" width="14" style="226" customWidth="1"/>
    <col min="14603" max="14603" width="13.296875" style="226" customWidth="1"/>
    <col min="14604" max="14604" width="14.69921875" style="226" customWidth="1"/>
    <col min="14605" max="14849" width="9.296875" style="226"/>
    <col min="14850" max="14850" width="6.69921875" style="226" customWidth="1"/>
    <col min="14851" max="14851" width="24.69921875" style="226" customWidth="1"/>
    <col min="14852" max="14852" width="13" style="226" customWidth="1"/>
    <col min="14853" max="14854" width="15.5" style="226" customWidth="1"/>
    <col min="14855" max="14855" width="11.5" style="226" customWidth="1"/>
    <col min="14856" max="14856" width="13" style="226" customWidth="1"/>
    <col min="14857" max="14858" width="14" style="226" customWidth="1"/>
    <col min="14859" max="14859" width="13.296875" style="226" customWidth="1"/>
    <col min="14860" max="14860" width="14.69921875" style="226" customWidth="1"/>
    <col min="14861" max="15105" width="9.296875" style="226"/>
    <col min="15106" max="15106" width="6.69921875" style="226" customWidth="1"/>
    <col min="15107" max="15107" width="24.69921875" style="226" customWidth="1"/>
    <col min="15108" max="15108" width="13" style="226" customWidth="1"/>
    <col min="15109" max="15110" width="15.5" style="226" customWidth="1"/>
    <col min="15111" max="15111" width="11.5" style="226" customWidth="1"/>
    <col min="15112" max="15112" width="13" style="226" customWidth="1"/>
    <col min="15113" max="15114" width="14" style="226" customWidth="1"/>
    <col min="15115" max="15115" width="13.296875" style="226" customWidth="1"/>
    <col min="15116" max="15116" width="14.69921875" style="226" customWidth="1"/>
    <col min="15117" max="15361" width="9.296875" style="226"/>
    <col min="15362" max="15362" width="6.69921875" style="226" customWidth="1"/>
    <col min="15363" max="15363" width="24.69921875" style="226" customWidth="1"/>
    <col min="15364" max="15364" width="13" style="226" customWidth="1"/>
    <col min="15365" max="15366" width="15.5" style="226" customWidth="1"/>
    <col min="15367" max="15367" width="11.5" style="226" customWidth="1"/>
    <col min="15368" max="15368" width="13" style="226" customWidth="1"/>
    <col min="15369" max="15370" width="14" style="226" customWidth="1"/>
    <col min="15371" max="15371" width="13.296875" style="226" customWidth="1"/>
    <col min="15372" max="15372" width="14.69921875" style="226" customWidth="1"/>
    <col min="15373" max="15617" width="9.296875" style="226"/>
    <col min="15618" max="15618" width="6.69921875" style="226" customWidth="1"/>
    <col min="15619" max="15619" width="24.69921875" style="226" customWidth="1"/>
    <col min="15620" max="15620" width="13" style="226" customWidth="1"/>
    <col min="15621" max="15622" width="15.5" style="226" customWidth="1"/>
    <col min="15623" max="15623" width="11.5" style="226" customWidth="1"/>
    <col min="15624" max="15624" width="13" style="226" customWidth="1"/>
    <col min="15625" max="15626" width="14" style="226" customWidth="1"/>
    <col min="15627" max="15627" width="13.296875" style="226" customWidth="1"/>
    <col min="15628" max="15628" width="14.69921875" style="226" customWidth="1"/>
    <col min="15629" max="15873" width="9.296875" style="226"/>
    <col min="15874" max="15874" width="6.69921875" style="226" customWidth="1"/>
    <col min="15875" max="15875" width="24.69921875" style="226" customWidth="1"/>
    <col min="15876" max="15876" width="13" style="226" customWidth="1"/>
    <col min="15877" max="15878" width="15.5" style="226" customWidth="1"/>
    <col min="15879" max="15879" width="11.5" style="226" customWidth="1"/>
    <col min="15880" max="15880" width="13" style="226" customWidth="1"/>
    <col min="15881" max="15882" width="14" style="226" customWidth="1"/>
    <col min="15883" max="15883" width="13.296875" style="226" customWidth="1"/>
    <col min="15884" max="15884" width="14.69921875" style="226" customWidth="1"/>
    <col min="15885" max="16129" width="9.296875" style="226"/>
    <col min="16130" max="16130" width="6.69921875" style="226" customWidth="1"/>
    <col min="16131" max="16131" width="24.69921875" style="226" customWidth="1"/>
    <col min="16132" max="16132" width="13" style="226" customWidth="1"/>
    <col min="16133" max="16134" width="15.5" style="226" customWidth="1"/>
    <col min="16135" max="16135" width="11.5" style="226" customWidth="1"/>
    <col min="16136" max="16136" width="13" style="226" customWidth="1"/>
    <col min="16137" max="16138" width="14" style="226" customWidth="1"/>
    <col min="16139" max="16139" width="13.296875" style="226" customWidth="1"/>
    <col min="16140" max="16140" width="14.69921875" style="226" customWidth="1"/>
    <col min="16141" max="16384" width="9.296875" style="226"/>
  </cols>
  <sheetData>
    <row r="1" spans="1:12" ht="33" customHeight="1" x14ac:dyDescent="0.3">
      <c r="A1" s="1515" t="s">
        <v>839</v>
      </c>
      <c r="B1" s="1521"/>
      <c r="C1" s="1521"/>
      <c r="D1" s="1521"/>
      <c r="E1" s="1521"/>
      <c r="F1" s="1521"/>
      <c r="G1" s="1521"/>
      <c r="H1" s="1521"/>
      <c r="I1" s="1521"/>
      <c r="J1" s="1521"/>
      <c r="K1" s="1521"/>
      <c r="L1" s="1521"/>
    </row>
    <row r="2" spans="1:12" ht="14" x14ac:dyDescent="0.3">
      <c r="A2" s="227"/>
      <c r="B2" s="228"/>
      <c r="C2" s="228"/>
      <c r="D2" s="229"/>
      <c r="E2" s="230"/>
      <c r="F2" s="230"/>
      <c r="G2" s="231"/>
      <c r="H2" s="231"/>
      <c r="I2" s="230"/>
    </row>
    <row r="3" spans="1:12" ht="14" x14ac:dyDescent="0.3">
      <c r="A3" s="227"/>
      <c r="B3" s="232"/>
      <c r="C3" s="232"/>
      <c r="D3" s="233"/>
      <c r="E3" s="229"/>
      <c r="F3" s="229"/>
      <c r="G3" s="229"/>
      <c r="H3" s="229"/>
      <c r="I3" s="229"/>
      <c r="L3" s="274" t="s">
        <v>1</v>
      </c>
    </row>
    <row r="4" spans="1:12" s="239" customFormat="1" ht="85.5" customHeight="1" x14ac:dyDescent="0.3">
      <c r="A4" s="1012" t="s">
        <v>394</v>
      </c>
      <c r="B4" s="1013" t="s">
        <v>437</v>
      </c>
      <c r="C4" s="1013" t="s">
        <v>438</v>
      </c>
      <c r="D4" s="1013" t="s">
        <v>662</v>
      </c>
      <c r="E4" s="1013" t="s">
        <v>439</v>
      </c>
      <c r="F4" s="1013" t="s">
        <v>440</v>
      </c>
      <c r="G4" s="1014" t="s">
        <v>441</v>
      </c>
      <c r="H4" s="1014" t="s">
        <v>409</v>
      </c>
      <c r="I4" s="1015" t="s">
        <v>442</v>
      </c>
      <c r="J4" s="1016" t="s">
        <v>188</v>
      </c>
      <c r="K4" s="1017" t="s">
        <v>663</v>
      </c>
      <c r="L4" s="1018" t="s">
        <v>443</v>
      </c>
    </row>
    <row r="5" spans="1:12" s="1174" customFormat="1" ht="50.9" customHeight="1" x14ac:dyDescent="0.3">
      <c r="A5" s="240" t="s">
        <v>9</v>
      </c>
      <c r="B5" s="241" t="s">
        <v>444</v>
      </c>
      <c r="C5" s="1171" t="s">
        <v>445</v>
      </c>
      <c r="D5" s="267"/>
      <c r="E5" s="633"/>
      <c r="F5" s="633">
        <v>7978351</v>
      </c>
      <c r="G5" s="268"/>
      <c r="H5" s="268"/>
      <c r="I5" s="633"/>
      <c r="J5" s="1172"/>
      <c r="K5" s="1173"/>
      <c r="L5" s="1028">
        <f>SUM(D5:K5)</f>
        <v>7978351</v>
      </c>
    </row>
    <row r="6" spans="1:12" s="1174" customFormat="1" ht="50.9" customHeight="1" x14ac:dyDescent="0.3">
      <c r="A6" s="612" t="s">
        <v>12</v>
      </c>
      <c r="B6" s="613" t="s">
        <v>964</v>
      </c>
      <c r="C6" s="1175"/>
      <c r="D6" s="1176">
        <v>10967650</v>
      </c>
      <c r="E6" s="1177"/>
      <c r="F6" s="1177">
        <v>8645697</v>
      </c>
      <c r="G6" s="1178">
        <v>15748</v>
      </c>
      <c r="H6" s="1178"/>
      <c r="I6" s="1177"/>
      <c r="J6" s="1179">
        <v>686586</v>
      </c>
      <c r="K6" s="1180"/>
      <c r="L6" s="1028">
        <f t="shared" ref="L6:L8" si="0">SUM(D6:K6)</f>
        <v>20315681</v>
      </c>
    </row>
    <row r="7" spans="1:12" s="1174" customFormat="1" ht="50.9" customHeight="1" x14ac:dyDescent="0.3">
      <c r="A7" s="240" t="s">
        <v>15</v>
      </c>
      <c r="B7" s="613" t="s">
        <v>446</v>
      </c>
      <c r="C7" s="1175" t="s">
        <v>447</v>
      </c>
      <c r="D7" s="1176"/>
      <c r="E7" s="1177"/>
      <c r="F7" s="1177"/>
      <c r="G7" s="1178"/>
      <c r="H7" s="1178"/>
      <c r="I7" s="1177"/>
      <c r="J7" s="1179"/>
      <c r="K7" s="1180">
        <f>'10.sz.mell'!G37</f>
        <v>370047559</v>
      </c>
      <c r="L7" s="1028">
        <f t="shared" si="0"/>
        <v>370047559</v>
      </c>
    </row>
    <row r="8" spans="1:12" s="1174" customFormat="1" ht="50.9" customHeight="1" x14ac:dyDescent="0.3">
      <c r="A8" s="612" t="s">
        <v>18</v>
      </c>
      <c r="B8" s="613" t="s">
        <v>964</v>
      </c>
      <c r="C8" s="1175"/>
      <c r="D8" s="1176"/>
      <c r="E8" s="1177"/>
      <c r="F8" s="1177"/>
      <c r="G8" s="1178"/>
      <c r="H8" s="1178"/>
      <c r="I8" s="1177"/>
      <c r="J8" s="1179"/>
      <c r="K8" s="1179">
        <v>374686808</v>
      </c>
      <c r="L8" s="1272">
        <f t="shared" si="0"/>
        <v>374686808</v>
      </c>
    </row>
    <row r="9" spans="1:12" s="1182" customFormat="1" ht="50.9" customHeight="1" x14ac:dyDescent="0.35">
      <c r="A9" s="234" t="s">
        <v>21</v>
      </c>
      <c r="B9" s="245" t="s">
        <v>395</v>
      </c>
      <c r="C9" s="1181"/>
      <c r="D9" s="246">
        <f>D5+D7</f>
        <v>0</v>
      </c>
      <c r="E9" s="246">
        <f t="shared" ref="E9:K9" si="1">E5+E7</f>
        <v>0</v>
      </c>
      <c r="F9" s="246">
        <f t="shared" si="1"/>
        <v>7978351</v>
      </c>
      <c r="G9" s="246">
        <f t="shared" si="1"/>
        <v>0</v>
      </c>
      <c r="H9" s="246">
        <f t="shared" si="1"/>
        <v>0</v>
      </c>
      <c r="I9" s="246">
        <f t="shared" si="1"/>
        <v>0</v>
      </c>
      <c r="J9" s="246">
        <f t="shared" si="1"/>
        <v>0</v>
      </c>
      <c r="K9" s="246">
        <f t="shared" si="1"/>
        <v>370047559</v>
      </c>
      <c r="L9" s="1273">
        <f>SUM(D9:K9)</f>
        <v>378025910</v>
      </c>
    </row>
    <row r="10" spans="1:12" s="1183" customFormat="1" ht="50.9" customHeight="1" x14ac:dyDescent="0.3">
      <c r="A10" s="234" t="s">
        <v>24</v>
      </c>
      <c r="B10" s="1019" t="s">
        <v>966</v>
      </c>
      <c r="C10" s="1021"/>
      <c r="D10" s="1020">
        <f>D6+D8</f>
        <v>10967650</v>
      </c>
      <c r="E10" s="1020">
        <f t="shared" ref="E10:K10" si="2">E6+E8</f>
        <v>0</v>
      </c>
      <c r="F10" s="1020">
        <f t="shared" si="2"/>
        <v>8645697</v>
      </c>
      <c r="G10" s="1020">
        <f t="shared" si="2"/>
        <v>15748</v>
      </c>
      <c r="H10" s="1020">
        <f t="shared" si="2"/>
        <v>0</v>
      </c>
      <c r="I10" s="1020">
        <f t="shared" si="2"/>
        <v>0</v>
      </c>
      <c r="J10" s="1020">
        <f t="shared" si="2"/>
        <v>686586</v>
      </c>
      <c r="K10" s="1020">
        <f t="shared" si="2"/>
        <v>374686808</v>
      </c>
      <c r="L10" s="1239">
        <f>L6+L8</f>
        <v>395002489</v>
      </c>
    </row>
    <row r="11" spans="1:12" ht="42" customHeight="1" x14ac:dyDescent="0.3">
      <c r="A11" s="248"/>
      <c r="B11" s="253"/>
      <c r="C11" s="254"/>
      <c r="D11" s="255"/>
      <c r="E11" s="251"/>
      <c r="F11" s="251"/>
      <c r="G11" s="250"/>
      <c r="H11" s="250"/>
      <c r="I11" s="250"/>
      <c r="L11" s="1240"/>
    </row>
    <row r="12" spans="1:12" ht="42" customHeight="1" x14ac:dyDescent="0.3">
      <c r="A12" s="256"/>
      <c r="B12" s="257"/>
      <c r="C12" s="258"/>
      <c r="D12" s="259"/>
      <c r="E12" s="230"/>
      <c r="F12" s="230"/>
      <c r="G12" s="231"/>
      <c r="H12" s="231"/>
      <c r="I12" s="231"/>
    </row>
    <row r="13" spans="1:12" ht="14" x14ac:dyDescent="0.3">
      <c r="A13" s="227"/>
      <c r="B13" s="228"/>
      <c r="C13" s="228"/>
      <c r="D13" s="229"/>
      <c r="E13" s="229"/>
      <c r="F13" s="229"/>
      <c r="G13" s="229"/>
      <c r="H13" s="229"/>
      <c r="I13" s="229"/>
    </row>
    <row r="14" spans="1:12" s="261" customFormat="1" ht="14" x14ac:dyDescent="0.3">
      <c r="A14" s="227"/>
      <c r="B14" s="228"/>
      <c r="C14" s="228"/>
      <c r="D14" s="229"/>
      <c r="E14" s="230"/>
      <c r="F14" s="260"/>
      <c r="G14" s="260"/>
      <c r="H14" s="260"/>
      <c r="I14" s="260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23/2019. (XII.02.)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Layout" topLeftCell="A2" zoomScaleNormal="100" workbookViewId="0">
      <selection activeCell="J6" sqref="J6"/>
    </sheetView>
  </sheetViews>
  <sheetFormatPr defaultRowHeight="13" x14ac:dyDescent="0.3"/>
  <cols>
    <col min="1" max="1" width="5.796875" style="262" customWidth="1"/>
    <col min="2" max="2" width="22.296875" style="226" customWidth="1"/>
    <col min="3" max="3" width="13" style="226" customWidth="1"/>
    <col min="4" max="4" width="13.19921875" style="263" customWidth="1"/>
    <col min="5" max="5" width="15.5" style="263" customWidth="1"/>
    <col min="6" max="6" width="11.5" style="263" bestFit="1" customWidth="1"/>
    <col min="7" max="7" width="13.296875" style="263" customWidth="1"/>
    <col min="8" max="9" width="14" style="263" customWidth="1"/>
    <col min="10" max="10" width="13.296875" style="226" customWidth="1"/>
    <col min="11" max="11" width="12.296875" style="226" customWidth="1"/>
    <col min="12" max="12" width="14.296875" style="226" customWidth="1"/>
    <col min="13" max="13" width="15.19921875" style="226" customWidth="1"/>
    <col min="14" max="256" width="9.296875" style="226"/>
    <col min="257" max="257" width="5.796875" style="226" customWidth="1"/>
    <col min="258" max="258" width="22.296875" style="226" customWidth="1"/>
    <col min="259" max="259" width="13" style="226" customWidth="1"/>
    <col min="260" max="260" width="11" style="226" customWidth="1"/>
    <col min="261" max="261" width="15.5" style="226" customWidth="1"/>
    <col min="262" max="262" width="11.19921875" style="226" customWidth="1"/>
    <col min="263" max="263" width="13.296875" style="226" customWidth="1"/>
    <col min="264" max="265" width="14" style="226" customWidth="1"/>
    <col min="266" max="266" width="13.296875" style="226" customWidth="1"/>
    <col min="267" max="267" width="12.296875" style="226" customWidth="1"/>
    <col min="268" max="268" width="14.296875" style="226" customWidth="1"/>
    <col min="269" max="269" width="15.19921875" style="226" customWidth="1"/>
    <col min="270" max="512" width="9.296875" style="226"/>
    <col min="513" max="513" width="5.796875" style="226" customWidth="1"/>
    <col min="514" max="514" width="22.296875" style="226" customWidth="1"/>
    <col min="515" max="515" width="13" style="226" customWidth="1"/>
    <col min="516" max="516" width="11" style="226" customWidth="1"/>
    <col min="517" max="517" width="15.5" style="226" customWidth="1"/>
    <col min="518" max="518" width="11.19921875" style="226" customWidth="1"/>
    <col min="519" max="519" width="13.296875" style="226" customWidth="1"/>
    <col min="520" max="521" width="14" style="226" customWidth="1"/>
    <col min="522" max="522" width="13.296875" style="226" customWidth="1"/>
    <col min="523" max="523" width="12.296875" style="226" customWidth="1"/>
    <col min="524" max="524" width="14.296875" style="226" customWidth="1"/>
    <col min="525" max="525" width="15.19921875" style="226" customWidth="1"/>
    <col min="526" max="768" width="9.296875" style="226"/>
    <col min="769" max="769" width="5.796875" style="226" customWidth="1"/>
    <col min="770" max="770" width="22.296875" style="226" customWidth="1"/>
    <col min="771" max="771" width="13" style="226" customWidth="1"/>
    <col min="772" max="772" width="11" style="226" customWidth="1"/>
    <col min="773" max="773" width="15.5" style="226" customWidth="1"/>
    <col min="774" max="774" width="11.19921875" style="226" customWidth="1"/>
    <col min="775" max="775" width="13.296875" style="226" customWidth="1"/>
    <col min="776" max="777" width="14" style="226" customWidth="1"/>
    <col min="778" max="778" width="13.296875" style="226" customWidth="1"/>
    <col min="779" max="779" width="12.296875" style="226" customWidth="1"/>
    <col min="780" max="780" width="14.296875" style="226" customWidth="1"/>
    <col min="781" max="781" width="15.19921875" style="226" customWidth="1"/>
    <col min="782" max="1024" width="9.296875" style="226"/>
    <col min="1025" max="1025" width="5.796875" style="226" customWidth="1"/>
    <col min="1026" max="1026" width="22.296875" style="226" customWidth="1"/>
    <col min="1027" max="1027" width="13" style="226" customWidth="1"/>
    <col min="1028" max="1028" width="11" style="226" customWidth="1"/>
    <col min="1029" max="1029" width="15.5" style="226" customWidth="1"/>
    <col min="1030" max="1030" width="11.19921875" style="226" customWidth="1"/>
    <col min="1031" max="1031" width="13.296875" style="226" customWidth="1"/>
    <col min="1032" max="1033" width="14" style="226" customWidth="1"/>
    <col min="1034" max="1034" width="13.296875" style="226" customWidth="1"/>
    <col min="1035" max="1035" width="12.296875" style="226" customWidth="1"/>
    <col min="1036" max="1036" width="14.296875" style="226" customWidth="1"/>
    <col min="1037" max="1037" width="15.19921875" style="226" customWidth="1"/>
    <col min="1038" max="1280" width="9.296875" style="226"/>
    <col min="1281" max="1281" width="5.796875" style="226" customWidth="1"/>
    <col min="1282" max="1282" width="22.296875" style="226" customWidth="1"/>
    <col min="1283" max="1283" width="13" style="226" customWidth="1"/>
    <col min="1284" max="1284" width="11" style="226" customWidth="1"/>
    <col min="1285" max="1285" width="15.5" style="226" customWidth="1"/>
    <col min="1286" max="1286" width="11.19921875" style="226" customWidth="1"/>
    <col min="1287" max="1287" width="13.296875" style="226" customWidth="1"/>
    <col min="1288" max="1289" width="14" style="226" customWidth="1"/>
    <col min="1290" max="1290" width="13.296875" style="226" customWidth="1"/>
    <col min="1291" max="1291" width="12.296875" style="226" customWidth="1"/>
    <col min="1292" max="1292" width="14.296875" style="226" customWidth="1"/>
    <col min="1293" max="1293" width="15.19921875" style="226" customWidth="1"/>
    <col min="1294" max="1536" width="9.296875" style="226"/>
    <col min="1537" max="1537" width="5.796875" style="226" customWidth="1"/>
    <col min="1538" max="1538" width="22.296875" style="226" customWidth="1"/>
    <col min="1539" max="1539" width="13" style="226" customWidth="1"/>
    <col min="1540" max="1540" width="11" style="226" customWidth="1"/>
    <col min="1541" max="1541" width="15.5" style="226" customWidth="1"/>
    <col min="1542" max="1542" width="11.19921875" style="226" customWidth="1"/>
    <col min="1543" max="1543" width="13.296875" style="226" customWidth="1"/>
    <col min="1544" max="1545" width="14" style="226" customWidth="1"/>
    <col min="1546" max="1546" width="13.296875" style="226" customWidth="1"/>
    <col min="1547" max="1547" width="12.296875" style="226" customWidth="1"/>
    <col min="1548" max="1548" width="14.296875" style="226" customWidth="1"/>
    <col min="1549" max="1549" width="15.19921875" style="226" customWidth="1"/>
    <col min="1550" max="1792" width="9.296875" style="226"/>
    <col min="1793" max="1793" width="5.796875" style="226" customWidth="1"/>
    <col min="1794" max="1794" width="22.296875" style="226" customWidth="1"/>
    <col min="1795" max="1795" width="13" style="226" customWidth="1"/>
    <col min="1796" max="1796" width="11" style="226" customWidth="1"/>
    <col min="1797" max="1797" width="15.5" style="226" customWidth="1"/>
    <col min="1798" max="1798" width="11.19921875" style="226" customWidth="1"/>
    <col min="1799" max="1799" width="13.296875" style="226" customWidth="1"/>
    <col min="1800" max="1801" width="14" style="226" customWidth="1"/>
    <col min="1802" max="1802" width="13.296875" style="226" customWidth="1"/>
    <col min="1803" max="1803" width="12.296875" style="226" customWidth="1"/>
    <col min="1804" max="1804" width="14.296875" style="226" customWidth="1"/>
    <col min="1805" max="1805" width="15.19921875" style="226" customWidth="1"/>
    <col min="1806" max="2048" width="9.296875" style="226"/>
    <col min="2049" max="2049" width="5.796875" style="226" customWidth="1"/>
    <col min="2050" max="2050" width="22.296875" style="226" customWidth="1"/>
    <col min="2051" max="2051" width="13" style="226" customWidth="1"/>
    <col min="2052" max="2052" width="11" style="226" customWidth="1"/>
    <col min="2053" max="2053" width="15.5" style="226" customWidth="1"/>
    <col min="2054" max="2054" width="11.19921875" style="226" customWidth="1"/>
    <col min="2055" max="2055" width="13.296875" style="226" customWidth="1"/>
    <col min="2056" max="2057" width="14" style="226" customWidth="1"/>
    <col min="2058" max="2058" width="13.296875" style="226" customWidth="1"/>
    <col min="2059" max="2059" width="12.296875" style="226" customWidth="1"/>
    <col min="2060" max="2060" width="14.296875" style="226" customWidth="1"/>
    <col min="2061" max="2061" width="15.19921875" style="226" customWidth="1"/>
    <col min="2062" max="2304" width="9.296875" style="226"/>
    <col min="2305" max="2305" width="5.796875" style="226" customWidth="1"/>
    <col min="2306" max="2306" width="22.296875" style="226" customWidth="1"/>
    <col min="2307" max="2307" width="13" style="226" customWidth="1"/>
    <col min="2308" max="2308" width="11" style="226" customWidth="1"/>
    <col min="2309" max="2309" width="15.5" style="226" customWidth="1"/>
    <col min="2310" max="2310" width="11.19921875" style="226" customWidth="1"/>
    <col min="2311" max="2311" width="13.296875" style="226" customWidth="1"/>
    <col min="2312" max="2313" width="14" style="226" customWidth="1"/>
    <col min="2314" max="2314" width="13.296875" style="226" customWidth="1"/>
    <col min="2315" max="2315" width="12.296875" style="226" customWidth="1"/>
    <col min="2316" max="2316" width="14.296875" style="226" customWidth="1"/>
    <col min="2317" max="2317" width="15.19921875" style="226" customWidth="1"/>
    <col min="2318" max="2560" width="9.296875" style="226"/>
    <col min="2561" max="2561" width="5.796875" style="226" customWidth="1"/>
    <col min="2562" max="2562" width="22.296875" style="226" customWidth="1"/>
    <col min="2563" max="2563" width="13" style="226" customWidth="1"/>
    <col min="2564" max="2564" width="11" style="226" customWidth="1"/>
    <col min="2565" max="2565" width="15.5" style="226" customWidth="1"/>
    <col min="2566" max="2566" width="11.19921875" style="226" customWidth="1"/>
    <col min="2567" max="2567" width="13.296875" style="226" customWidth="1"/>
    <col min="2568" max="2569" width="14" style="226" customWidth="1"/>
    <col min="2570" max="2570" width="13.296875" style="226" customWidth="1"/>
    <col min="2571" max="2571" width="12.296875" style="226" customWidth="1"/>
    <col min="2572" max="2572" width="14.296875" style="226" customWidth="1"/>
    <col min="2573" max="2573" width="15.19921875" style="226" customWidth="1"/>
    <col min="2574" max="2816" width="9.296875" style="226"/>
    <col min="2817" max="2817" width="5.796875" style="226" customWidth="1"/>
    <col min="2818" max="2818" width="22.296875" style="226" customWidth="1"/>
    <col min="2819" max="2819" width="13" style="226" customWidth="1"/>
    <col min="2820" max="2820" width="11" style="226" customWidth="1"/>
    <col min="2821" max="2821" width="15.5" style="226" customWidth="1"/>
    <col min="2822" max="2822" width="11.19921875" style="226" customWidth="1"/>
    <col min="2823" max="2823" width="13.296875" style="226" customWidth="1"/>
    <col min="2824" max="2825" width="14" style="226" customWidth="1"/>
    <col min="2826" max="2826" width="13.296875" style="226" customWidth="1"/>
    <col min="2827" max="2827" width="12.296875" style="226" customWidth="1"/>
    <col min="2828" max="2828" width="14.296875" style="226" customWidth="1"/>
    <col min="2829" max="2829" width="15.19921875" style="226" customWidth="1"/>
    <col min="2830" max="3072" width="9.296875" style="226"/>
    <col min="3073" max="3073" width="5.796875" style="226" customWidth="1"/>
    <col min="3074" max="3074" width="22.296875" style="226" customWidth="1"/>
    <col min="3075" max="3075" width="13" style="226" customWidth="1"/>
    <col min="3076" max="3076" width="11" style="226" customWidth="1"/>
    <col min="3077" max="3077" width="15.5" style="226" customWidth="1"/>
    <col min="3078" max="3078" width="11.19921875" style="226" customWidth="1"/>
    <col min="3079" max="3079" width="13.296875" style="226" customWidth="1"/>
    <col min="3080" max="3081" width="14" style="226" customWidth="1"/>
    <col min="3082" max="3082" width="13.296875" style="226" customWidth="1"/>
    <col min="3083" max="3083" width="12.296875" style="226" customWidth="1"/>
    <col min="3084" max="3084" width="14.296875" style="226" customWidth="1"/>
    <col min="3085" max="3085" width="15.19921875" style="226" customWidth="1"/>
    <col min="3086" max="3328" width="9.296875" style="226"/>
    <col min="3329" max="3329" width="5.796875" style="226" customWidth="1"/>
    <col min="3330" max="3330" width="22.296875" style="226" customWidth="1"/>
    <col min="3331" max="3331" width="13" style="226" customWidth="1"/>
    <col min="3332" max="3332" width="11" style="226" customWidth="1"/>
    <col min="3333" max="3333" width="15.5" style="226" customWidth="1"/>
    <col min="3334" max="3334" width="11.19921875" style="226" customWidth="1"/>
    <col min="3335" max="3335" width="13.296875" style="226" customWidth="1"/>
    <col min="3336" max="3337" width="14" style="226" customWidth="1"/>
    <col min="3338" max="3338" width="13.296875" style="226" customWidth="1"/>
    <col min="3339" max="3339" width="12.296875" style="226" customWidth="1"/>
    <col min="3340" max="3340" width="14.296875" style="226" customWidth="1"/>
    <col min="3341" max="3341" width="15.19921875" style="226" customWidth="1"/>
    <col min="3342" max="3584" width="9.296875" style="226"/>
    <col min="3585" max="3585" width="5.796875" style="226" customWidth="1"/>
    <col min="3586" max="3586" width="22.296875" style="226" customWidth="1"/>
    <col min="3587" max="3587" width="13" style="226" customWidth="1"/>
    <col min="3588" max="3588" width="11" style="226" customWidth="1"/>
    <col min="3589" max="3589" width="15.5" style="226" customWidth="1"/>
    <col min="3590" max="3590" width="11.19921875" style="226" customWidth="1"/>
    <col min="3591" max="3591" width="13.296875" style="226" customWidth="1"/>
    <col min="3592" max="3593" width="14" style="226" customWidth="1"/>
    <col min="3594" max="3594" width="13.296875" style="226" customWidth="1"/>
    <col min="3595" max="3595" width="12.296875" style="226" customWidth="1"/>
    <col min="3596" max="3596" width="14.296875" style="226" customWidth="1"/>
    <col min="3597" max="3597" width="15.19921875" style="226" customWidth="1"/>
    <col min="3598" max="3840" width="9.296875" style="226"/>
    <col min="3841" max="3841" width="5.796875" style="226" customWidth="1"/>
    <col min="3842" max="3842" width="22.296875" style="226" customWidth="1"/>
    <col min="3843" max="3843" width="13" style="226" customWidth="1"/>
    <col min="3844" max="3844" width="11" style="226" customWidth="1"/>
    <col min="3845" max="3845" width="15.5" style="226" customWidth="1"/>
    <col min="3846" max="3846" width="11.19921875" style="226" customWidth="1"/>
    <col min="3847" max="3847" width="13.296875" style="226" customWidth="1"/>
    <col min="3848" max="3849" width="14" style="226" customWidth="1"/>
    <col min="3850" max="3850" width="13.296875" style="226" customWidth="1"/>
    <col min="3851" max="3851" width="12.296875" style="226" customWidth="1"/>
    <col min="3852" max="3852" width="14.296875" style="226" customWidth="1"/>
    <col min="3853" max="3853" width="15.19921875" style="226" customWidth="1"/>
    <col min="3854" max="4096" width="9.296875" style="226"/>
    <col min="4097" max="4097" width="5.796875" style="226" customWidth="1"/>
    <col min="4098" max="4098" width="22.296875" style="226" customWidth="1"/>
    <col min="4099" max="4099" width="13" style="226" customWidth="1"/>
    <col min="4100" max="4100" width="11" style="226" customWidth="1"/>
    <col min="4101" max="4101" width="15.5" style="226" customWidth="1"/>
    <col min="4102" max="4102" width="11.19921875" style="226" customWidth="1"/>
    <col min="4103" max="4103" width="13.296875" style="226" customWidth="1"/>
    <col min="4104" max="4105" width="14" style="226" customWidth="1"/>
    <col min="4106" max="4106" width="13.296875" style="226" customWidth="1"/>
    <col min="4107" max="4107" width="12.296875" style="226" customWidth="1"/>
    <col min="4108" max="4108" width="14.296875" style="226" customWidth="1"/>
    <col min="4109" max="4109" width="15.19921875" style="226" customWidth="1"/>
    <col min="4110" max="4352" width="9.296875" style="226"/>
    <col min="4353" max="4353" width="5.796875" style="226" customWidth="1"/>
    <col min="4354" max="4354" width="22.296875" style="226" customWidth="1"/>
    <col min="4355" max="4355" width="13" style="226" customWidth="1"/>
    <col min="4356" max="4356" width="11" style="226" customWidth="1"/>
    <col min="4357" max="4357" width="15.5" style="226" customWidth="1"/>
    <col min="4358" max="4358" width="11.19921875" style="226" customWidth="1"/>
    <col min="4359" max="4359" width="13.296875" style="226" customWidth="1"/>
    <col min="4360" max="4361" width="14" style="226" customWidth="1"/>
    <col min="4362" max="4362" width="13.296875" style="226" customWidth="1"/>
    <col min="4363" max="4363" width="12.296875" style="226" customWidth="1"/>
    <col min="4364" max="4364" width="14.296875" style="226" customWidth="1"/>
    <col min="4365" max="4365" width="15.19921875" style="226" customWidth="1"/>
    <col min="4366" max="4608" width="9.296875" style="226"/>
    <col min="4609" max="4609" width="5.796875" style="226" customWidth="1"/>
    <col min="4610" max="4610" width="22.296875" style="226" customWidth="1"/>
    <col min="4611" max="4611" width="13" style="226" customWidth="1"/>
    <col min="4612" max="4612" width="11" style="226" customWidth="1"/>
    <col min="4613" max="4613" width="15.5" style="226" customWidth="1"/>
    <col min="4614" max="4614" width="11.19921875" style="226" customWidth="1"/>
    <col min="4615" max="4615" width="13.296875" style="226" customWidth="1"/>
    <col min="4616" max="4617" width="14" style="226" customWidth="1"/>
    <col min="4618" max="4618" width="13.296875" style="226" customWidth="1"/>
    <col min="4619" max="4619" width="12.296875" style="226" customWidth="1"/>
    <col min="4620" max="4620" width="14.296875" style="226" customWidth="1"/>
    <col min="4621" max="4621" width="15.19921875" style="226" customWidth="1"/>
    <col min="4622" max="4864" width="9.296875" style="226"/>
    <col min="4865" max="4865" width="5.796875" style="226" customWidth="1"/>
    <col min="4866" max="4866" width="22.296875" style="226" customWidth="1"/>
    <col min="4867" max="4867" width="13" style="226" customWidth="1"/>
    <col min="4868" max="4868" width="11" style="226" customWidth="1"/>
    <col min="4869" max="4869" width="15.5" style="226" customWidth="1"/>
    <col min="4870" max="4870" width="11.19921875" style="226" customWidth="1"/>
    <col min="4871" max="4871" width="13.296875" style="226" customWidth="1"/>
    <col min="4872" max="4873" width="14" style="226" customWidth="1"/>
    <col min="4874" max="4874" width="13.296875" style="226" customWidth="1"/>
    <col min="4875" max="4875" width="12.296875" style="226" customWidth="1"/>
    <col min="4876" max="4876" width="14.296875" style="226" customWidth="1"/>
    <col min="4877" max="4877" width="15.19921875" style="226" customWidth="1"/>
    <col min="4878" max="5120" width="9.296875" style="226"/>
    <col min="5121" max="5121" width="5.796875" style="226" customWidth="1"/>
    <col min="5122" max="5122" width="22.296875" style="226" customWidth="1"/>
    <col min="5123" max="5123" width="13" style="226" customWidth="1"/>
    <col min="5124" max="5124" width="11" style="226" customWidth="1"/>
    <col min="5125" max="5125" width="15.5" style="226" customWidth="1"/>
    <col min="5126" max="5126" width="11.19921875" style="226" customWidth="1"/>
    <col min="5127" max="5127" width="13.296875" style="226" customWidth="1"/>
    <col min="5128" max="5129" width="14" style="226" customWidth="1"/>
    <col min="5130" max="5130" width="13.296875" style="226" customWidth="1"/>
    <col min="5131" max="5131" width="12.296875" style="226" customWidth="1"/>
    <col min="5132" max="5132" width="14.296875" style="226" customWidth="1"/>
    <col min="5133" max="5133" width="15.19921875" style="226" customWidth="1"/>
    <col min="5134" max="5376" width="9.296875" style="226"/>
    <col min="5377" max="5377" width="5.796875" style="226" customWidth="1"/>
    <col min="5378" max="5378" width="22.296875" style="226" customWidth="1"/>
    <col min="5379" max="5379" width="13" style="226" customWidth="1"/>
    <col min="5380" max="5380" width="11" style="226" customWidth="1"/>
    <col min="5381" max="5381" width="15.5" style="226" customWidth="1"/>
    <col min="5382" max="5382" width="11.19921875" style="226" customWidth="1"/>
    <col min="5383" max="5383" width="13.296875" style="226" customWidth="1"/>
    <col min="5384" max="5385" width="14" style="226" customWidth="1"/>
    <col min="5386" max="5386" width="13.296875" style="226" customWidth="1"/>
    <col min="5387" max="5387" width="12.296875" style="226" customWidth="1"/>
    <col min="5388" max="5388" width="14.296875" style="226" customWidth="1"/>
    <col min="5389" max="5389" width="15.19921875" style="226" customWidth="1"/>
    <col min="5390" max="5632" width="9.296875" style="226"/>
    <col min="5633" max="5633" width="5.796875" style="226" customWidth="1"/>
    <col min="5634" max="5634" width="22.296875" style="226" customWidth="1"/>
    <col min="5635" max="5635" width="13" style="226" customWidth="1"/>
    <col min="5636" max="5636" width="11" style="226" customWidth="1"/>
    <col min="5637" max="5637" width="15.5" style="226" customWidth="1"/>
    <col min="5638" max="5638" width="11.19921875" style="226" customWidth="1"/>
    <col min="5639" max="5639" width="13.296875" style="226" customWidth="1"/>
    <col min="5640" max="5641" width="14" style="226" customWidth="1"/>
    <col min="5642" max="5642" width="13.296875" style="226" customWidth="1"/>
    <col min="5643" max="5643" width="12.296875" style="226" customWidth="1"/>
    <col min="5644" max="5644" width="14.296875" style="226" customWidth="1"/>
    <col min="5645" max="5645" width="15.19921875" style="226" customWidth="1"/>
    <col min="5646" max="5888" width="9.296875" style="226"/>
    <col min="5889" max="5889" width="5.796875" style="226" customWidth="1"/>
    <col min="5890" max="5890" width="22.296875" style="226" customWidth="1"/>
    <col min="5891" max="5891" width="13" style="226" customWidth="1"/>
    <col min="5892" max="5892" width="11" style="226" customWidth="1"/>
    <col min="5893" max="5893" width="15.5" style="226" customWidth="1"/>
    <col min="5894" max="5894" width="11.19921875" style="226" customWidth="1"/>
    <col min="5895" max="5895" width="13.296875" style="226" customWidth="1"/>
    <col min="5896" max="5897" width="14" style="226" customWidth="1"/>
    <col min="5898" max="5898" width="13.296875" style="226" customWidth="1"/>
    <col min="5899" max="5899" width="12.296875" style="226" customWidth="1"/>
    <col min="5900" max="5900" width="14.296875" style="226" customWidth="1"/>
    <col min="5901" max="5901" width="15.19921875" style="226" customWidth="1"/>
    <col min="5902" max="6144" width="9.296875" style="226"/>
    <col min="6145" max="6145" width="5.796875" style="226" customWidth="1"/>
    <col min="6146" max="6146" width="22.296875" style="226" customWidth="1"/>
    <col min="6147" max="6147" width="13" style="226" customWidth="1"/>
    <col min="6148" max="6148" width="11" style="226" customWidth="1"/>
    <col min="6149" max="6149" width="15.5" style="226" customWidth="1"/>
    <col min="6150" max="6150" width="11.19921875" style="226" customWidth="1"/>
    <col min="6151" max="6151" width="13.296875" style="226" customWidth="1"/>
    <col min="6152" max="6153" width="14" style="226" customWidth="1"/>
    <col min="6154" max="6154" width="13.296875" style="226" customWidth="1"/>
    <col min="6155" max="6155" width="12.296875" style="226" customWidth="1"/>
    <col min="6156" max="6156" width="14.296875" style="226" customWidth="1"/>
    <col min="6157" max="6157" width="15.19921875" style="226" customWidth="1"/>
    <col min="6158" max="6400" width="9.296875" style="226"/>
    <col min="6401" max="6401" width="5.796875" style="226" customWidth="1"/>
    <col min="6402" max="6402" width="22.296875" style="226" customWidth="1"/>
    <col min="6403" max="6403" width="13" style="226" customWidth="1"/>
    <col min="6404" max="6404" width="11" style="226" customWidth="1"/>
    <col min="6405" max="6405" width="15.5" style="226" customWidth="1"/>
    <col min="6406" max="6406" width="11.19921875" style="226" customWidth="1"/>
    <col min="6407" max="6407" width="13.296875" style="226" customWidth="1"/>
    <col min="6408" max="6409" width="14" style="226" customWidth="1"/>
    <col min="6410" max="6410" width="13.296875" style="226" customWidth="1"/>
    <col min="6411" max="6411" width="12.296875" style="226" customWidth="1"/>
    <col min="6412" max="6412" width="14.296875" style="226" customWidth="1"/>
    <col min="6413" max="6413" width="15.19921875" style="226" customWidth="1"/>
    <col min="6414" max="6656" width="9.296875" style="226"/>
    <col min="6657" max="6657" width="5.796875" style="226" customWidth="1"/>
    <col min="6658" max="6658" width="22.296875" style="226" customWidth="1"/>
    <col min="6659" max="6659" width="13" style="226" customWidth="1"/>
    <col min="6660" max="6660" width="11" style="226" customWidth="1"/>
    <col min="6661" max="6661" width="15.5" style="226" customWidth="1"/>
    <col min="6662" max="6662" width="11.19921875" style="226" customWidth="1"/>
    <col min="6663" max="6663" width="13.296875" style="226" customWidth="1"/>
    <col min="6664" max="6665" width="14" style="226" customWidth="1"/>
    <col min="6666" max="6666" width="13.296875" style="226" customWidth="1"/>
    <col min="6667" max="6667" width="12.296875" style="226" customWidth="1"/>
    <col min="6668" max="6668" width="14.296875" style="226" customWidth="1"/>
    <col min="6669" max="6669" width="15.19921875" style="226" customWidth="1"/>
    <col min="6670" max="6912" width="9.296875" style="226"/>
    <col min="6913" max="6913" width="5.796875" style="226" customWidth="1"/>
    <col min="6914" max="6914" width="22.296875" style="226" customWidth="1"/>
    <col min="6915" max="6915" width="13" style="226" customWidth="1"/>
    <col min="6916" max="6916" width="11" style="226" customWidth="1"/>
    <col min="6917" max="6917" width="15.5" style="226" customWidth="1"/>
    <col min="6918" max="6918" width="11.19921875" style="226" customWidth="1"/>
    <col min="6919" max="6919" width="13.296875" style="226" customWidth="1"/>
    <col min="6920" max="6921" width="14" style="226" customWidth="1"/>
    <col min="6922" max="6922" width="13.296875" style="226" customWidth="1"/>
    <col min="6923" max="6923" width="12.296875" style="226" customWidth="1"/>
    <col min="6924" max="6924" width="14.296875" style="226" customWidth="1"/>
    <col min="6925" max="6925" width="15.19921875" style="226" customWidth="1"/>
    <col min="6926" max="7168" width="9.296875" style="226"/>
    <col min="7169" max="7169" width="5.796875" style="226" customWidth="1"/>
    <col min="7170" max="7170" width="22.296875" style="226" customWidth="1"/>
    <col min="7171" max="7171" width="13" style="226" customWidth="1"/>
    <col min="7172" max="7172" width="11" style="226" customWidth="1"/>
    <col min="7173" max="7173" width="15.5" style="226" customWidth="1"/>
    <col min="7174" max="7174" width="11.19921875" style="226" customWidth="1"/>
    <col min="7175" max="7175" width="13.296875" style="226" customWidth="1"/>
    <col min="7176" max="7177" width="14" style="226" customWidth="1"/>
    <col min="7178" max="7178" width="13.296875" style="226" customWidth="1"/>
    <col min="7179" max="7179" width="12.296875" style="226" customWidth="1"/>
    <col min="7180" max="7180" width="14.296875" style="226" customWidth="1"/>
    <col min="7181" max="7181" width="15.19921875" style="226" customWidth="1"/>
    <col min="7182" max="7424" width="9.296875" style="226"/>
    <col min="7425" max="7425" width="5.796875" style="226" customWidth="1"/>
    <col min="7426" max="7426" width="22.296875" style="226" customWidth="1"/>
    <col min="7427" max="7427" width="13" style="226" customWidth="1"/>
    <col min="7428" max="7428" width="11" style="226" customWidth="1"/>
    <col min="7429" max="7429" width="15.5" style="226" customWidth="1"/>
    <col min="7430" max="7430" width="11.19921875" style="226" customWidth="1"/>
    <col min="7431" max="7431" width="13.296875" style="226" customWidth="1"/>
    <col min="7432" max="7433" width="14" style="226" customWidth="1"/>
    <col min="7434" max="7434" width="13.296875" style="226" customWidth="1"/>
    <col min="7435" max="7435" width="12.296875" style="226" customWidth="1"/>
    <col min="7436" max="7436" width="14.296875" style="226" customWidth="1"/>
    <col min="7437" max="7437" width="15.19921875" style="226" customWidth="1"/>
    <col min="7438" max="7680" width="9.296875" style="226"/>
    <col min="7681" max="7681" width="5.796875" style="226" customWidth="1"/>
    <col min="7682" max="7682" width="22.296875" style="226" customWidth="1"/>
    <col min="7683" max="7683" width="13" style="226" customWidth="1"/>
    <col min="7684" max="7684" width="11" style="226" customWidth="1"/>
    <col min="7685" max="7685" width="15.5" style="226" customWidth="1"/>
    <col min="7686" max="7686" width="11.19921875" style="226" customWidth="1"/>
    <col min="7687" max="7687" width="13.296875" style="226" customWidth="1"/>
    <col min="7688" max="7689" width="14" style="226" customWidth="1"/>
    <col min="7690" max="7690" width="13.296875" style="226" customWidth="1"/>
    <col min="7691" max="7691" width="12.296875" style="226" customWidth="1"/>
    <col min="7692" max="7692" width="14.296875" style="226" customWidth="1"/>
    <col min="7693" max="7693" width="15.19921875" style="226" customWidth="1"/>
    <col min="7694" max="7936" width="9.296875" style="226"/>
    <col min="7937" max="7937" width="5.796875" style="226" customWidth="1"/>
    <col min="7938" max="7938" width="22.296875" style="226" customWidth="1"/>
    <col min="7939" max="7939" width="13" style="226" customWidth="1"/>
    <col min="7940" max="7940" width="11" style="226" customWidth="1"/>
    <col min="7941" max="7941" width="15.5" style="226" customWidth="1"/>
    <col min="7942" max="7942" width="11.19921875" style="226" customWidth="1"/>
    <col min="7943" max="7943" width="13.296875" style="226" customWidth="1"/>
    <col min="7944" max="7945" width="14" style="226" customWidth="1"/>
    <col min="7946" max="7946" width="13.296875" style="226" customWidth="1"/>
    <col min="7947" max="7947" width="12.296875" style="226" customWidth="1"/>
    <col min="7948" max="7948" width="14.296875" style="226" customWidth="1"/>
    <col min="7949" max="7949" width="15.19921875" style="226" customWidth="1"/>
    <col min="7950" max="8192" width="9.296875" style="226"/>
    <col min="8193" max="8193" width="5.796875" style="226" customWidth="1"/>
    <col min="8194" max="8194" width="22.296875" style="226" customWidth="1"/>
    <col min="8195" max="8195" width="13" style="226" customWidth="1"/>
    <col min="8196" max="8196" width="11" style="226" customWidth="1"/>
    <col min="8197" max="8197" width="15.5" style="226" customWidth="1"/>
    <col min="8198" max="8198" width="11.19921875" style="226" customWidth="1"/>
    <col min="8199" max="8199" width="13.296875" style="226" customWidth="1"/>
    <col min="8200" max="8201" width="14" style="226" customWidth="1"/>
    <col min="8202" max="8202" width="13.296875" style="226" customWidth="1"/>
    <col min="8203" max="8203" width="12.296875" style="226" customWidth="1"/>
    <col min="8204" max="8204" width="14.296875" style="226" customWidth="1"/>
    <col min="8205" max="8205" width="15.19921875" style="226" customWidth="1"/>
    <col min="8206" max="8448" width="9.296875" style="226"/>
    <col min="8449" max="8449" width="5.796875" style="226" customWidth="1"/>
    <col min="8450" max="8450" width="22.296875" style="226" customWidth="1"/>
    <col min="8451" max="8451" width="13" style="226" customWidth="1"/>
    <col min="8452" max="8452" width="11" style="226" customWidth="1"/>
    <col min="8453" max="8453" width="15.5" style="226" customWidth="1"/>
    <col min="8454" max="8454" width="11.19921875" style="226" customWidth="1"/>
    <col min="8455" max="8455" width="13.296875" style="226" customWidth="1"/>
    <col min="8456" max="8457" width="14" style="226" customWidth="1"/>
    <col min="8458" max="8458" width="13.296875" style="226" customWidth="1"/>
    <col min="8459" max="8459" width="12.296875" style="226" customWidth="1"/>
    <col min="8460" max="8460" width="14.296875" style="226" customWidth="1"/>
    <col min="8461" max="8461" width="15.19921875" style="226" customWidth="1"/>
    <col min="8462" max="8704" width="9.296875" style="226"/>
    <col min="8705" max="8705" width="5.796875" style="226" customWidth="1"/>
    <col min="8706" max="8706" width="22.296875" style="226" customWidth="1"/>
    <col min="8707" max="8707" width="13" style="226" customWidth="1"/>
    <col min="8708" max="8708" width="11" style="226" customWidth="1"/>
    <col min="8709" max="8709" width="15.5" style="226" customWidth="1"/>
    <col min="8710" max="8710" width="11.19921875" style="226" customWidth="1"/>
    <col min="8711" max="8711" width="13.296875" style="226" customWidth="1"/>
    <col min="8712" max="8713" width="14" style="226" customWidth="1"/>
    <col min="8714" max="8714" width="13.296875" style="226" customWidth="1"/>
    <col min="8715" max="8715" width="12.296875" style="226" customWidth="1"/>
    <col min="8716" max="8716" width="14.296875" style="226" customWidth="1"/>
    <col min="8717" max="8717" width="15.19921875" style="226" customWidth="1"/>
    <col min="8718" max="8960" width="9.296875" style="226"/>
    <col min="8961" max="8961" width="5.796875" style="226" customWidth="1"/>
    <col min="8962" max="8962" width="22.296875" style="226" customWidth="1"/>
    <col min="8963" max="8963" width="13" style="226" customWidth="1"/>
    <col min="8964" max="8964" width="11" style="226" customWidth="1"/>
    <col min="8965" max="8965" width="15.5" style="226" customWidth="1"/>
    <col min="8966" max="8966" width="11.19921875" style="226" customWidth="1"/>
    <col min="8967" max="8967" width="13.296875" style="226" customWidth="1"/>
    <col min="8968" max="8969" width="14" style="226" customWidth="1"/>
    <col min="8970" max="8970" width="13.296875" style="226" customWidth="1"/>
    <col min="8971" max="8971" width="12.296875" style="226" customWidth="1"/>
    <col min="8972" max="8972" width="14.296875" style="226" customWidth="1"/>
    <col min="8973" max="8973" width="15.19921875" style="226" customWidth="1"/>
    <col min="8974" max="9216" width="9.296875" style="226"/>
    <col min="9217" max="9217" width="5.796875" style="226" customWidth="1"/>
    <col min="9218" max="9218" width="22.296875" style="226" customWidth="1"/>
    <col min="9219" max="9219" width="13" style="226" customWidth="1"/>
    <col min="9220" max="9220" width="11" style="226" customWidth="1"/>
    <col min="9221" max="9221" width="15.5" style="226" customWidth="1"/>
    <col min="9222" max="9222" width="11.19921875" style="226" customWidth="1"/>
    <col min="9223" max="9223" width="13.296875" style="226" customWidth="1"/>
    <col min="9224" max="9225" width="14" style="226" customWidth="1"/>
    <col min="9226" max="9226" width="13.296875" style="226" customWidth="1"/>
    <col min="9227" max="9227" width="12.296875" style="226" customWidth="1"/>
    <col min="9228" max="9228" width="14.296875" style="226" customWidth="1"/>
    <col min="9229" max="9229" width="15.19921875" style="226" customWidth="1"/>
    <col min="9230" max="9472" width="9.296875" style="226"/>
    <col min="9473" max="9473" width="5.796875" style="226" customWidth="1"/>
    <col min="9474" max="9474" width="22.296875" style="226" customWidth="1"/>
    <col min="9475" max="9475" width="13" style="226" customWidth="1"/>
    <col min="9476" max="9476" width="11" style="226" customWidth="1"/>
    <col min="9477" max="9477" width="15.5" style="226" customWidth="1"/>
    <col min="9478" max="9478" width="11.19921875" style="226" customWidth="1"/>
    <col min="9479" max="9479" width="13.296875" style="226" customWidth="1"/>
    <col min="9480" max="9481" width="14" style="226" customWidth="1"/>
    <col min="9482" max="9482" width="13.296875" style="226" customWidth="1"/>
    <col min="9483" max="9483" width="12.296875" style="226" customWidth="1"/>
    <col min="9484" max="9484" width="14.296875" style="226" customWidth="1"/>
    <col min="9485" max="9485" width="15.19921875" style="226" customWidth="1"/>
    <col min="9486" max="9728" width="9.296875" style="226"/>
    <col min="9729" max="9729" width="5.796875" style="226" customWidth="1"/>
    <col min="9730" max="9730" width="22.296875" style="226" customWidth="1"/>
    <col min="9731" max="9731" width="13" style="226" customWidth="1"/>
    <col min="9732" max="9732" width="11" style="226" customWidth="1"/>
    <col min="9733" max="9733" width="15.5" style="226" customWidth="1"/>
    <col min="9734" max="9734" width="11.19921875" style="226" customWidth="1"/>
    <col min="9735" max="9735" width="13.296875" style="226" customWidth="1"/>
    <col min="9736" max="9737" width="14" style="226" customWidth="1"/>
    <col min="9738" max="9738" width="13.296875" style="226" customWidth="1"/>
    <col min="9739" max="9739" width="12.296875" style="226" customWidth="1"/>
    <col min="9740" max="9740" width="14.296875" style="226" customWidth="1"/>
    <col min="9741" max="9741" width="15.19921875" style="226" customWidth="1"/>
    <col min="9742" max="9984" width="9.296875" style="226"/>
    <col min="9985" max="9985" width="5.796875" style="226" customWidth="1"/>
    <col min="9986" max="9986" width="22.296875" style="226" customWidth="1"/>
    <col min="9987" max="9987" width="13" style="226" customWidth="1"/>
    <col min="9988" max="9988" width="11" style="226" customWidth="1"/>
    <col min="9989" max="9989" width="15.5" style="226" customWidth="1"/>
    <col min="9990" max="9990" width="11.19921875" style="226" customWidth="1"/>
    <col min="9991" max="9991" width="13.296875" style="226" customWidth="1"/>
    <col min="9992" max="9993" width="14" style="226" customWidth="1"/>
    <col min="9994" max="9994" width="13.296875" style="226" customWidth="1"/>
    <col min="9995" max="9995" width="12.296875" style="226" customWidth="1"/>
    <col min="9996" max="9996" width="14.296875" style="226" customWidth="1"/>
    <col min="9997" max="9997" width="15.19921875" style="226" customWidth="1"/>
    <col min="9998" max="10240" width="9.296875" style="226"/>
    <col min="10241" max="10241" width="5.796875" style="226" customWidth="1"/>
    <col min="10242" max="10242" width="22.296875" style="226" customWidth="1"/>
    <col min="10243" max="10243" width="13" style="226" customWidth="1"/>
    <col min="10244" max="10244" width="11" style="226" customWidth="1"/>
    <col min="10245" max="10245" width="15.5" style="226" customWidth="1"/>
    <col min="10246" max="10246" width="11.19921875" style="226" customWidth="1"/>
    <col min="10247" max="10247" width="13.296875" style="226" customWidth="1"/>
    <col min="10248" max="10249" width="14" style="226" customWidth="1"/>
    <col min="10250" max="10250" width="13.296875" style="226" customWidth="1"/>
    <col min="10251" max="10251" width="12.296875" style="226" customWidth="1"/>
    <col min="10252" max="10252" width="14.296875" style="226" customWidth="1"/>
    <col min="10253" max="10253" width="15.19921875" style="226" customWidth="1"/>
    <col min="10254" max="10496" width="9.296875" style="226"/>
    <col min="10497" max="10497" width="5.796875" style="226" customWidth="1"/>
    <col min="10498" max="10498" width="22.296875" style="226" customWidth="1"/>
    <col min="10499" max="10499" width="13" style="226" customWidth="1"/>
    <col min="10500" max="10500" width="11" style="226" customWidth="1"/>
    <col min="10501" max="10501" width="15.5" style="226" customWidth="1"/>
    <col min="10502" max="10502" width="11.19921875" style="226" customWidth="1"/>
    <col min="10503" max="10503" width="13.296875" style="226" customWidth="1"/>
    <col min="10504" max="10505" width="14" style="226" customWidth="1"/>
    <col min="10506" max="10506" width="13.296875" style="226" customWidth="1"/>
    <col min="10507" max="10507" width="12.296875" style="226" customWidth="1"/>
    <col min="10508" max="10508" width="14.296875" style="226" customWidth="1"/>
    <col min="10509" max="10509" width="15.19921875" style="226" customWidth="1"/>
    <col min="10510" max="10752" width="9.296875" style="226"/>
    <col min="10753" max="10753" width="5.796875" style="226" customWidth="1"/>
    <col min="10754" max="10754" width="22.296875" style="226" customWidth="1"/>
    <col min="10755" max="10755" width="13" style="226" customWidth="1"/>
    <col min="10756" max="10756" width="11" style="226" customWidth="1"/>
    <col min="10757" max="10757" width="15.5" style="226" customWidth="1"/>
    <col min="10758" max="10758" width="11.19921875" style="226" customWidth="1"/>
    <col min="10759" max="10759" width="13.296875" style="226" customWidth="1"/>
    <col min="10760" max="10761" width="14" style="226" customWidth="1"/>
    <col min="10762" max="10762" width="13.296875" style="226" customWidth="1"/>
    <col min="10763" max="10763" width="12.296875" style="226" customWidth="1"/>
    <col min="10764" max="10764" width="14.296875" style="226" customWidth="1"/>
    <col min="10765" max="10765" width="15.19921875" style="226" customWidth="1"/>
    <col min="10766" max="11008" width="9.296875" style="226"/>
    <col min="11009" max="11009" width="5.796875" style="226" customWidth="1"/>
    <col min="11010" max="11010" width="22.296875" style="226" customWidth="1"/>
    <col min="11011" max="11011" width="13" style="226" customWidth="1"/>
    <col min="11012" max="11012" width="11" style="226" customWidth="1"/>
    <col min="11013" max="11013" width="15.5" style="226" customWidth="1"/>
    <col min="11014" max="11014" width="11.19921875" style="226" customWidth="1"/>
    <col min="11015" max="11015" width="13.296875" style="226" customWidth="1"/>
    <col min="11016" max="11017" width="14" style="226" customWidth="1"/>
    <col min="11018" max="11018" width="13.296875" style="226" customWidth="1"/>
    <col min="11019" max="11019" width="12.296875" style="226" customWidth="1"/>
    <col min="11020" max="11020" width="14.296875" style="226" customWidth="1"/>
    <col min="11021" max="11021" width="15.19921875" style="226" customWidth="1"/>
    <col min="11022" max="11264" width="9.296875" style="226"/>
    <col min="11265" max="11265" width="5.796875" style="226" customWidth="1"/>
    <col min="11266" max="11266" width="22.296875" style="226" customWidth="1"/>
    <col min="11267" max="11267" width="13" style="226" customWidth="1"/>
    <col min="11268" max="11268" width="11" style="226" customWidth="1"/>
    <col min="11269" max="11269" width="15.5" style="226" customWidth="1"/>
    <col min="11270" max="11270" width="11.19921875" style="226" customWidth="1"/>
    <col min="11271" max="11271" width="13.296875" style="226" customWidth="1"/>
    <col min="11272" max="11273" width="14" style="226" customWidth="1"/>
    <col min="11274" max="11274" width="13.296875" style="226" customWidth="1"/>
    <col min="11275" max="11275" width="12.296875" style="226" customWidth="1"/>
    <col min="11276" max="11276" width="14.296875" style="226" customWidth="1"/>
    <col min="11277" max="11277" width="15.19921875" style="226" customWidth="1"/>
    <col min="11278" max="11520" width="9.296875" style="226"/>
    <col min="11521" max="11521" width="5.796875" style="226" customWidth="1"/>
    <col min="11522" max="11522" width="22.296875" style="226" customWidth="1"/>
    <col min="11523" max="11523" width="13" style="226" customWidth="1"/>
    <col min="11524" max="11524" width="11" style="226" customWidth="1"/>
    <col min="11525" max="11525" width="15.5" style="226" customWidth="1"/>
    <col min="11526" max="11526" width="11.19921875" style="226" customWidth="1"/>
    <col min="11527" max="11527" width="13.296875" style="226" customWidth="1"/>
    <col min="11528" max="11529" width="14" style="226" customWidth="1"/>
    <col min="11530" max="11530" width="13.296875" style="226" customWidth="1"/>
    <col min="11531" max="11531" width="12.296875" style="226" customWidth="1"/>
    <col min="11532" max="11532" width="14.296875" style="226" customWidth="1"/>
    <col min="11533" max="11533" width="15.19921875" style="226" customWidth="1"/>
    <col min="11534" max="11776" width="9.296875" style="226"/>
    <col min="11777" max="11777" width="5.796875" style="226" customWidth="1"/>
    <col min="11778" max="11778" width="22.296875" style="226" customWidth="1"/>
    <col min="11779" max="11779" width="13" style="226" customWidth="1"/>
    <col min="11780" max="11780" width="11" style="226" customWidth="1"/>
    <col min="11781" max="11781" width="15.5" style="226" customWidth="1"/>
    <col min="11782" max="11782" width="11.19921875" style="226" customWidth="1"/>
    <col min="11783" max="11783" width="13.296875" style="226" customWidth="1"/>
    <col min="11784" max="11785" width="14" style="226" customWidth="1"/>
    <col min="11786" max="11786" width="13.296875" style="226" customWidth="1"/>
    <col min="11787" max="11787" width="12.296875" style="226" customWidth="1"/>
    <col min="11788" max="11788" width="14.296875" style="226" customWidth="1"/>
    <col min="11789" max="11789" width="15.19921875" style="226" customWidth="1"/>
    <col min="11790" max="12032" width="9.296875" style="226"/>
    <col min="12033" max="12033" width="5.796875" style="226" customWidth="1"/>
    <col min="12034" max="12034" width="22.296875" style="226" customWidth="1"/>
    <col min="12035" max="12035" width="13" style="226" customWidth="1"/>
    <col min="12036" max="12036" width="11" style="226" customWidth="1"/>
    <col min="12037" max="12037" width="15.5" style="226" customWidth="1"/>
    <col min="12038" max="12038" width="11.19921875" style="226" customWidth="1"/>
    <col min="12039" max="12039" width="13.296875" style="226" customWidth="1"/>
    <col min="12040" max="12041" width="14" style="226" customWidth="1"/>
    <col min="12042" max="12042" width="13.296875" style="226" customWidth="1"/>
    <col min="12043" max="12043" width="12.296875" style="226" customWidth="1"/>
    <col min="12044" max="12044" width="14.296875" style="226" customWidth="1"/>
    <col min="12045" max="12045" width="15.19921875" style="226" customWidth="1"/>
    <col min="12046" max="12288" width="9.296875" style="226"/>
    <col min="12289" max="12289" width="5.796875" style="226" customWidth="1"/>
    <col min="12290" max="12290" width="22.296875" style="226" customWidth="1"/>
    <col min="12291" max="12291" width="13" style="226" customWidth="1"/>
    <col min="12292" max="12292" width="11" style="226" customWidth="1"/>
    <col min="12293" max="12293" width="15.5" style="226" customWidth="1"/>
    <col min="12294" max="12294" width="11.19921875" style="226" customWidth="1"/>
    <col min="12295" max="12295" width="13.296875" style="226" customWidth="1"/>
    <col min="12296" max="12297" width="14" style="226" customWidth="1"/>
    <col min="12298" max="12298" width="13.296875" style="226" customWidth="1"/>
    <col min="12299" max="12299" width="12.296875" style="226" customWidth="1"/>
    <col min="12300" max="12300" width="14.296875" style="226" customWidth="1"/>
    <col min="12301" max="12301" width="15.19921875" style="226" customWidth="1"/>
    <col min="12302" max="12544" width="9.296875" style="226"/>
    <col min="12545" max="12545" width="5.796875" style="226" customWidth="1"/>
    <col min="12546" max="12546" width="22.296875" style="226" customWidth="1"/>
    <col min="12547" max="12547" width="13" style="226" customWidth="1"/>
    <col min="12548" max="12548" width="11" style="226" customWidth="1"/>
    <col min="12549" max="12549" width="15.5" style="226" customWidth="1"/>
    <col min="12550" max="12550" width="11.19921875" style="226" customWidth="1"/>
    <col min="12551" max="12551" width="13.296875" style="226" customWidth="1"/>
    <col min="12552" max="12553" width="14" style="226" customWidth="1"/>
    <col min="12554" max="12554" width="13.296875" style="226" customWidth="1"/>
    <col min="12555" max="12555" width="12.296875" style="226" customWidth="1"/>
    <col min="12556" max="12556" width="14.296875" style="226" customWidth="1"/>
    <col min="12557" max="12557" width="15.19921875" style="226" customWidth="1"/>
    <col min="12558" max="12800" width="9.296875" style="226"/>
    <col min="12801" max="12801" width="5.796875" style="226" customWidth="1"/>
    <col min="12802" max="12802" width="22.296875" style="226" customWidth="1"/>
    <col min="12803" max="12803" width="13" style="226" customWidth="1"/>
    <col min="12804" max="12804" width="11" style="226" customWidth="1"/>
    <col min="12805" max="12805" width="15.5" style="226" customWidth="1"/>
    <col min="12806" max="12806" width="11.19921875" style="226" customWidth="1"/>
    <col min="12807" max="12807" width="13.296875" style="226" customWidth="1"/>
    <col min="12808" max="12809" width="14" style="226" customWidth="1"/>
    <col min="12810" max="12810" width="13.296875" style="226" customWidth="1"/>
    <col min="12811" max="12811" width="12.296875" style="226" customWidth="1"/>
    <col min="12812" max="12812" width="14.296875" style="226" customWidth="1"/>
    <col min="12813" max="12813" width="15.19921875" style="226" customWidth="1"/>
    <col min="12814" max="13056" width="9.296875" style="226"/>
    <col min="13057" max="13057" width="5.796875" style="226" customWidth="1"/>
    <col min="13058" max="13058" width="22.296875" style="226" customWidth="1"/>
    <col min="13059" max="13059" width="13" style="226" customWidth="1"/>
    <col min="13060" max="13060" width="11" style="226" customWidth="1"/>
    <col min="13061" max="13061" width="15.5" style="226" customWidth="1"/>
    <col min="13062" max="13062" width="11.19921875" style="226" customWidth="1"/>
    <col min="13063" max="13063" width="13.296875" style="226" customWidth="1"/>
    <col min="13064" max="13065" width="14" style="226" customWidth="1"/>
    <col min="13066" max="13066" width="13.296875" style="226" customWidth="1"/>
    <col min="13067" max="13067" width="12.296875" style="226" customWidth="1"/>
    <col min="13068" max="13068" width="14.296875" style="226" customWidth="1"/>
    <col min="13069" max="13069" width="15.19921875" style="226" customWidth="1"/>
    <col min="13070" max="13312" width="9.296875" style="226"/>
    <col min="13313" max="13313" width="5.796875" style="226" customWidth="1"/>
    <col min="13314" max="13314" width="22.296875" style="226" customWidth="1"/>
    <col min="13315" max="13315" width="13" style="226" customWidth="1"/>
    <col min="13316" max="13316" width="11" style="226" customWidth="1"/>
    <col min="13317" max="13317" width="15.5" style="226" customWidth="1"/>
    <col min="13318" max="13318" width="11.19921875" style="226" customWidth="1"/>
    <col min="13319" max="13319" width="13.296875" style="226" customWidth="1"/>
    <col min="13320" max="13321" width="14" style="226" customWidth="1"/>
    <col min="13322" max="13322" width="13.296875" style="226" customWidth="1"/>
    <col min="13323" max="13323" width="12.296875" style="226" customWidth="1"/>
    <col min="13324" max="13324" width="14.296875" style="226" customWidth="1"/>
    <col min="13325" max="13325" width="15.19921875" style="226" customWidth="1"/>
    <col min="13326" max="13568" width="9.296875" style="226"/>
    <col min="13569" max="13569" width="5.796875" style="226" customWidth="1"/>
    <col min="13570" max="13570" width="22.296875" style="226" customWidth="1"/>
    <col min="13571" max="13571" width="13" style="226" customWidth="1"/>
    <col min="13572" max="13572" width="11" style="226" customWidth="1"/>
    <col min="13573" max="13573" width="15.5" style="226" customWidth="1"/>
    <col min="13574" max="13574" width="11.19921875" style="226" customWidth="1"/>
    <col min="13575" max="13575" width="13.296875" style="226" customWidth="1"/>
    <col min="13576" max="13577" width="14" style="226" customWidth="1"/>
    <col min="13578" max="13578" width="13.296875" style="226" customWidth="1"/>
    <col min="13579" max="13579" width="12.296875" style="226" customWidth="1"/>
    <col min="13580" max="13580" width="14.296875" style="226" customWidth="1"/>
    <col min="13581" max="13581" width="15.19921875" style="226" customWidth="1"/>
    <col min="13582" max="13824" width="9.296875" style="226"/>
    <col min="13825" max="13825" width="5.796875" style="226" customWidth="1"/>
    <col min="13826" max="13826" width="22.296875" style="226" customWidth="1"/>
    <col min="13827" max="13827" width="13" style="226" customWidth="1"/>
    <col min="13828" max="13828" width="11" style="226" customWidth="1"/>
    <col min="13829" max="13829" width="15.5" style="226" customWidth="1"/>
    <col min="13830" max="13830" width="11.19921875" style="226" customWidth="1"/>
    <col min="13831" max="13831" width="13.296875" style="226" customWidth="1"/>
    <col min="13832" max="13833" width="14" style="226" customWidth="1"/>
    <col min="13834" max="13834" width="13.296875" style="226" customWidth="1"/>
    <col min="13835" max="13835" width="12.296875" style="226" customWidth="1"/>
    <col min="13836" max="13836" width="14.296875" style="226" customWidth="1"/>
    <col min="13837" max="13837" width="15.19921875" style="226" customWidth="1"/>
    <col min="13838" max="14080" width="9.296875" style="226"/>
    <col min="14081" max="14081" width="5.796875" style="226" customWidth="1"/>
    <col min="14082" max="14082" width="22.296875" style="226" customWidth="1"/>
    <col min="14083" max="14083" width="13" style="226" customWidth="1"/>
    <col min="14084" max="14084" width="11" style="226" customWidth="1"/>
    <col min="14085" max="14085" width="15.5" style="226" customWidth="1"/>
    <col min="14086" max="14086" width="11.19921875" style="226" customWidth="1"/>
    <col min="14087" max="14087" width="13.296875" style="226" customWidth="1"/>
    <col min="14088" max="14089" width="14" style="226" customWidth="1"/>
    <col min="14090" max="14090" width="13.296875" style="226" customWidth="1"/>
    <col min="14091" max="14091" width="12.296875" style="226" customWidth="1"/>
    <col min="14092" max="14092" width="14.296875" style="226" customWidth="1"/>
    <col min="14093" max="14093" width="15.19921875" style="226" customWidth="1"/>
    <col min="14094" max="14336" width="9.296875" style="226"/>
    <col min="14337" max="14337" width="5.796875" style="226" customWidth="1"/>
    <col min="14338" max="14338" width="22.296875" style="226" customWidth="1"/>
    <col min="14339" max="14339" width="13" style="226" customWidth="1"/>
    <col min="14340" max="14340" width="11" style="226" customWidth="1"/>
    <col min="14341" max="14341" width="15.5" style="226" customWidth="1"/>
    <col min="14342" max="14342" width="11.19921875" style="226" customWidth="1"/>
    <col min="14343" max="14343" width="13.296875" style="226" customWidth="1"/>
    <col min="14344" max="14345" width="14" style="226" customWidth="1"/>
    <col min="14346" max="14346" width="13.296875" style="226" customWidth="1"/>
    <col min="14347" max="14347" width="12.296875" style="226" customWidth="1"/>
    <col min="14348" max="14348" width="14.296875" style="226" customWidth="1"/>
    <col min="14349" max="14349" width="15.19921875" style="226" customWidth="1"/>
    <col min="14350" max="14592" width="9.296875" style="226"/>
    <col min="14593" max="14593" width="5.796875" style="226" customWidth="1"/>
    <col min="14594" max="14594" width="22.296875" style="226" customWidth="1"/>
    <col min="14595" max="14595" width="13" style="226" customWidth="1"/>
    <col min="14596" max="14596" width="11" style="226" customWidth="1"/>
    <col min="14597" max="14597" width="15.5" style="226" customWidth="1"/>
    <col min="14598" max="14598" width="11.19921875" style="226" customWidth="1"/>
    <col min="14599" max="14599" width="13.296875" style="226" customWidth="1"/>
    <col min="14600" max="14601" width="14" style="226" customWidth="1"/>
    <col min="14602" max="14602" width="13.296875" style="226" customWidth="1"/>
    <col min="14603" max="14603" width="12.296875" style="226" customWidth="1"/>
    <col min="14604" max="14604" width="14.296875" style="226" customWidth="1"/>
    <col min="14605" max="14605" width="15.19921875" style="226" customWidth="1"/>
    <col min="14606" max="14848" width="9.296875" style="226"/>
    <col min="14849" max="14849" width="5.796875" style="226" customWidth="1"/>
    <col min="14850" max="14850" width="22.296875" style="226" customWidth="1"/>
    <col min="14851" max="14851" width="13" style="226" customWidth="1"/>
    <col min="14852" max="14852" width="11" style="226" customWidth="1"/>
    <col min="14853" max="14853" width="15.5" style="226" customWidth="1"/>
    <col min="14854" max="14854" width="11.19921875" style="226" customWidth="1"/>
    <col min="14855" max="14855" width="13.296875" style="226" customWidth="1"/>
    <col min="14856" max="14857" width="14" style="226" customWidth="1"/>
    <col min="14858" max="14858" width="13.296875" style="226" customWidth="1"/>
    <col min="14859" max="14859" width="12.296875" style="226" customWidth="1"/>
    <col min="14860" max="14860" width="14.296875" style="226" customWidth="1"/>
    <col min="14861" max="14861" width="15.19921875" style="226" customWidth="1"/>
    <col min="14862" max="15104" width="9.296875" style="226"/>
    <col min="15105" max="15105" width="5.796875" style="226" customWidth="1"/>
    <col min="15106" max="15106" width="22.296875" style="226" customWidth="1"/>
    <col min="15107" max="15107" width="13" style="226" customWidth="1"/>
    <col min="15108" max="15108" width="11" style="226" customWidth="1"/>
    <col min="15109" max="15109" width="15.5" style="226" customWidth="1"/>
    <col min="15110" max="15110" width="11.19921875" style="226" customWidth="1"/>
    <col min="15111" max="15111" width="13.296875" style="226" customWidth="1"/>
    <col min="15112" max="15113" width="14" style="226" customWidth="1"/>
    <col min="15114" max="15114" width="13.296875" style="226" customWidth="1"/>
    <col min="15115" max="15115" width="12.296875" style="226" customWidth="1"/>
    <col min="15116" max="15116" width="14.296875" style="226" customWidth="1"/>
    <col min="15117" max="15117" width="15.19921875" style="226" customWidth="1"/>
    <col min="15118" max="15360" width="9.296875" style="226"/>
    <col min="15361" max="15361" width="5.796875" style="226" customWidth="1"/>
    <col min="15362" max="15362" width="22.296875" style="226" customWidth="1"/>
    <col min="15363" max="15363" width="13" style="226" customWidth="1"/>
    <col min="15364" max="15364" width="11" style="226" customWidth="1"/>
    <col min="15365" max="15365" width="15.5" style="226" customWidth="1"/>
    <col min="15366" max="15366" width="11.19921875" style="226" customWidth="1"/>
    <col min="15367" max="15367" width="13.296875" style="226" customWidth="1"/>
    <col min="15368" max="15369" width="14" style="226" customWidth="1"/>
    <col min="15370" max="15370" width="13.296875" style="226" customWidth="1"/>
    <col min="15371" max="15371" width="12.296875" style="226" customWidth="1"/>
    <col min="15372" max="15372" width="14.296875" style="226" customWidth="1"/>
    <col min="15373" max="15373" width="15.19921875" style="226" customWidth="1"/>
    <col min="15374" max="15616" width="9.296875" style="226"/>
    <col min="15617" max="15617" width="5.796875" style="226" customWidth="1"/>
    <col min="15618" max="15618" width="22.296875" style="226" customWidth="1"/>
    <col min="15619" max="15619" width="13" style="226" customWidth="1"/>
    <col min="15620" max="15620" width="11" style="226" customWidth="1"/>
    <col min="15621" max="15621" width="15.5" style="226" customWidth="1"/>
    <col min="15622" max="15622" width="11.19921875" style="226" customWidth="1"/>
    <col min="15623" max="15623" width="13.296875" style="226" customWidth="1"/>
    <col min="15624" max="15625" width="14" style="226" customWidth="1"/>
    <col min="15626" max="15626" width="13.296875" style="226" customWidth="1"/>
    <col min="15627" max="15627" width="12.296875" style="226" customWidth="1"/>
    <col min="15628" max="15628" width="14.296875" style="226" customWidth="1"/>
    <col min="15629" max="15629" width="15.19921875" style="226" customWidth="1"/>
    <col min="15630" max="15872" width="9.296875" style="226"/>
    <col min="15873" max="15873" width="5.796875" style="226" customWidth="1"/>
    <col min="15874" max="15874" width="22.296875" style="226" customWidth="1"/>
    <col min="15875" max="15875" width="13" style="226" customWidth="1"/>
    <col min="15876" max="15876" width="11" style="226" customWidth="1"/>
    <col min="15877" max="15877" width="15.5" style="226" customWidth="1"/>
    <col min="15878" max="15878" width="11.19921875" style="226" customWidth="1"/>
    <col min="15879" max="15879" width="13.296875" style="226" customWidth="1"/>
    <col min="15880" max="15881" width="14" style="226" customWidth="1"/>
    <col min="15882" max="15882" width="13.296875" style="226" customWidth="1"/>
    <col min="15883" max="15883" width="12.296875" style="226" customWidth="1"/>
    <col min="15884" max="15884" width="14.296875" style="226" customWidth="1"/>
    <col min="15885" max="15885" width="15.19921875" style="226" customWidth="1"/>
    <col min="15886" max="16128" width="9.296875" style="226"/>
    <col min="16129" max="16129" width="5.796875" style="226" customWidth="1"/>
    <col min="16130" max="16130" width="22.296875" style="226" customWidth="1"/>
    <col min="16131" max="16131" width="13" style="226" customWidth="1"/>
    <col min="16132" max="16132" width="11" style="226" customWidth="1"/>
    <col min="16133" max="16133" width="15.5" style="226" customWidth="1"/>
    <col min="16134" max="16134" width="11.19921875" style="226" customWidth="1"/>
    <col min="16135" max="16135" width="13.296875" style="226" customWidth="1"/>
    <col min="16136" max="16137" width="14" style="226" customWidth="1"/>
    <col min="16138" max="16138" width="13.296875" style="226" customWidth="1"/>
    <col min="16139" max="16139" width="12.296875" style="226" customWidth="1"/>
    <col min="16140" max="16140" width="14.296875" style="226" customWidth="1"/>
    <col min="16141" max="16141" width="15.19921875" style="226" customWidth="1"/>
    <col min="16142" max="16384" width="9.296875" style="226"/>
  </cols>
  <sheetData>
    <row r="1" spans="1:13" ht="33" customHeight="1" x14ac:dyDescent="0.3">
      <c r="A1" s="1515" t="s">
        <v>840</v>
      </c>
      <c r="B1" s="1521"/>
      <c r="C1" s="1521"/>
      <c r="D1" s="1521"/>
      <c r="E1" s="1521"/>
      <c r="F1" s="1521"/>
      <c r="G1" s="1521"/>
      <c r="H1" s="1521"/>
      <c r="I1" s="1521"/>
      <c r="J1" s="1521"/>
      <c r="K1" s="1521"/>
      <c r="L1" s="1521"/>
      <c r="M1" s="1521"/>
    </row>
    <row r="2" spans="1:13" ht="14" x14ac:dyDescent="0.3">
      <c r="A2" s="227"/>
      <c r="B2" s="228"/>
      <c r="C2" s="228"/>
      <c r="D2" s="229"/>
      <c r="E2" s="230"/>
      <c r="F2" s="230"/>
      <c r="G2" s="231"/>
      <c r="H2" s="231"/>
      <c r="I2" s="230"/>
    </row>
    <row r="3" spans="1:13" ht="14" x14ac:dyDescent="0.3">
      <c r="A3" s="227"/>
      <c r="B3" s="232"/>
      <c r="C3" s="232"/>
      <c r="D3" s="233"/>
      <c r="E3" s="229"/>
      <c r="F3" s="229"/>
      <c r="G3" s="229"/>
      <c r="H3" s="229"/>
      <c r="I3" s="229"/>
      <c r="K3" s="1522" t="s">
        <v>1</v>
      </c>
      <c r="L3" s="1522"/>
      <c r="M3" s="1522"/>
    </row>
    <row r="4" spans="1:13" s="239" customFormat="1" ht="75.75" customHeight="1" x14ac:dyDescent="0.3">
      <c r="A4" s="234" t="s">
        <v>394</v>
      </c>
      <c r="B4" s="235" t="s">
        <v>437</v>
      </c>
      <c r="C4" s="235" t="s">
        <v>438</v>
      </c>
      <c r="D4" s="235" t="s">
        <v>448</v>
      </c>
      <c r="E4" s="235" t="s">
        <v>205</v>
      </c>
      <c r="F4" s="235" t="s">
        <v>449</v>
      </c>
      <c r="G4" s="236" t="s">
        <v>209</v>
      </c>
      <c r="H4" s="236" t="s">
        <v>450</v>
      </c>
      <c r="I4" s="236" t="s">
        <v>230</v>
      </c>
      <c r="J4" s="238" t="s">
        <v>232</v>
      </c>
      <c r="K4" s="265" t="s">
        <v>234</v>
      </c>
      <c r="L4" s="238" t="s">
        <v>451</v>
      </c>
      <c r="M4" s="1029" t="s">
        <v>452</v>
      </c>
    </row>
    <row r="5" spans="1:13" s="1174" customFormat="1" ht="40.15" customHeight="1" x14ac:dyDescent="0.3">
      <c r="A5" s="1022" t="s">
        <v>9</v>
      </c>
      <c r="B5" s="1023" t="s">
        <v>444</v>
      </c>
      <c r="C5" s="1184" t="s">
        <v>445</v>
      </c>
      <c r="D5" s="1024">
        <v>228267455</v>
      </c>
      <c r="E5" s="1025">
        <v>42229479</v>
      </c>
      <c r="F5" s="1025">
        <v>55494941</v>
      </c>
      <c r="G5" s="1026"/>
      <c r="H5" s="1026"/>
      <c r="I5" s="1025">
        <v>20061206</v>
      </c>
      <c r="J5" s="1185">
        <v>1016000</v>
      </c>
      <c r="K5" s="1185"/>
      <c r="L5" s="1185"/>
      <c r="M5" s="1027">
        <f>SUM(D5:L5)</f>
        <v>347069081</v>
      </c>
    </row>
    <row r="6" spans="1:13" s="1174" customFormat="1" ht="40.15" customHeight="1" x14ac:dyDescent="0.3">
      <c r="A6" s="240" t="s">
        <v>12</v>
      </c>
      <c r="B6" s="241" t="s">
        <v>964</v>
      </c>
      <c r="C6" s="1171"/>
      <c r="D6" s="267">
        <v>238150020</v>
      </c>
      <c r="E6" s="633">
        <v>43695822</v>
      </c>
      <c r="F6" s="633">
        <v>72306237</v>
      </c>
      <c r="G6" s="268"/>
      <c r="H6" s="268"/>
      <c r="I6" s="633">
        <v>6210546</v>
      </c>
      <c r="J6" s="1172"/>
      <c r="K6" s="1172"/>
      <c r="L6" s="1172"/>
      <c r="M6" s="1028">
        <f t="shared" ref="M6:M13" si="0">SUM(D6:L6)</f>
        <v>360362625</v>
      </c>
    </row>
    <row r="7" spans="1:13" s="1174" customFormat="1" ht="40.15" customHeight="1" x14ac:dyDescent="0.3">
      <c r="A7" s="240" t="s">
        <v>15</v>
      </c>
      <c r="B7" s="241" t="s">
        <v>680</v>
      </c>
      <c r="C7" s="1171" t="s">
        <v>679</v>
      </c>
      <c r="D7" s="267">
        <v>20633541</v>
      </c>
      <c r="E7" s="633">
        <v>3817205</v>
      </c>
      <c r="F7" s="633"/>
      <c r="G7" s="268"/>
      <c r="H7" s="268"/>
      <c r="I7" s="633"/>
      <c r="J7" s="1172"/>
      <c r="K7" s="1172"/>
      <c r="L7" s="1172"/>
      <c r="M7" s="1028">
        <f t="shared" si="0"/>
        <v>24450746</v>
      </c>
    </row>
    <row r="8" spans="1:13" s="1174" customFormat="1" ht="40.15" customHeight="1" x14ac:dyDescent="0.3">
      <c r="A8" s="240" t="s">
        <v>18</v>
      </c>
      <c r="B8" s="241" t="s">
        <v>964</v>
      </c>
      <c r="C8" s="1171"/>
      <c r="D8" s="267">
        <v>20633541</v>
      </c>
      <c r="E8" s="633">
        <v>3817205</v>
      </c>
      <c r="F8" s="633"/>
      <c r="G8" s="268"/>
      <c r="H8" s="268"/>
      <c r="I8" s="633"/>
      <c r="J8" s="1172"/>
      <c r="K8" s="1172"/>
      <c r="L8" s="1172"/>
      <c r="M8" s="1028">
        <f t="shared" si="0"/>
        <v>24450746</v>
      </c>
    </row>
    <row r="9" spans="1:13" s="1174" customFormat="1" ht="40.15" customHeight="1" x14ac:dyDescent="0.3">
      <c r="A9" s="240" t="s">
        <v>21</v>
      </c>
      <c r="B9" s="241" t="s">
        <v>682</v>
      </c>
      <c r="C9" s="1171" t="s">
        <v>681</v>
      </c>
      <c r="D9" s="267">
        <v>4954500</v>
      </c>
      <c r="E9" s="633">
        <v>916583</v>
      </c>
      <c r="F9" s="633">
        <v>635000</v>
      </c>
      <c r="G9" s="268"/>
      <c r="H9" s="268"/>
      <c r="I9" s="633"/>
      <c r="J9" s="1172"/>
      <c r="K9" s="1172"/>
      <c r="L9" s="1172"/>
      <c r="M9" s="1028">
        <f t="shared" si="0"/>
        <v>6506083</v>
      </c>
    </row>
    <row r="10" spans="1:13" s="1174" customFormat="1" ht="40.15" customHeight="1" x14ac:dyDescent="0.3">
      <c r="A10" s="612" t="s">
        <v>24</v>
      </c>
      <c r="B10" s="613" t="s">
        <v>964</v>
      </c>
      <c r="C10" s="1175"/>
      <c r="D10" s="1176">
        <v>4954500</v>
      </c>
      <c r="E10" s="1177">
        <v>916583</v>
      </c>
      <c r="F10" s="1177">
        <v>635000</v>
      </c>
      <c r="G10" s="1178"/>
      <c r="H10" s="1178"/>
      <c r="I10" s="1177"/>
      <c r="J10" s="1179"/>
      <c r="K10" s="1179"/>
      <c r="L10" s="1179"/>
      <c r="M10" s="1272">
        <f t="shared" si="0"/>
        <v>6506083</v>
      </c>
    </row>
    <row r="11" spans="1:13" s="1174" customFormat="1" ht="40.15" customHeight="1" x14ac:dyDescent="0.3">
      <c r="A11" s="242">
        <v>7</v>
      </c>
      <c r="B11" s="241" t="s">
        <v>967</v>
      </c>
      <c r="C11" s="1243" t="s">
        <v>969</v>
      </c>
      <c r="D11" s="269"/>
      <c r="E11" s="270"/>
      <c r="F11" s="270"/>
      <c r="G11" s="271">
        <v>3683035</v>
      </c>
      <c r="H11" s="271"/>
      <c r="I11" s="270"/>
      <c r="J11" s="1186"/>
      <c r="K11" s="1186"/>
      <c r="L11" s="1186"/>
      <c r="M11" s="1274">
        <f t="shared" si="0"/>
        <v>3683035</v>
      </c>
    </row>
    <row r="12" spans="1:13" s="1182" customFormat="1" ht="40.15" customHeight="1" x14ac:dyDescent="0.35">
      <c r="A12" s="889">
        <v>8</v>
      </c>
      <c r="B12" s="241" t="s">
        <v>968</v>
      </c>
      <c r="C12" s="1181"/>
      <c r="D12" s="246">
        <f>D5+D7+D9</f>
        <v>253855496</v>
      </c>
      <c r="E12" s="246">
        <f t="shared" ref="E12:L12" si="1">E5+E7+E9</f>
        <v>46963267</v>
      </c>
      <c r="F12" s="246">
        <f t="shared" si="1"/>
        <v>56129941</v>
      </c>
      <c r="G12" s="246">
        <f t="shared" si="1"/>
        <v>0</v>
      </c>
      <c r="H12" s="246">
        <f t="shared" si="1"/>
        <v>0</v>
      </c>
      <c r="I12" s="246">
        <f t="shared" si="1"/>
        <v>20061206</v>
      </c>
      <c r="J12" s="246">
        <f t="shared" si="1"/>
        <v>1016000</v>
      </c>
      <c r="K12" s="246">
        <f t="shared" si="1"/>
        <v>0</v>
      </c>
      <c r="L12" s="246">
        <f t="shared" si="1"/>
        <v>0</v>
      </c>
      <c r="M12" s="1030">
        <f t="shared" si="0"/>
        <v>378025910</v>
      </c>
    </row>
    <row r="13" spans="1:13" s="1183" customFormat="1" ht="40.15" customHeight="1" x14ac:dyDescent="0.3">
      <c r="A13" s="889">
        <v>9</v>
      </c>
      <c r="B13" s="1019" t="s">
        <v>966</v>
      </c>
      <c r="C13" s="1021"/>
      <c r="D13" s="1020">
        <f>D6+D8+D10</f>
        <v>263738061</v>
      </c>
      <c r="E13" s="1020">
        <f t="shared" ref="E13:L13" si="2">E6+E8+E10</f>
        <v>48429610</v>
      </c>
      <c r="F13" s="1020">
        <f t="shared" si="2"/>
        <v>72941237</v>
      </c>
      <c r="G13" s="1020">
        <f>G6+G8+G10+G11</f>
        <v>3683035</v>
      </c>
      <c r="H13" s="1020">
        <f t="shared" si="2"/>
        <v>0</v>
      </c>
      <c r="I13" s="1020">
        <f>I6+I8+I10</f>
        <v>6210546</v>
      </c>
      <c r="J13" s="1020">
        <f t="shared" si="2"/>
        <v>0</v>
      </c>
      <c r="K13" s="1020">
        <f t="shared" si="2"/>
        <v>0</v>
      </c>
      <c r="L13" s="1020">
        <f t="shared" si="2"/>
        <v>0</v>
      </c>
      <c r="M13" s="1030">
        <f t="shared" si="0"/>
        <v>395002489</v>
      </c>
    </row>
    <row r="14" spans="1:13" ht="21" customHeight="1" x14ac:dyDescent="0.3">
      <c r="A14" s="248"/>
      <c r="B14" s="249"/>
      <c r="C14" s="249"/>
      <c r="D14" s="250"/>
      <c r="E14" s="251"/>
      <c r="F14" s="250"/>
      <c r="G14" s="250"/>
      <c r="H14" s="250"/>
      <c r="I14" s="252"/>
    </row>
    <row r="15" spans="1:13" ht="42" customHeight="1" x14ac:dyDescent="0.3">
      <c r="A15" s="248"/>
      <c r="B15" s="253"/>
      <c r="C15" s="254"/>
      <c r="D15" s="255"/>
      <c r="E15" s="251"/>
      <c r="F15" s="251"/>
      <c r="G15" s="250"/>
      <c r="H15" s="250"/>
      <c r="I15" s="250"/>
    </row>
    <row r="16" spans="1:13" ht="42" customHeight="1" x14ac:dyDescent="0.3">
      <c r="A16" s="256"/>
      <c r="B16" s="257"/>
      <c r="C16" s="258"/>
      <c r="D16" s="259"/>
      <c r="E16" s="230"/>
      <c r="F16" s="230"/>
      <c r="G16" s="231"/>
      <c r="H16" s="231"/>
      <c r="I16" s="231"/>
    </row>
    <row r="17" spans="1:9" ht="14" x14ac:dyDescent="0.3">
      <c r="A17" s="227"/>
      <c r="B17" s="228"/>
      <c r="C17" s="228"/>
      <c r="D17" s="229"/>
      <c r="E17" s="229"/>
      <c r="F17" s="229"/>
      <c r="G17" s="229"/>
      <c r="H17" s="229"/>
      <c r="I17" s="229"/>
    </row>
    <row r="18" spans="1:9" s="261" customFormat="1" ht="14" x14ac:dyDescent="0.3">
      <c r="A18" s="227"/>
      <c r="B18" s="228"/>
      <c r="C18" s="228"/>
      <c r="D18" s="229"/>
      <c r="E18" s="230"/>
      <c r="F18" s="260"/>
      <c r="G18" s="260"/>
      <c r="H18" s="260"/>
      <c r="I18" s="260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23/2019. (XII.02.)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25" zoomScaleNormal="100" zoomScaleSheetLayoutView="100" zoomScalePageLayoutView="85" workbookViewId="0">
      <selection activeCell="J22" sqref="J22"/>
    </sheetView>
  </sheetViews>
  <sheetFormatPr defaultRowHeight="13" x14ac:dyDescent="0.3"/>
  <cols>
    <col min="1" max="1" width="6.796875" style="313" customWidth="1"/>
    <col min="2" max="2" width="66.796875" style="314" customWidth="1"/>
    <col min="3" max="3" width="8.19921875" style="314" customWidth="1"/>
    <col min="4" max="6" width="16.296875" style="277" customWidth="1"/>
    <col min="7" max="10" width="14" style="992" customWidth="1"/>
    <col min="11" max="11" width="13.296875" style="992" bestFit="1" customWidth="1"/>
    <col min="12" max="12" width="9.296875" style="277"/>
    <col min="13" max="13" width="11.796875" style="277" bestFit="1" customWidth="1"/>
    <col min="14" max="258" width="9.296875" style="277"/>
    <col min="259" max="259" width="6.796875" style="277" customWidth="1"/>
    <col min="260" max="260" width="60.19921875" style="277" customWidth="1"/>
    <col min="261" max="261" width="8.19921875" style="277" customWidth="1"/>
    <col min="262" max="264" width="14.5" style="277" customWidth="1"/>
    <col min="265" max="514" width="9.296875" style="277"/>
    <col min="515" max="515" width="6.796875" style="277" customWidth="1"/>
    <col min="516" max="516" width="60.19921875" style="277" customWidth="1"/>
    <col min="517" max="517" width="8.19921875" style="277" customWidth="1"/>
    <col min="518" max="520" width="14.5" style="277" customWidth="1"/>
    <col min="521" max="770" width="9.296875" style="277"/>
    <col min="771" max="771" width="6.796875" style="277" customWidth="1"/>
    <col min="772" max="772" width="60.19921875" style="277" customWidth="1"/>
    <col min="773" max="773" width="8.19921875" style="277" customWidth="1"/>
    <col min="774" max="776" width="14.5" style="277" customWidth="1"/>
    <col min="777" max="1026" width="9.296875" style="277"/>
    <col min="1027" max="1027" width="6.796875" style="277" customWidth="1"/>
    <col min="1028" max="1028" width="60.19921875" style="277" customWidth="1"/>
    <col min="1029" max="1029" width="8.19921875" style="277" customWidth="1"/>
    <col min="1030" max="1032" width="14.5" style="277" customWidth="1"/>
    <col min="1033" max="1282" width="9.296875" style="277"/>
    <col min="1283" max="1283" width="6.796875" style="277" customWidth="1"/>
    <col min="1284" max="1284" width="60.19921875" style="277" customWidth="1"/>
    <col min="1285" max="1285" width="8.19921875" style="277" customWidth="1"/>
    <col min="1286" max="1288" width="14.5" style="277" customWidth="1"/>
    <col min="1289" max="1538" width="9.296875" style="277"/>
    <col min="1539" max="1539" width="6.796875" style="277" customWidth="1"/>
    <col min="1540" max="1540" width="60.19921875" style="277" customWidth="1"/>
    <col min="1541" max="1541" width="8.19921875" style="277" customWidth="1"/>
    <col min="1542" max="1544" width="14.5" style="277" customWidth="1"/>
    <col min="1545" max="1794" width="9.296875" style="277"/>
    <col min="1795" max="1795" width="6.796875" style="277" customWidth="1"/>
    <col min="1796" max="1796" width="60.19921875" style="277" customWidth="1"/>
    <col min="1797" max="1797" width="8.19921875" style="277" customWidth="1"/>
    <col min="1798" max="1800" width="14.5" style="277" customWidth="1"/>
    <col min="1801" max="2050" width="9.296875" style="277"/>
    <col min="2051" max="2051" width="6.796875" style="277" customWidth="1"/>
    <col min="2052" max="2052" width="60.19921875" style="277" customWidth="1"/>
    <col min="2053" max="2053" width="8.19921875" style="277" customWidth="1"/>
    <col min="2054" max="2056" width="14.5" style="277" customWidth="1"/>
    <col min="2057" max="2306" width="9.296875" style="277"/>
    <col min="2307" max="2307" width="6.796875" style="277" customWidth="1"/>
    <col min="2308" max="2308" width="60.19921875" style="277" customWidth="1"/>
    <col min="2309" max="2309" width="8.19921875" style="277" customWidth="1"/>
    <col min="2310" max="2312" width="14.5" style="277" customWidth="1"/>
    <col min="2313" max="2562" width="9.296875" style="277"/>
    <col min="2563" max="2563" width="6.796875" style="277" customWidth="1"/>
    <col min="2564" max="2564" width="60.19921875" style="277" customWidth="1"/>
    <col min="2565" max="2565" width="8.19921875" style="277" customWidth="1"/>
    <col min="2566" max="2568" width="14.5" style="277" customWidth="1"/>
    <col min="2569" max="2818" width="9.296875" style="277"/>
    <col min="2819" max="2819" width="6.796875" style="277" customWidth="1"/>
    <col min="2820" max="2820" width="60.19921875" style="277" customWidth="1"/>
    <col min="2821" max="2821" width="8.19921875" style="277" customWidth="1"/>
    <col min="2822" max="2824" width="14.5" style="277" customWidth="1"/>
    <col min="2825" max="3074" width="9.296875" style="277"/>
    <col min="3075" max="3075" width="6.796875" style="277" customWidth="1"/>
    <col min="3076" max="3076" width="60.19921875" style="277" customWidth="1"/>
    <col min="3077" max="3077" width="8.19921875" style="277" customWidth="1"/>
    <col min="3078" max="3080" width="14.5" style="277" customWidth="1"/>
    <col min="3081" max="3330" width="9.296875" style="277"/>
    <col min="3331" max="3331" width="6.796875" style="277" customWidth="1"/>
    <col min="3332" max="3332" width="60.19921875" style="277" customWidth="1"/>
    <col min="3333" max="3333" width="8.19921875" style="277" customWidth="1"/>
    <col min="3334" max="3336" width="14.5" style="277" customWidth="1"/>
    <col min="3337" max="3586" width="9.296875" style="277"/>
    <col min="3587" max="3587" width="6.796875" style="277" customWidth="1"/>
    <col min="3588" max="3588" width="60.19921875" style="277" customWidth="1"/>
    <col min="3589" max="3589" width="8.19921875" style="277" customWidth="1"/>
    <col min="3590" max="3592" width="14.5" style="277" customWidth="1"/>
    <col min="3593" max="3842" width="9.296875" style="277"/>
    <col min="3843" max="3843" width="6.796875" style="277" customWidth="1"/>
    <col min="3844" max="3844" width="60.19921875" style="277" customWidth="1"/>
    <col min="3845" max="3845" width="8.19921875" style="277" customWidth="1"/>
    <col min="3846" max="3848" width="14.5" style="277" customWidth="1"/>
    <col min="3849" max="4098" width="9.296875" style="277"/>
    <col min="4099" max="4099" width="6.796875" style="277" customWidth="1"/>
    <col min="4100" max="4100" width="60.19921875" style="277" customWidth="1"/>
    <col min="4101" max="4101" width="8.19921875" style="277" customWidth="1"/>
    <col min="4102" max="4104" width="14.5" style="277" customWidth="1"/>
    <col min="4105" max="4354" width="9.296875" style="277"/>
    <col min="4355" max="4355" width="6.796875" style="277" customWidth="1"/>
    <col min="4356" max="4356" width="60.19921875" style="277" customWidth="1"/>
    <col min="4357" max="4357" width="8.19921875" style="277" customWidth="1"/>
    <col min="4358" max="4360" width="14.5" style="277" customWidth="1"/>
    <col min="4361" max="4610" width="9.296875" style="277"/>
    <col min="4611" max="4611" width="6.796875" style="277" customWidth="1"/>
    <col min="4612" max="4612" width="60.19921875" style="277" customWidth="1"/>
    <col min="4613" max="4613" width="8.19921875" style="277" customWidth="1"/>
    <col min="4614" max="4616" width="14.5" style="277" customWidth="1"/>
    <col min="4617" max="4866" width="9.296875" style="277"/>
    <col min="4867" max="4867" width="6.796875" style="277" customWidth="1"/>
    <col min="4868" max="4868" width="60.19921875" style="277" customWidth="1"/>
    <col min="4869" max="4869" width="8.19921875" style="277" customWidth="1"/>
    <col min="4870" max="4872" width="14.5" style="277" customWidth="1"/>
    <col min="4873" max="5122" width="9.296875" style="277"/>
    <col min="5123" max="5123" width="6.796875" style="277" customWidth="1"/>
    <col min="5124" max="5124" width="60.19921875" style="277" customWidth="1"/>
    <col min="5125" max="5125" width="8.19921875" style="277" customWidth="1"/>
    <col min="5126" max="5128" width="14.5" style="277" customWidth="1"/>
    <col min="5129" max="5378" width="9.296875" style="277"/>
    <col min="5379" max="5379" width="6.796875" style="277" customWidth="1"/>
    <col min="5380" max="5380" width="60.19921875" style="277" customWidth="1"/>
    <col min="5381" max="5381" width="8.19921875" style="277" customWidth="1"/>
    <col min="5382" max="5384" width="14.5" style="277" customWidth="1"/>
    <col min="5385" max="5634" width="9.296875" style="277"/>
    <col min="5635" max="5635" width="6.796875" style="277" customWidth="1"/>
    <col min="5636" max="5636" width="60.19921875" style="277" customWidth="1"/>
    <col min="5637" max="5637" width="8.19921875" style="277" customWidth="1"/>
    <col min="5638" max="5640" width="14.5" style="277" customWidth="1"/>
    <col min="5641" max="5890" width="9.296875" style="277"/>
    <col min="5891" max="5891" width="6.796875" style="277" customWidth="1"/>
    <col min="5892" max="5892" width="60.19921875" style="277" customWidth="1"/>
    <col min="5893" max="5893" width="8.19921875" style="277" customWidth="1"/>
    <col min="5894" max="5896" width="14.5" style="277" customWidth="1"/>
    <col min="5897" max="6146" width="9.296875" style="277"/>
    <col min="6147" max="6147" width="6.796875" style="277" customWidth="1"/>
    <col min="6148" max="6148" width="60.19921875" style="277" customWidth="1"/>
    <col min="6149" max="6149" width="8.19921875" style="277" customWidth="1"/>
    <col min="6150" max="6152" width="14.5" style="277" customWidth="1"/>
    <col min="6153" max="6402" width="9.296875" style="277"/>
    <col min="6403" max="6403" width="6.796875" style="277" customWidth="1"/>
    <col min="6404" max="6404" width="60.19921875" style="277" customWidth="1"/>
    <col min="6405" max="6405" width="8.19921875" style="277" customWidth="1"/>
    <col min="6406" max="6408" width="14.5" style="277" customWidth="1"/>
    <col min="6409" max="6658" width="9.296875" style="277"/>
    <col min="6659" max="6659" width="6.796875" style="277" customWidth="1"/>
    <col min="6660" max="6660" width="60.19921875" style="277" customWidth="1"/>
    <col min="6661" max="6661" width="8.19921875" style="277" customWidth="1"/>
    <col min="6662" max="6664" width="14.5" style="277" customWidth="1"/>
    <col min="6665" max="6914" width="9.296875" style="277"/>
    <col min="6915" max="6915" width="6.796875" style="277" customWidth="1"/>
    <col min="6916" max="6916" width="60.19921875" style="277" customWidth="1"/>
    <col min="6917" max="6917" width="8.19921875" style="277" customWidth="1"/>
    <col min="6918" max="6920" width="14.5" style="277" customWidth="1"/>
    <col min="6921" max="7170" width="9.296875" style="277"/>
    <col min="7171" max="7171" width="6.796875" style="277" customWidth="1"/>
    <col min="7172" max="7172" width="60.19921875" style="277" customWidth="1"/>
    <col min="7173" max="7173" width="8.19921875" style="277" customWidth="1"/>
    <col min="7174" max="7176" width="14.5" style="277" customWidth="1"/>
    <col min="7177" max="7426" width="9.296875" style="277"/>
    <col min="7427" max="7427" width="6.796875" style="277" customWidth="1"/>
    <col min="7428" max="7428" width="60.19921875" style="277" customWidth="1"/>
    <col min="7429" max="7429" width="8.19921875" style="277" customWidth="1"/>
    <col min="7430" max="7432" width="14.5" style="277" customWidth="1"/>
    <col min="7433" max="7682" width="9.296875" style="277"/>
    <col min="7683" max="7683" width="6.796875" style="277" customWidth="1"/>
    <col min="7684" max="7684" width="60.19921875" style="277" customWidth="1"/>
    <col min="7685" max="7685" width="8.19921875" style="277" customWidth="1"/>
    <col min="7686" max="7688" width="14.5" style="277" customWidth="1"/>
    <col min="7689" max="7938" width="9.296875" style="277"/>
    <col min="7939" max="7939" width="6.796875" style="277" customWidth="1"/>
    <col min="7940" max="7940" width="60.19921875" style="277" customWidth="1"/>
    <col min="7941" max="7941" width="8.19921875" style="277" customWidth="1"/>
    <col min="7942" max="7944" width="14.5" style="277" customWidth="1"/>
    <col min="7945" max="8194" width="9.296875" style="277"/>
    <col min="8195" max="8195" width="6.796875" style="277" customWidth="1"/>
    <col min="8196" max="8196" width="60.19921875" style="277" customWidth="1"/>
    <col min="8197" max="8197" width="8.19921875" style="277" customWidth="1"/>
    <col min="8198" max="8200" width="14.5" style="277" customWidth="1"/>
    <col min="8201" max="8450" width="9.296875" style="277"/>
    <col min="8451" max="8451" width="6.796875" style="277" customWidth="1"/>
    <col min="8452" max="8452" width="60.19921875" style="277" customWidth="1"/>
    <col min="8453" max="8453" width="8.19921875" style="277" customWidth="1"/>
    <col min="8454" max="8456" width="14.5" style="277" customWidth="1"/>
    <col min="8457" max="8706" width="9.296875" style="277"/>
    <col min="8707" max="8707" width="6.796875" style="277" customWidth="1"/>
    <col min="8708" max="8708" width="60.19921875" style="277" customWidth="1"/>
    <col min="8709" max="8709" width="8.19921875" style="277" customWidth="1"/>
    <col min="8710" max="8712" width="14.5" style="277" customWidth="1"/>
    <col min="8713" max="8962" width="9.296875" style="277"/>
    <col min="8963" max="8963" width="6.796875" style="277" customWidth="1"/>
    <col min="8964" max="8964" width="60.19921875" style="277" customWidth="1"/>
    <col min="8965" max="8965" width="8.19921875" style="277" customWidth="1"/>
    <col min="8966" max="8968" width="14.5" style="277" customWidth="1"/>
    <col min="8969" max="9218" width="9.296875" style="277"/>
    <col min="9219" max="9219" width="6.796875" style="277" customWidth="1"/>
    <col min="9220" max="9220" width="60.19921875" style="277" customWidth="1"/>
    <col min="9221" max="9221" width="8.19921875" style="277" customWidth="1"/>
    <col min="9222" max="9224" width="14.5" style="277" customWidth="1"/>
    <col min="9225" max="9474" width="9.296875" style="277"/>
    <col min="9475" max="9475" width="6.796875" style="277" customWidth="1"/>
    <col min="9476" max="9476" width="60.19921875" style="277" customWidth="1"/>
    <col min="9477" max="9477" width="8.19921875" style="277" customWidth="1"/>
    <col min="9478" max="9480" width="14.5" style="277" customWidth="1"/>
    <col min="9481" max="9730" width="9.296875" style="277"/>
    <col min="9731" max="9731" width="6.796875" style="277" customWidth="1"/>
    <col min="9732" max="9732" width="60.19921875" style="277" customWidth="1"/>
    <col min="9733" max="9733" width="8.19921875" style="277" customWidth="1"/>
    <col min="9734" max="9736" width="14.5" style="277" customWidth="1"/>
    <col min="9737" max="9986" width="9.296875" style="277"/>
    <col min="9987" max="9987" width="6.796875" style="277" customWidth="1"/>
    <col min="9988" max="9988" width="60.19921875" style="277" customWidth="1"/>
    <col min="9989" max="9989" width="8.19921875" style="277" customWidth="1"/>
    <col min="9990" max="9992" width="14.5" style="277" customWidth="1"/>
    <col min="9993" max="10242" width="9.296875" style="277"/>
    <col min="10243" max="10243" width="6.796875" style="277" customWidth="1"/>
    <col min="10244" max="10244" width="60.19921875" style="277" customWidth="1"/>
    <col min="10245" max="10245" width="8.19921875" style="277" customWidth="1"/>
    <col min="10246" max="10248" width="14.5" style="277" customWidth="1"/>
    <col min="10249" max="10498" width="9.296875" style="277"/>
    <col min="10499" max="10499" width="6.796875" style="277" customWidth="1"/>
    <col min="10500" max="10500" width="60.19921875" style="277" customWidth="1"/>
    <col min="10501" max="10501" width="8.19921875" style="277" customWidth="1"/>
    <col min="10502" max="10504" width="14.5" style="277" customWidth="1"/>
    <col min="10505" max="10754" width="9.296875" style="277"/>
    <col min="10755" max="10755" width="6.796875" style="277" customWidth="1"/>
    <col min="10756" max="10756" width="60.19921875" style="277" customWidth="1"/>
    <col min="10757" max="10757" width="8.19921875" style="277" customWidth="1"/>
    <col min="10758" max="10760" width="14.5" style="277" customWidth="1"/>
    <col min="10761" max="11010" width="9.296875" style="277"/>
    <col min="11011" max="11011" width="6.796875" style="277" customWidth="1"/>
    <col min="11012" max="11012" width="60.19921875" style="277" customWidth="1"/>
    <col min="11013" max="11013" width="8.19921875" style="277" customWidth="1"/>
    <col min="11014" max="11016" width="14.5" style="277" customWidth="1"/>
    <col min="11017" max="11266" width="9.296875" style="277"/>
    <col min="11267" max="11267" width="6.796875" style="277" customWidth="1"/>
    <col min="11268" max="11268" width="60.19921875" style="277" customWidth="1"/>
    <col min="11269" max="11269" width="8.19921875" style="277" customWidth="1"/>
    <col min="11270" max="11272" width="14.5" style="277" customWidth="1"/>
    <col min="11273" max="11522" width="9.296875" style="277"/>
    <col min="11523" max="11523" width="6.796875" style="277" customWidth="1"/>
    <col min="11524" max="11524" width="60.19921875" style="277" customWidth="1"/>
    <col min="11525" max="11525" width="8.19921875" style="277" customWidth="1"/>
    <col min="11526" max="11528" width="14.5" style="277" customWidth="1"/>
    <col min="11529" max="11778" width="9.296875" style="277"/>
    <col min="11779" max="11779" width="6.796875" style="277" customWidth="1"/>
    <col min="11780" max="11780" width="60.19921875" style="277" customWidth="1"/>
    <col min="11781" max="11781" width="8.19921875" style="277" customWidth="1"/>
    <col min="11782" max="11784" width="14.5" style="277" customWidth="1"/>
    <col min="11785" max="12034" width="9.296875" style="277"/>
    <col min="12035" max="12035" width="6.796875" style="277" customWidth="1"/>
    <col min="12036" max="12036" width="60.19921875" style="277" customWidth="1"/>
    <col min="12037" max="12037" width="8.19921875" style="277" customWidth="1"/>
    <col min="12038" max="12040" width="14.5" style="277" customWidth="1"/>
    <col min="12041" max="12290" width="9.296875" style="277"/>
    <col min="12291" max="12291" width="6.796875" style="277" customWidth="1"/>
    <col min="12292" max="12292" width="60.19921875" style="277" customWidth="1"/>
    <col min="12293" max="12293" width="8.19921875" style="277" customWidth="1"/>
    <col min="12294" max="12296" width="14.5" style="277" customWidth="1"/>
    <col min="12297" max="12546" width="9.296875" style="277"/>
    <col min="12547" max="12547" width="6.796875" style="277" customWidth="1"/>
    <col min="12548" max="12548" width="60.19921875" style="277" customWidth="1"/>
    <col min="12549" max="12549" width="8.19921875" style="277" customWidth="1"/>
    <col min="12550" max="12552" width="14.5" style="277" customWidth="1"/>
    <col min="12553" max="12802" width="9.296875" style="277"/>
    <col min="12803" max="12803" width="6.796875" style="277" customWidth="1"/>
    <col min="12804" max="12804" width="60.19921875" style="277" customWidth="1"/>
    <col min="12805" max="12805" width="8.19921875" style="277" customWidth="1"/>
    <col min="12806" max="12808" width="14.5" style="277" customWidth="1"/>
    <col min="12809" max="13058" width="9.296875" style="277"/>
    <col min="13059" max="13059" width="6.796875" style="277" customWidth="1"/>
    <col min="13060" max="13060" width="60.19921875" style="277" customWidth="1"/>
    <col min="13061" max="13061" width="8.19921875" style="277" customWidth="1"/>
    <col min="13062" max="13064" width="14.5" style="277" customWidth="1"/>
    <col min="13065" max="13314" width="9.296875" style="277"/>
    <col min="13315" max="13315" width="6.796875" style="277" customWidth="1"/>
    <col min="13316" max="13316" width="60.19921875" style="277" customWidth="1"/>
    <col min="13317" max="13317" width="8.19921875" style="277" customWidth="1"/>
    <col min="13318" max="13320" width="14.5" style="277" customWidth="1"/>
    <col min="13321" max="13570" width="9.296875" style="277"/>
    <col min="13571" max="13571" width="6.796875" style="277" customWidth="1"/>
    <col min="13572" max="13572" width="60.19921875" style="277" customWidth="1"/>
    <col min="13573" max="13573" width="8.19921875" style="277" customWidth="1"/>
    <col min="13574" max="13576" width="14.5" style="277" customWidth="1"/>
    <col min="13577" max="13826" width="9.296875" style="277"/>
    <col min="13827" max="13827" width="6.796875" style="277" customWidth="1"/>
    <col min="13828" max="13828" width="60.19921875" style="277" customWidth="1"/>
    <col min="13829" max="13829" width="8.19921875" style="277" customWidth="1"/>
    <col min="13830" max="13832" width="14.5" style="277" customWidth="1"/>
    <col min="13833" max="14082" width="9.296875" style="277"/>
    <col min="14083" max="14083" width="6.796875" style="277" customWidth="1"/>
    <col min="14084" max="14084" width="60.19921875" style="277" customWidth="1"/>
    <col min="14085" max="14085" width="8.19921875" style="277" customWidth="1"/>
    <col min="14086" max="14088" width="14.5" style="277" customWidth="1"/>
    <col min="14089" max="14338" width="9.296875" style="277"/>
    <col min="14339" max="14339" width="6.796875" style="277" customWidth="1"/>
    <col min="14340" max="14340" width="60.19921875" style="277" customWidth="1"/>
    <col min="14341" max="14341" width="8.19921875" style="277" customWidth="1"/>
    <col min="14342" max="14344" width="14.5" style="277" customWidth="1"/>
    <col min="14345" max="14594" width="9.296875" style="277"/>
    <col min="14595" max="14595" width="6.796875" style="277" customWidth="1"/>
    <col min="14596" max="14596" width="60.19921875" style="277" customWidth="1"/>
    <col min="14597" max="14597" width="8.19921875" style="277" customWidth="1"/>
    <col min="14598" max="14600" width="14.5" style="277" customWidth="1"/>
    <col min="14601" max="14850" width="9.296875" style="277"/>
    <col min="14851" max="14851" width="6.796875" style="277" customWidth="1"/>
    <col min="14852" max="14852" width="60.19921875" style="277" customWidth="1"/>
    <col min="14853" max="14853" width="8.19921875" style="277" customWidth="1"/>
    <col min="14854" max="14856" width="14.5" style="277" customWidth="1"/>
    <col min="14857" max="15106" width="9.296875" style="277"/>
    <col min="15107" max="15107" width="6.796875" style="277" customWidth="1"/>
    <col min="15108" max="15108" width="60.19921875" style="277" customWidth="1"/>
    <col min="15109" max="15109" width="8.19921875" style="277" customWidth="1"/>
    <col min="15110" max="15112" width="14.5" style="277" customWidth="1"/>
    <col min="15113" max="15362" width="9.296875" style="277"/>
    <col min="15363" max="15363" width="6.796875" style="277" customWidth="1"/>
    <col min="15364" max="15364" width="60.19921875" style="277" customWidth="1"/>
    <col min="15365" max="15365" width="8.19921875" style="277" customWidth="1"/>
    <col min="15366" max="15368" width="14.5" style="277" customWidth="1"/>
    <col min="15369" max="15618" width="9.296875" style="277"/>
    <col min="15619" max="15619" width="6.796875" style="277" customWidth="1"/>
    <col min="15620" max="15620" width="60.19921875" style="277" customWidth="1"/>
    <col min="15621" max="15621" width="8.19921875" style="277" customWidth="1"/>
    <col min="15622" max="15624" width="14.5" style="277" customWidth="1"/>
    <col min="15625" max="15874" width="9.296875" style="277"/>
    <col min="15875" max="15875" width="6.796875" style="277" customWidth="1"/>
    <col min="15876" max="15876" width="60.19921875" style="277" customWidth="1"/>
    <col min="15877" max="15877" width="8.19921875" style="277" customWidth="1"/>
    <col min="15878" max="15880" width="14.5" style="277" customWidth="1"/>
    <col min="15881" max="16130" width="9.296875" style="277"/>
    <col min="16131" max="16131" width="6.796875" style="277" customWidth="1"/>
    <col min="16132" max="16132" width="60.19921875" style="277" customWidth="1"/>
    <col min="16133" max="16133" width="8.19921875" style="277" customWidth="1"/>
    <col min="16134" max="16136" width="14.5" style="277" customWidth="1"/>
    <col min="16137" max="16384" width="9.296875" style="277"/>
  </cols>
  <sheetData>
    <row r="1" spans="1:11" s="272" customFormat="1" ht="40.5" customHeight="1" x14ac:dyDescent="0.3">
      <c r="A1" s="1517" t="s">
        <v>841</v>
      </c>
      <c r="B1" s="1517"/>
      <c r="C1" s="1517"/>
      <c r="D1" s="1517"/>
      <c r="E1" s="1517"/>
      <c r="F1" s="1517"/>
      <c r="G1" s="1517"/>
      <c r="H1" s="1517"/>
      <c r="I1" s="1517"/>
      <c r="J1" s="1517"/>
      <c r="K1" s="1517"/>
    </row>
    <row r="2" spans="1:11" s="275" customFormat="1" ht="16.149999999999999" customHeight="1" x14ac:dyDescent="0.25">
      <c r="A2" s="273"/>
      <c r="B2" s="273"/>
      <c r="C2" s="274"/>
      <c r="D2" s="274"/>
      <c r="E2" s="274"/>
      <c r="G2" s="989"/>
      <c r="H2" s="989"/>
      <c r="I2" s="989"/>
      <c r="J2" s="989"/>
      <c r="K2" s="1170" t="s">
        <v>1</v>
      </c>
    </row>
    <row r="3" spans="1:11" ht="38.25" customHeight="1" x14ac:dyDescent="0.3">
      <c r="A3" s="1072" t="s">
        <v>394</v>
      </c>
      <c r="B3" s="1073" t="s">
        <v>456</v>
      </c>
      <c r="C3" s="5" t="s">
        <v>457</v>
      </c>
      <c r="D3" s="5" t="s">
        <v>458</v>
      </c>
      <c r="E3" s="6" t="s">
        <v>459</v>
      </c>
      <c r="F3" s="276" t="s">
        <v>823</v>
      </c>
      <c r="G3" s="955" t="s">
        <v>959</v>
      </c>
      <c r="H3" s="955" t="s">
        <v>977</v>
      </c>
      <c r="I3" s="955" t="s">
        <v>980</v>
      </c>
      <c r="J3" s="955" t="s">
        <v>991</v>
      </c>
      <c r="K3" s="954" t="s">
        <v>960</v>
      </c>
    </row>
    <row r="4" spans="1:11" s="1137" customFormat="1" ht="13.15" customHeight="1" x14ac:dyDescent="0.3">
      <c r="A4" s="1136" t="s">
        <v>5</v>
      </c>
      <c r="B4" s="1136" t="s">
        <v>6</v>
      </c>
      <c r="C4" s="1136" t="s">
        <v>7</v>
      </c>
      <c r="D4" s="1136" t="s">
        <v>8</v>
      </c>
      <c r="E4" s="1136" t="s">
        <v>267</v>
      </c>
      <c r="F4" s="1136" t="s">
        <v>460</v>
      </c>
      <c r="G4" s="1187" t="s">
        <v>726</v>
      </c>
      <c r="H4" s="1187" t="s">
        <v>961</v>
      </c>
      <c r="I4" s="1187" t="s">
        <v>962</v>
      </c>
      <c r="J4" s="1187" t="s">
        <v>978</v>
      </c>
      <c r="K4" s="1187" t="s">
        <v>979</v>
      </c>
    </row>
    <row r="5" spans="1:11" s="279" customFormat="1" ht="16.149999999999999" customHeight="1" x14ac:dyDescent="0.3">
      <c r="A5" s="1523" t="s">
        <v>264</v>
      </c>
      <c r="B5" s="1524"/>
      <c r="C5" s="1524"/>
      <c r="D5" s="1524"/>
      <c r="E5" s="1524"/>
      <c r="F5" s="1524"/>
      <c r="G5" s="1524"/>
      <c r="H5" s="1524"/>
      <c r="I5" s="1524"/>
      <c r="J5" s="1524"/>
      <c r="K5" s="1525"/>
    </row>
    <row r="6" spans="1:11" s="279" customFormat="1" ht="25.5" customHeight="1" x14ac:dyDescent="0.3">
      <c r="A6" s="1031" t="s">
        <v>9</v>
      </c>
      <c r="B6" s="1083" t="s">
        <v>461</v>
      </c>
      <c r="C6" s="1033" t="s">
        <v>462</v>
      </c>
      <c r="D6" s="647"/>
      <c r="E6" s="648"/>
      <c r="F6" s="280">
        <f>SUM(D6:E6)</f>
        <v>0</v>
      </c>
      <c r="G6" s="993"/>
      <c r="H6" s="1280"/>
      <c r="I6" s="1280"/>
      <c r="J6" s="1382"/>
      <c r="K6" s="994"/>
    </row>
    <row r="7" spans="1:11" s="279" customFormat="1" ht="30" customHeight="1" x14ac:dyDescent="0.3">
      <c r="A7" s="1034" t="s">
        <v>12</v>
      </c>
      <c r="B7" s="1084" t="s">
        <v>463</v>
      </c>
      <c r="C7" s="1036" t="s">
        <v>464</v>
      </c>
      <c r="D7" s="649"/>
      <c r="E7" s="650"/>
      <c r="F7" s="281">
        <f>SUM(D7:E7)</f>
        <v>0</v>
      </c>
      <c r="G7" s="995"/>
      <c r="H7" s="1281"/>
      <c r="I7" s="1281"/>
      <c r="J7" s="1383"/>
      <c r="K7" s="996"/>
    </row>
    <row r="8" spans="1:11" s="1400" customFormat="1" ht="25.5" customHeight="1" x14ac:dyDescent="0.3">
      <c r="A8" s="1034" t="s">
        <v>15</v>
      </c>
      <c r="B8" s="1084" t="s">
        <v>465</v>
      </c>
      <c r="C8" s="1037" t="s">
        <v>466</v>
      </c>
      <c r="D8" s="649"/>
      <c r="E8" s="650"/>
      <c r="F8" s="281"/>
      <c r="G8" s="1396">
        <v>754527</v>
      </c>
      <c r="H8" s="1397"/>
      <c r="I8" s="1397">
        <v>346894</v>
      </c>
      <c r="J8" s="1398">
        <v>402781</v>
      </c>
      <c r="K8" s="1399">
        <v>1504202</v>
      </c>
    </row>
    <row r="9" spans="1:11" s="279" customFormat="1" ht="25.5" customHeight="1" x14ac:dyDescent="0.3">
      <c r="A9" s="1034" t="s">
        <v>18</v>
      </c>
      <c r="B9" s="1084" t="s">
        <v>467</v>
      </c>
      <c r="C9" s="1037" t="s">
        <v>468</v>
      </c>
      <c r="D9" s="649"/>
      <c r="E9" s="650"/>
      <c r="F9" s="281">
        <f>SUM(D9:E9)</f>
        <v>0</v>
      </c>
      <c r="G9" s="995"/>
      <c r="H9" s="1281"/>
      <c r="I9" s="1281"/>
      <c r="J9" s="1383"/>
      <c r="K9" s="996"/>
    </row>
    <row r="10" spans="1:11" s="279" customFormat="1" ht="27.75" customHeight="1" x14ac:dyDescent="0.3">
      <c r="A10" s="1085" t="s">
        <v>21</v>
      </c>
      <c r="B10" s="1086" t="s">
        <v>469</v>
      </c>
      <c r="C10" s="1087" t="s">
        <v>35</v>
      </c>
      <c r="D10" s="649">
        <f>SUM(D6:D9)</f>
        <v>0</v>
      </c>
      <c r="E10" s="650">
        <f>SUM(E6:E9)</f>
        <v>0</v>
      </c>
      <c r="F10" s="281">
        <f t="shared" ref="F10:F14" si="0">SUM(D10:E10)</f>
        <v>0</v>
      </c>
      <c r="G10" s="995">
        <f>SUM(G6:G9)</f>
        <v>754527</v>
      </c>
      <c r="H10" s="1281">
        <f t="shared" ref="H10" si="1">SUM(H6:H9)</f>
        <v>0</v>
      </c>
      <c r="I10" s="1281">
        <f>SUM(I6:I9)</f>
        <v>346894</v>
      </c>
      <c r="J10" s="1281">
        <f>SUM(J6:J9)</f>
        <v>402781</v>
      </c>
      <c r="K10" s="996">
        <f t="shared" ref="K10" si="2">SUM(K6:K9)</f>
        <v>1504202</v>
      </c>
    </row>
    <row r="11" spans="1:11" s="279" customFormat="1" ht="24.75" customHeight="1" x14ac:dyDescent="0.3">
      <c r="A11" s="1034" t="s">
        <v>24</v>
      </c>
      <c r="B11" s="1084" t="s">
        <v>470</v>
      </c>
      <c r="C11" s="1036" t="s">
        <v>471</v>
      </c>
      <c r="D11" s="649"/>
      <c r="E11" s="650"/>
      <c r="F11" s="281">
        <f t="shared" si="0"/>
        <v>0</v>
      </c>
      <c r="G11" s="995"/>
      <c r="H11" s="1281"/>
      <c r="I11" s="1281"/>
      <c r="J11" s="1383"/>
      <c r="K11" s="996"/>
    </row>
    <row r="12" spans="1:11" s="279" customFormat="1" ht="30" customHeight="1" x14ac:dyDescent="0.3">
      <c r="A12" s="1034" t="s">
        <v>27</v>
      </c>
      <c r="B12" s="1084" t="s">
        <v>472</v>
      </c>
      <c r="C12" s="1036" t="s">
        <v>473</v>
      </c>
      <c r="D12" s="649"/>
      <c r="E12" s="650"/>
      <c r="F12" s="281">
        <f t="shared" si="0"/>
        <v>0</v>
      </c>
      <c r="G12" s="995"/>
      <c r="H12" s="1281"/>
      <c r="I12" s="1281"/>
      <c r="J12" s="1383"/>
      <c r="K12" s="996"/>
    </row>
    <row r="13" spans="1:11" s="279" customFormat="1" ht="30" customHeight="1" x14ac:dyDescent="0.3">
      <c r="A13" s="1034" t="s">
        <v>30</v>
      </c>
      <c r="B13" s="1084" t="s">
        <v>474</v>
      </c>
      <c r="C13" s="1036" t="s">
        <v>475</v>
      </c>
      <c r="D13" s="649"/>
      <c r="E13" s="650"/>
      <c r="F13" s="281">
        <f t="shared" si="0"/>
        <v>0</v>
      </c>
      <c r="G13" s="995"/>
      <c r="H13" s="1281"/>
      <c r="I13" s="1281"/>
      <c r="J13" s="1383"/>
      <c r="K13" s="996"/>
    </row>
    <row r="14" spans="1:11" s="279" customFormat="1" ht="30" customHeight="1" x14ac:dyDescent="0.3">
      <c r="A14" s="1034" t="s">
        <v>33</v>
      </c>
      <c r="B14" s="1084" t="s">
        <v>476</v>
      </c>
      <c r="C14" s="1036" t="s">
        <v>477</v>
      </c>
      <c r="D14" s="649"/>
      <c r="E14" s="650"/>
      <c r="F14" s="281">
        <f t="shared" si="0"/>
        <v>0</v>
      </c>
      <c r="G14" s="995"/>
      <c r="H14" s="1281"/>
      <c r="I14" s="1281"/>
      <c r="J14" s="1383"/>
      <c r="K14" s="996"/>
    </row>
    <row r="15" spans="1:11" s="279" customFormat="1" ht="21.75" customHeight="1" x14ac:dyDescent="0.3">
      <c r="A15" s="1085" t="s">
        <v>36</v>
      </c>
      <c r="B15" s="1088" t="s">
        <v>439</v>
      </c>
      <c r="C15" s="1089" t="s">
        <v>58</v>
      </c>
      <c r="D15" s="658">
        <f>SUM(D11:D14)</f>
        <v>0</v>
      </c>
      <c r="E15" s="659">
        <f>SUM(E11:E14)</f>
        <v>0</v>
      </c>
      <c r="F15" s="282">
        <f>SUM(F11:F14)</f>
        <v>0</v>
      </c>
      <c r="G15" s="657">
        <f t="shared" ref="G15:K15" si="3">SUM(G11:G14)</f>
        <v>0</v>
      </c>
      <c r="H15" s="658"/>
      <c r="I15" s="658"/>
      <c r="J15" s="1384"/>
      <c r="K15" s="659">
        <f t="shared" si="3"/>
        <v>0</v>
      </c>
    </row>
    <row r="16" spans="1:11" s="284" customFormat="1" ht="16.5" customHeight="1" x14ac:dyDescent="0.3">
      <c r="A16" s="1034" t="s">
        <v>38</v>
      </c>
      <c r="B16" s="1090" t="s">
        <v>110</v>
      </c>
      <c r="C16" s="1053" t="s">
        <v>111</v>
      </c>
      <c r="D16" s="665"/>
      <c r="E16" s="666"/>
      <c r="F16" s="283">
        <f>SUM(D16:E16)</f>
        <v>0</v>
      </c>
      <c r="G16" s="997"/>
      <c r="H16" s="1282"/>
      <c r="I16" s="1282"/>
      <c r="J16" s="1385"/>
      <c r="K16" s="998"/>
    </row>
    <row r="17" spans="1:11" s="284" customFormat="1" ht="16.5" customHeight="1" x14ac:dyDescent="0.3">
      <c r="A17" s="1034" t="s">
        <v>40</v>
      </c>
      <c r="B17" s="1090" t="s">
        <v>113</v>
      </c>
      <c r="C17" s="1053" t="s">
        <v>114</v>
      </c>
      <c r="D17" s="665">
        <v>800000</v>
      </c>
      <c r="E17" s="666"/>
      <c r="F17" s="283">
        <f>SUM(D17:E17)</f>
        <v>800000</v>
      </c>
      <c r="G17" s="997"/>
      <c r="H17" s="1282"/>
      <c r="I17" s="1282"/>
      <c r="J17" s="1385">
        <v>51145</v>
      </c>
      <c r="K17" s="998">
        <v>851145</v>
      </c>
    </row>
    <row r="18" spans="1:11" s="284" customFormat="1" ht="16.5" customHeight="1" x14ac:dyDescent="0.3">
      <c r="A18" s="1034" t="s">
        <v>42</v>
      </c>
      <c r="B18" s="1090" t="s">
        <v>478</v>
      </c>
      <c r="C18" s="1053" t="s">
        <v>117</v>
      </c>
      <c r="D18" s="665">
        <f>SUM(D19:D20)</f>
        <v>0</v>
      </c>
      <c r="E18" s="666">
        <f>SUM(E19:E20)</f>
        <v>0</v>
      </c>
      <c r="F18" s="283">
        <f>SUM(F19:F20)</f>
        <v>0</v>
      </c>
      <c r="G18" s="664">
        <f t="shared" ref="G18:K18" si="4">SUM(G19:G20)</f>
        <v>0</v>
      </c>
      <c r="H18" s="665"/>
      <c r="I18" s="665"/>
      <c r="J18" s="1386"/>
      <c r="K18" s="666">
        <f t="shared" si="4"/>
        <v>0</v>
      </c>
    </row>
    <row r="19" spans="1:11" s="284" customFormat="1" ht="16.5" customHeight="1" x14ac:dyDescent="0.3">
      <c r="A19" s="1034" t="s">
        <v>44</v>
      </c>
      <c r="B19" s="1091" t="s">
        <v>479</v>
      </c>
      <c r="C19" s="1055" t="s">
        <v>480</v>
      </c>
      <c r="D19" s="667"/>
      <c r="E19" s="668"/>
      <c r="F19" s="285">
        <f>SUM(D19:E19)</f>
        <v>0</v>
      </c>
      <c r="G19" s="997"/>
      <c r="H19" s="1282"/>
      <c r="I19" s="1282"/>
      <c r="J19" s="1385"/>
      <c r="K19" s="998"/>
    </row>
    <row r="20" spans="1:11" s="286" customFormat="1" ht="16.5" customHeight="1" x14ac:dyDescent="0.3">
      <c r="A20" s="1034" t="s">
        <v>46</v>
      </c>
      <c r="B20" s="1091" t="s">
        <v>481</v>
      </c>
      <c r="C20" s="1055" t="s">
        <v>482</v>
      </c>
      <c r="D20" s="667"/>
      <c r="E20" s="668"/>
      <c r="F20" s="285">
        <f>SUM(D20:E20)</f>
        <v>0</v>
      </c>
      <c r="G20" s="999"/>
      <c r="H20" s="1283"/>
      <c r="I20" s="1283"/>
      <c r="J20" s="1387"/>
      <c r="K20" s="1000"/>
    </row>
    <row r="21" spans="1:11" s="286" customFormat="1" ht="16.5" customHeight="1" x14ac:dyDescent="0.3">
      <c r="A21" s="1034" t="s">
        <v>48</v>
      </c>
      <c r="B21" s="1092" t="s">
        <v>119</v>
      </c>
      <c r="C21" s="1053" t="s">
        <v>120</v>
      </c>
      <c r="D21" s="667"/>
      <c r="E21" s="668"/>
      <c r="F21" s="285">
        <f>SUM(D21:E21)</f>
        <v>0</v>
      </c>
      <c r="G21" s="999"/>
      <c r="H21" s="1283"/>
      <c r="I21" s="1283"/>
      <c r="J21" s="1387"/>
      <c r="K21" s="1000"/>
    </row>
    <row r="22" spans="1:11" s="284" customFormat="1" ht="16.5" customHeight="1" x14ac:dyDescent="0.3">
      <c r="A22" s="1034" t="s">
        <v>50</v>
      </c>
      <c r="B22" s="1090" t="s">
        <v>122</v>
      </c>
      <c r="C22" s="1053" t="s">
        <v>123</v>
      </c>
      <c r="D22" s="665"/>
      <c r="E22" s="666"/>
      <c r="F22" s="285">
        <f t="shared" ref="F22:F28" si="5">SUM(D22:E22)</f>
        <v>0</v>
      </c>
      <c r="G22" s="997"/>
      <c r="H22" s="1282"/>
      <c r="I22" s="1282"/>
      <c r="J22" s="1385"/>
      <c r="K22" s="998"/>
    </row>
    <row r="23" spans="1:11" s="284" customFormat="1" ht="16.5" customHeight="1" x14ac:dyDescent="0.3">
      <c r="A23" s="1034" t="s">
        <v>53</v>
      </c>
      <c r="B23" s="1090" t="s">
        <v>483</v>
      </c>
      <c r="C23" s="1053" t="s">
        <v>126</v>
      </c>
      <c r="D23" s="665"/>
      <c r="E23" s="666"/>
      <c r="F23" s="285">
        <f t="shared" si="5"/>
        <v>0</v>
      </c>
      <c r="G23" s="997"/>
      <c r="H23" s="1282"/>
      <c r="I23" s="1282"/>
      <c r="J23" s="1385"/>
      <c r="K23" s="998"/>
    </row>
    <row r="24" spans="1:11" s="286" customFormat="1" ht="16.5" customHeight="1" x14ac:dyDescent="0.3">
      <c r="A24" s="1034" t="s">
        <v>56</v>
      </c>
      <c r="B24" s="1090" t="s">
        <v>484</v>
      </c>
      <c r="C24" s="1053" t="s">
        <v>129</v>
      </c>
      <c r="D24" s="665"/>
      <c r="E24" s="666"/>
      <c r="F24" s="285">
        <f t="shared" si="5"/>
        <v>0</v>
      </c>
      <c r="G24" s="999"/>
      <c r="H24" s="1283"/>
      <c r="I24" s="1283"/>
      <c r="J24" s="1387"/>
      <c r="K24" s="1000"/>
    </row>
    <row r="25" spans="1:11" s="286" customFormat="1" ht="16.5" customHeight="1" x14ac:dyDescent="0.3">
      <c r="A25" s="1034" t="s">
        <v>59</v>
      </c>
      <c r="B25" s="1093" t="s">
        <v>131</v>
      </c>
      <c r="C25" s="1053" t="s">
        <v>132</v>
      </c>
      <c r="D25" s="665"/>
      <c r="E25" s="666"/>
      <c r="F25" s="285">
        <f t="shared" si="5"/>
        <v>0</v>
      </c>
      <c r="G25" s="999"/>
      <c r="H25" s="1283"/>
      <c r="I25" s="1283"/>
      <c r="J25" s="1387"/>
      <c r="K25" s="1000"/>
    </row>
    <row r="26" spans="1:11" s="286" customFormat="1" ht="16.5" customHeight="1" x14ac:dyDescent="0.3">
      <c r="A26" s="1034" t="s">
        <v>61</v>
      </c>
      <c r="B26" s="1090" t="s">
        <v>485</v>
      </c>
      <c r="C26" s="1053" t="s">
        <v>135</v>
      </c>
      <c r="D26" s="665"/>
      <c r="E26" s="666"/>
      <c r="F26" s="285">
        <f t="shared" si="5"/>
        <v>0</v>
      </c>
      <c r="G26" s="999"/>
      <c r="H26" s="1283"/>
      <c r="I26" s="1283"/>
      <c r="J26" s="1387"/>
      <c r="K26" s="1000"/>
    </row>
    <row r="27" spans="1:11" s="286" customFormat="1" ht="16.5" customHeight="1" x14ac:dyDescent="0.3">
      <c r="A27" s="1034" t="s">
        <v>63</v>
      </c>
      <c r="B27" s="1090" t="s">
        <v>486</v>
      </c>
      <c r="C27" s="1053" t="s">
        <v>138</v>
      </c>
      <c r="D27" s="665"/>
      <c r="E27" s="666"/>
      <c r="F27" s="285">
        <f t="shared" si="5"/>
        <v>0</v>
      </c>
      <c r="G27" s="999"/>
      <c r="H27" s="1283"/>
      <c r="I27" s="1283"/>
      <c r="J27" s="1387"/>
      <c r="K27" s="1000"/>
    </row>
    <row r="28" spans="1:11" s="286" customFormat="1" ht="16.5" customHeight="1" x14ac:dyDescent="0.3">
      <c r="A28" s="1038" t="s">
        <v>65</v>
      </c>
      <c r="B28" s="1094" t="s">
        <v>140</v>
      </c>
      <c r="C28" s="1059" t="s">
        <v>141</v>
      </c>
      <c r="D28" s="669"/>
      <c r="E28" s="670"/>
      <c r="F28" s="788">
        <f t="shared" si="5"/>
        <v>0</v>
      </c>
      <c r="G28" s="1191">
        <v>311</v>
      </c>
      <c r="H28" s="1284"/>
      <c r="I28" s="1284">
        <v>685</v>
      </c>
      <c r="J28" s="1388">
        <v>184</v>
      </c>
      <c r="K28" s="1192">
        <v>1180</v>
      </c>
    </row>
    <row r="29" spans="1:11" s="286" customFormat="1" ht="21.75" customHeight="1" x14ac:dyDescent="0.3">
      <c r="A29" s="1041" t="s">
        <v>67</v>
      </c>
      <c r="B29" s="1095" t="s">
        <v>487</v>
      </c>
      <c r="C29" s="1060" t="s">
        <v>144</v>
      </c>
      <c r="D29" s="671">
        <f>SUM(D16+D17+D18+D21+D22+D23+D24+D25+D26+D27+D28)</f>
        <v>800000</v>
      </c>
      <c r="E29" s="672">
        <f>SUM(E16+E17+E18+E21+E22+E23+E24+E25+E26+E27+E28)</f>
        <v>0</v>
      </c>
      <c r="F29" s="288">
        <f>SUM(F16+F17+F18+F21+F22+F23+F24+F25+F26+F27+F28)</f>
        <v>800000</v>
      </c>
      <c r="G29" s="288">
        <f t="shared" ref="G29:K29" si="6">SUM(G16+G17+G18+G21+G22+G23+G24+G25+G26+G27+G28)</f>
        <v>311</v>
      </c>
      <c r="H29" s="288">
        <f t="shared" si="6"/>
        <v>0</v>
      </c>
      <c r="I29" s="288">
        <f t="shared" si="6"/>
        <v>685</v>
      </c>
      <c r="J29" s="288">
        <f t="shared" si="6"/>
        <v>51329</v>
      </c>
      <c r="K29" s="288">
        <f t="shared" si="6"/>
        <v>852325</v>
      </c>
    </row>
    <row r="30" spans="1:11" s="287" customFormat="1" ht="21.75" customHeight="1" x14ac:dyDescent="0.3">
      <c r="A30" s="1041" t="s">
        <v>69</v>
      </c>
      <c r="B30" s="1095" t="s">
        <v>441</v>
      </c>
      <c r="C30" s="1060" t="s">
        <v>162</v>
      </c>
      <c r="D30" s="671"/>
      <c r="E30" s="672"/>
      <c r="F30" s="288">
        <f>SUM(D30:E30)</f>
        <v>0</v>
      </c>
      <c r="G30" s="1287"/>
      <c r="H30" s="1287"/>
      <c r="I30" s="1287"/>
      <c r="J30" s="1287"/>
      <c r="K30" s="1287"/>
    </row>
    <row r="31" spans="1:11" s="286" customFormat="1" ht="21.75" customHeight="1" x14ac:dyDescent="0.3">
      <c r="A31" s="1041" t="s">
        <v>71</v>
      </c>
      <c r="B31" s="1095" t="s">
        <v>409</v>
      </c>
      <c r="C31" s="1060" t="s">
        <v>171</v>
      </c>
      <c r="D31" s="673"/>
      <c r="E31" s="674"/>
      <c r="F31" s="639">
        <f>SUM(D31:E31)</f>
        <v>0</v>
      </c>
      <c r="G31" s="1288">
        <v>17000</v>
      </c>
      <c r="H31" s="1288"/>
      <c r="I31" s="1288"/>
      <c r="J31" s="1288"/>
      <c r="K31" s="1288">
        <v>17000</v>
      </c>
    </row>
    <row r="32" spans="1:11" s="286" customFormat="1" ht="21.75" customHeight="1" x14ac:dyDescent="0.3">
      <c r="A32" s="1061" t="s">
        <v>74</v>
      </c>
      <c r="B32" s="768" t="s">
        <v>442</v>
      </c>
      <c r="C32" s="1063" t="s">
        <v>180</v>
      </c>
      <c r="D32" s="675"/>
      <c r="E32" s="676"/>
      <c r="F32" s="638">
        <f>SUM(D32:E32)</f>
        <v>0</v>
      </c>
      <c r="G32" s="1289"/>
      <c r="H32" s="1289"/>
      <c r="I32" s="1289"/>
      <c r="J32" s="1289"/>
      <c r="K32" s="1289"/>
    </row>
    <row r="33" spans="1:13" s="286" customFormat="1" ht="21.75" customHeight="1" x14ac:dyDescent="0.3">
      <c r="A33" s="1041" t="s">
        <v>77</v>
      </c>
      <c r="B33" s="1095" t="s">
        <v>488</v>
      </c>
      <c r="C33" s="1064"/>
      <c r="D33" s="671">
        <f>D10+D15+D29+D30+D31+D32</f>
        <v>800000</v>
      </c>
      <c r="E33" s="672">
        <f>E10+E15+E29+E30+E31+E32</f>
        <v>0</v>
      </c>
      <c r="F33" s="288">
        <f>F10+F15+F29+F30+F31+F32</f>
        <v>800000</v>
      </c>
      <c r="G33" s="288">
        <f t="shared" ref="G33:K33" si="7">G10+G15+G29+G30+G31+G32</f>
        <v>771838</v>
      </c>
      <c r="H33" s="288">
        <f t="shared" si="7"/>
        <v>0</v>
      </c>
      <c r="I33" s="288">
        <f t="shared" si="7"/>
        <v>347579</v>
      </c>
      <c r="J33" s="288">
        <f>J10+J15+J29+J30+J31+J32</f>
        <v>454110</v>
      </c>
      <c r="K33" s="288">
        <f t="shared" si="7"/>
        <v>2373527</v>
      </c>
    </row>
    <row r="34" spans="1:13" s="284" customFormat="1" ht="21.75" customHeight="1" x14ac:dyDescent="0.3">
      <c r="A34" s="1034" t="s">
        <v>80</v>
      </c>
      <c r="B34" s="1096" t="s">
        <v>489</v>
      </c>
      <c r="C34" s="1066" t="s">
        <v>189</v>
      </c>
      <c r="D34" s="678">
        <f>SUM(D35:D36)</f>
        <v>0</v>
      </c>
      <c r="E34" s="679">
        <f>SUM(E35:E36)</f>
        <v>0</v>
      </c>
      <c r="F34" s="289">
        <f>SUM(F35:F36)</f>
        <v>0</v>
      </c>
      <c r="G34" s="1003">
        <f t="shared" ref="G34:K34" si="8">SUM(G35:G36)</f>
        <v>207194</v>
      </c>
      <c r="H34" s="1285">
        <f t="shared" si="8"/>
        <v>0</v>
      </c>
      <c r="I34" s="1285"/>
      <c r="J34" s="1389"/>
      <c r="K34" s="1138">
        <f t="shared" si="8"/>
        <v>207194</v>
      </c>
    </row>
    <row r="35" spans="1:13" s="284" customFormat="1" ht="21.75" customHeight="1" x14ac:dyDescent="0.3">
      <c r="A35" s="1034" t="s">
        <v>82</v>
      </c>
      <c r="B35" s="1097" t="s">
        <v>191</v>
      </c>
      <c r="C35" s="1066" t="s">
        <v>192</v>
      </c>
      <c r="D35" s="678"/>
      <c r="E35" s="679"/>
      <c r="F35" s="289">
        <f>SUM(D35:E35)</f>
        <v>0</v>
      </c>
      <c r="G35" s="997">
        <v>207194</v>
      </c>
      <c r="H35" s="1282"/>
      <c r="I35" s="1282"/>
      <c r="J35" s="1385"/>
      <c r="K35" s="998">
        <v>207194</v>
      </c>
    </row>
    <row r="36" spans="1:13" s="284" customFormat="1" ht="21.75" customHeight="1" x14ac:dyDescent="0.3">
      <c r="A36" s="1034" t="s">
        <v>84</v>
      </c>
      <c r="B36" s="1097" t="s">
        <v>194</v>
      </c>
      <c r="C36" s="1066" t="s">
        <v>195</v>
      </c>
      <c r="D36" s="678"/>
      <c r="E36" s="679"/>
      <c r="F36" s="289">
        <f>SUM(D36:E36)</f>
        <v>0</v>
      </c>
      <c r="G36" s="997"/>
      <c r="H36" s="1282"/>
      <c r="I36" s="1282"/>
      <c r="J36" s="1385"/>
      <c r="K36" s="998"/>
    </row>
    <row r="37" spans="1:13" s="284" customFormat="1" ht="21.75" customHeight="1" x14ac:dyDescent="0.3">
      <c r="A37" s="1034" t="s">
        <v>86</v>
      </c>
      <c r="B37" s="1096" t="s">
        <v>490</v>
      </c>
      <c r="C37" s="1068" t="s">
        <v>491</v>
      </c>
      <c r="D37" s="678">
        <f>SUM(D38:D39)</f>
        <v>35284165</v>
      </c>
      <c r="E37" s="679">
        <f t="shared" ref="E37:K37" si="9">SUM(E38:E39)</f>
        <v>0</v>
      </c>
      <c r="F37" s="289">
        <f t="shared" si="9"/>
        <v>35284165</v>
      </c>
      <c r="G37" s="677">
        <f t="shared" si="9"/>
        <v>2213374</v>
      </c>
      <c r="H37" s="678">
        <f t="shared" si="9"/>
        <v>0</v>
      </c>
      <c r="I37" s="678">
        <f t="shared" si="9"/>
        <v>1118577</v>
      </c>
      <c r="J37" s="678">
        <f t="shared" si="9"/>
        <v>346797</v>
      </c>
      <c r="K37" s="679">
        <f t="shared" si="9"/>
        <v>38962913</v>
      </c>
      <c r="M37" s="990"/>
    </row>
    <row r="38" spans="1:13" s="284" customFormat="1" ht="21.75" customHeight="1" x14ac:dyDescent="0.3">
      <c r="A38" s="1034"/>
      <c r="B38" s="1098" t="s">
        <v>565</v>
      </c>
      <c r="C38" s="70" t="s">
        <v>491</v>
      </c>
      <c r="D38" s="1099">
        <v>20642600</v>
      </c>
      <c r="E38" s="1100"/>
      <c r="F38" s="426">
        <f>SUM(D38:E38)</f>
        <v>20642600</v>
      </c>
      <c r="G38" s="997">
        <v>2213374</v>
      </c>
      <c r="H38" s="1282"/>
      <c r="I38" s="1282">
        <v>1118577</v>
      </c>
      <c r="J38" s="1385">
        <v>346797</v>
      </c>
      <c r="K38" s="998">
        <v>24321348</v>
      </c>
      <c r="M38" s="990"/>
    </row>
    <row r="39" spans="1:13" s="284" customFormat="1" ht="21.75" customHeight="1" x14ac:dyDescent="0.3">
      <c r="A39" s="1038"/>
      <c r="B39" s="1101" t="s">
        <v>566</v>
      </c>
      <c r="C39" s="72" t="s">
        <v>491</v>
      </c>
      <c r="D39" s="1102">
        <v>14641565</v>
      </c>
      <c r="E39" s="1103"/>
      <c r="F39" s="789">
        <f>SUM(D39:E39)</f>
        <v>14641565</v>
      </c>
      <c r="G39" s="1001"/>
      <c r="H39" s="1286"/>
      <c r="I39" s="1286"/>
      <c r="J39" s="1390"/>
      <c r="K39" s="1002">
        <v>14641565</v>
      </c>
    </row>
    <row r="40" spans="1:13" s="284" customFormat="1" ht="21.75" customHeight="1" x14ac:dyDescent="0.3">
      <c r="A40" s="1071" t="s">
        <v>89</v>
      </c>
      <c r="B40" s="1095" t="s">
        <v>492</v>
      </c>
      <c r="C40" s="31" t="s">
        <v>493</v>
      </c>
      <c r="D40" s="681">
        <f>SUM(D34+D37)</f>
        <v>35284165</v>
      </c>
      <c r="E40" s="682">
        <f>SUM(E34+E37)</f>
        <v>0</v>
      </c>
      <c r="F40" s="290">
        <f>SUM(F34+F37)</f>
        <v>35284165</v>
      </c>
      <c r="G40" s="290">
        <f t="shared" ref="G40:K40" si="10">SUM(G34+G37)</f>
        <v>2420568</v>
      </c>
      <c r="H40" s="290">
        <f t="shared" si="10"/>
        <v>0</v>
      </c>
      <c r="I40" s="290">
        <f t="shared" si="10"/>
        <v>1118577</v>
      </c>
      <c r="J40" s="290">
        <f t="shared" si="10"/>
        <v>346797</v>
      </c>
      <c r="K40" s="290">
        <f t="shared" si="10"/>
        <v>39170107</v>
      </c>
    </row>
    <row r="41" spans="1:13" s="284" customFormat="1" ht="21.75" customHeight="1" x14ac:dyDescent="0.3">
      <c r="A41" s="1041" t="s">
        <v>91</v>
      </c>
      <c r="B41" s="1095" t="s">
        <v>568</v>
      </c>
      <c r="C41" s="31" t="s">
        <v>198</v>
      </c>
      <c r="D41" s="681">
        <f>D40</f>
        <v>35284165</v>
      </c>
      <c r="E41" s="682">
        <f t="shared" ref="E41:K41" si="11">E40</f>
        <v>0</v>
      </c>
      <c r="F41" s="290">
        <f t="shared" si="11"/>
        <v>35284165</v>
      </c>
      <c r="G41" s="290">
        <f t="shared" si="11"/>
        <v>2420568</v>
      </c>
      <c r="H41" s="290">
        <f t="shared" si="11"/>
        <v>0</v>
      </c>
      <c r="I41" s="290">
        <f t="shared" si="11"/>
        <v>1118577</v>
      </c>
      <c r="J41" s="290">
        <f t="shared" si="11"/>
        <v>346797</v>
      </c>
      <c r="K41" s="290">
        <f t="shared" si="11"/>
        <v>39170107</v>
      </c>
    </row>
    <row r="42" spans="1:13" s="284" customFormat="1" ht="21.75" customHeight="1" x14ac:dyDescent="0.3">
      <c r="A42" s="1041" t="s">
        <v>93</v>
      </c>
      <c r="B42" s="1095" t="s">
        <v>495</v>
      </c>
      <c r="C42" s="31"/>
      <c r="D42" s="681">
        <f>D33+D41</f>
        <v>36084165</v>
      </c>
      <c r="E42" s="682">
        <f>E33+E41</f>
        <v>0</v>
      </c>
      <c r="F42" s="290">
        <f>F33+F41</f>
        <v>36084165</v>
      </c>
      <c r="G42" s="290">
        <f t="shared" ref="G42:K42" si="12">G33+G41</f>
        <v>3192406</v>
      </c>
      <c r="H42" s="290">
        <f t="shared" si="12"/>
        <v>0</v>
      </c>
      <c r="I42" s="290">
        <f t="shared" si="12"/>
        <v>1466156</v>
      </c>
      <c r="J42" s="290">
        <f t="shared" si="12"/>
        <v>800907</v>
      </c>
      <c r="K42" s="290">
        <f t="shared" si="12"/>
        <v>41543634</v>
      </c>
    </row>
    <row r="43" spans="1:13" s="284" customFormat="1" ht="15" customHeight="1" x14ac:dyDescent="0.3">
      <c r="A43" s="291"/>
      <c r="B43" s="292"/>
      <c r="C43" s="293"/>
      <c r="D43" s="294"/>
      <c r="E43" s="294"/>
      <c r="F43" s="294"/>
      <c r="G43" s="990"/>
      <c r="H43" s="990"/>
      <c r="I43" s="990"/>
      <c r="J43" s="990"/>
      <c r="K43" s="990"/>
    </row>
    <row r="44" spans="1:13" s="284" customFormat="1" ht="15" customHeight="1" x14ac:dyDescent="0.3">
      <c r="A44" s="1516" t="s">
        <v>496</v>
      </c>
      <c r="B44" s="1516"/>
      <c r="C44" s="1516"/>
      <c r="D44" s="1516"/>
      <c r="E44" s="1516"/>
      <c r="F44" s="1516"/>
      <c r="G44" s="1516"/>
      <c r="H44" s="1516"/>
      <c r="I44" s="1516"/>
      <c r="J44" s="1516"/>
      <c r="K44" s="1516"/>
    </row>
    <row r="45" spans="1:13" s="284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6" t="s">
        <v>459</v>
      </c>
      <c r="F45" s="296" t="s">
        <v>838</v>
      </c>
      <c r="G45" s="955" t="s">
        <v>959</v>
      </c>
      <c r="H45" s="955" t="s">
        <v>977</v>
      </c>
      <c r="I45" s="955" t="s">
        <v>980</v>
      </c>
      <c r="J45" s="955" t="s">
        <v>991</v>
      </c>
      <c r="K45" s="954" t="s">
        <v>960</v>
      </c>
    </row>
    <row r="46" spans="1:13" s="284" customFormat="1" ht="15" customHeight="1" x14ac:dyDescent="0.3">
      <c r="A46" s="297" t="s">
        <v>5</v>
      </c>
      <c r="B46" s="297" t="s">
        <v>6</v>
      </c>
      <c r="C46" s="297"/>
      <c r="D46" s="297" t="s">
        <v>8</v>
      </c>
      <c r="E46" s="297" t="s">
        <v>267</v>
      </c>
      <c r="F46" s="297" t="s">
        <v>460</v>
      </c>
      <c r="G46" s="1187" t="s">
        <v>726</v>
      </c>
      <c r="H46" s="1187" t="s">
        <v>961</v>
      </c>
      <c r="I46" s="1187" t="s">
        <v>962</v>
      </c>
      <c r="J46" s="1187" t="s">
        <v>978</v>
      </c>
      <c r="K46" s="1187" t="s">
        <v>979</v>
      </c>
    </row>
    <row r="47" spans="1:13" s="284" customFormat="1" ht="24.75" customHeight="1" x14ac:dyDescent="0.3">
      <c r="A47" s="1104" t="s">
        <v>9</v>
      </c>
      <c r="B47" s="1105" t="s">
        <v>203</v>
      </c>
      <c r="C47" s="1106" t="s">
        <v>204</v>
      </c>
      <c r="D47" s="1107">
        <v>22826985</v>
      </c>
      <c r="E47" s="1108"/>
      <c r="F47" s="790">
        <f>SUM(D47:E47)</f>
        <v>22826985</v>
      </c>
      <c r="G47" s="1004">
        <v>781231</v>
      </c>
      <c r="H47" s="1290"/>
      <c r="I47" s="1290">
        <v>1411168</v>
      </c>
      <c r="J47" s="1391">
        <v>637939</v>
      </c>
      <c r="K47" s="1005">
        <v>25657323</v>
      </c>
    </row>
    <row r="48" spans="1:13" s="284" customFormat="1" ht="24.75" customHeight="1" x14ac:dyDescent="0.3">
      <c r="A48" s="1109" t="s">
        <v>12</v>
      </c>
      <c r="B48" s="776" t="s">
        <v>205</v>
      </c>
      <c r="C48" s="1110" t="s">
        <v>206</v>
      </c>
      <c r="D48" s="777">
        <v>3970180</v>
      </c>
      <c r="E48" s="779"/>
      <c r="F48" s="790">
        <f>SUM(D48:E48)</f>
        <v>3970180</v>
      </c>
      <c r="G48" s="997">
        <v>27670</v>
      </c>
      <c r="H48" s="1282"/>
      <c r="I48" s="1282">
        <v>54303</v>
      </c>
      <c r="J48" s="1385">
        <v>111639</v>
      </c>
      <c r="K48" s="998">
        <v>4163792</v>
      </c>
    </row>
    <row r="49" spans="1:12" s="284" customFormat="1" ht="24.75" customHeight="1" x14ac:dyDescent="0.3">
      <c r="A49" s="1109" t="s">
        <v>15</v>
      </c>
      <c r="B49" s="776" t="s">
        <v>207</v>
      </c>
      <c r="C49" s="1110" t="s">
        <v>208</v>
      </c>
      <c r="D49" s="777">
        <v>8588500</v>
      </c>
      <c r="E49" s="779"/>
      <c r="F49" s="790">
        <f>SUM(D49:E49)</f>
        <v>8588500</v>
      </c>
      <c r="G49" s="997">
        <v>2383505</v>
      </c>
      <c r="H49" s="1282"/>
      <c r="I49" s="1282">
        <v>685</v>
      </c>
      <c r="J49" s="1385">
        <v>-170921</v>
      </c>
      <c r="K49" s="998">
        <v>10801769</v>
      </c>
    </row>
    <row r="50" spans="1:12" s="284" customFormat="1" ht="24.75" customHeight="1" x14ac:dyDescent="0.3">
      <c r="A50" s="1109" t="s">
        <v>18</v>
      </c>
      <c r="B50" s="776" t="s">
        <v>209</v>
      </c>
      <c r="C50" s="1110" t="s">
        <v>210</v>
      </c>
      <c r="D50" s="777"/>
      <c r="E50" s="779"/>
      <c r="F50" s="790">
        <f>SUM(D50:E50)</f>
        <v>0</v>
      </c>
      <c r="G50" s="997"/>
      <c r="H50" s="1282"/>
      <c r="I50" s="1282"/>
      <c r="J50" s="1385"/>
      <c r="K50" s="998"/>
    </row>
    <row r="51" spans="1:12" s="284" customFormat="1" ht="24.75" customHeight="1" x14ac:dyDescent="0.3">
      <c r="A51" s="1109" t="s">
        <v>21</v>
      </c>
      <c r="B51" s="776" t="s">
        <v>211</v>
      </c>
      <c r="C51" s="1110" t="s">
        <v>212</v>
      </c>
      <c r="D51" s="777"/>
      <c r="E51" s="779"/>
      <c r="F51" s="790">
        <f>SUM(D51:E51)</f>
        <v>0</v>
      </c>
      <c r="G51" s="997"/>
      <c r="H51" s="1282"/>
      <c r="I51" s="1282"/>
      <c r="J51" s="1385"/>
      <c r="K51" s="998"/>
    </row>
    <row r="52" spans="1:12" s="279" customFormat="1" ht="24.75" customHeight="1" x14ac:dyDescent="0.3">
      <c r="A52" s="1111" t="s">
        <v>24</v>
      </c>
      <c r="B52" s="1112" t="s">
        <v>497</v>
      </c>
      <c r="C52" s="1113" t="s">
        <v>229</v>
      </c>
      <c r="D52" s="1114">
        <f>SUM(D47:D51)</f>
        <v>35385665</v>
      </c>
      <c r="E52" s="1115">
        <f>SUM(E47:E51)</f>
        <v>0</v>
      </c>
      <c r="F52" s="792">
        <f>SUM(F47:F51)</f>
        <v>35385665</v>
      </c>
      <c r="G52" s="1139">
        <f t="shared" ref="G52:K52" si="13">SUM(G47:G51)</f>
        <v>3192406</v>
      </c>
      <c r="H52" s="1114">
        <f t="shared" si="13"/>
        <v>0</v>
      </c>
      <c r="I52" s="1114">
        <f t="shared" si="13"/>
        <v>1466156</v>
      </c>
      <c r="J52" s="1114">
        <f t="shared" si="13"/>
        <v>578657</v>
      </c>
      <c r="K52" s="1115">
        <f t="shared" si="13"/>
        <v>40622884</v>
      </c>
      <c r="L52" s="301"/>
    </row>
    <row r="53" spans="1:12" s="303" customFormat="1" ht="24.75" customHeight="1" x14ac:dyDescent="0.3">
      <c r="A53" s="1109" t="s">
        <v>27</v>
      </c>
      <c r="B53" s="776" t="s">
        <v>498</v>
      </c>
      <c r="C53" s="1110" t="s">
        <v>231</v>
      </c>
      <c r="D53" s="777">
        <v>698500</v>
      </c>
      <c r="E53" s="779"/>
      <c r="F53" s="791">
        <f>SUM(D53:E53)</f>
        <v>698500</v>
      </c>
      <c r="G53" s="1006"/>
      <c r="H53" s="1291"/>
      <c r="I53" s="1291"/>
      <c r="J53" s="1376">
        <v>222250</v>
      </c>
      <c r="K53" s="1193">
        <v>920750</v>
      </c>
      <c r="L53" s="302"/>
    </row>
    <row r="54" spans="1:12" ht="24.75" customHeight="1" x14ac:dyDescent="0.3">
      <c r="A54" s="1109" t="s">
        <v>30</v>
      </c>
      <c r="B54" s="776" t="s">
        <v>232</v>
      </c>
      <c r="C54" s="1110" t="s">
        <v>233</v>
      </c>
      <c r="D54" s="777"/>
      <c r="E54" s="779"/>
      <c r="F54" s="791">
        <f>SUM(D54:E54)</f>
        <v>0</v>
      </c>
      <c r="G54" s="1008"/>
      <c r="H54" s="1292"/>
      <c r="I54" s="1292"/>
      <c r="J54" s="1392"/>
      <c r="K54" s="1009"/>
      <c r="L54" s="304"/>
    </row>
    <row r="55" spans="1:12" ht="24.75" customHeight="1" x14ac:dyDescent="0.3">
      <c r="A55" s="1109" t="s">
        <v>33</v>
      </c>
      <c r="B55" s="776" t="s">
        <v>499</v>
      </c>
      <c r="C55" s="1110" t="s">
        <v>235</v>
      </c>
      <c r="D55" s="777"/>
      <c r="E55" s="779"/>
      <c r="F55" s="791">
        <f>SUM(D55:E55)</f>
        <v>0</v>
      </c>
      <c r="G55" s="1008"/>
      <c r="H55" s="1292"/>
      <c r="I55" s="1292"/>
      <c r="J55" s="1392"/>
      <c r="K55" s="1009"/>
      <c r="L55" s="304"/>
    </row>
    <row r="56" spans="1:12" ht="24.75" customHeight="1" x14ac:dyDescent="0.3">
      <c r="A56" s="1116" t="s">
        <v>36</v>
      </c>
      <c r="B56" s="1117" t="s">
        <v>500</v>
      </c>
      <c r="C56" s="1118" t="s">
        <v>247</v>
      </c>
      <c r="D56" s="1119">
        <f>SUM(D53:D55)</f>
        <v>698500</v>
      </c>
      <c r="E56" s="1120">
        <f>SUM(E53:E55)</f>
        <v>0</v>
      </c>
      <c r="F56" s="792">
        <f>SUM(D56:E56)</f>
        <v>698500</v>
      </c>
      <c r="G56" s="1010">
        <f>SUM(G53:G55)</f>
        <v>0</v>
      </c>
      <c r="H56" s="1293">
        <f>SUM(H53:H55)</f>
        <v>0</v>
      </c>
      <c r="I56" s="1293">
        <f>SUM(I53:I55)</f>
        <v>0</v>
      </c>
      <c r="J56" s="1393">
        <v>222250</v>
      </c>
      <c r="K56" s="1011">
        <f>SUM(K53:K55)</f>
        <v>920750</v>
      </c>
      <c r="L56" s="304"/>
    </row>
    <row r="57" spans="1:12" ht="24.75" customHeight="1" x14ac:dyDescent="0.3">
      <c r="A57" s="1121" t="s">
        <v>38</v>
      </c>
      <c r="B57" s="1122" t="s">
        <v>501</v>
      </c>
      <c r="C57" s="1123" t="s">
        <v>502</v>
      </c>
      <c r="D57" s="1124">
        <f>D52+D56</f>
        <v>36084165</v>
      </c>
      <c r="E57" s="1125">
        <f>E52+E56</f>
        <v>0</v>
      </c>
      <c r="F57" s="793">
        <f>F52+F56</f>
        <v>36084165</v>
      </c>
      <c r="G57" s="793">
        <f t="shared" ref="G57:K57" si="14">G52+G56</f>
        <v>3192406</v>
      </c>
      <c r="H57" s="793">
        <f t="shared" si="14"/>
        <v>0</v>
      </c>
      <c r="I57" s="793">
        <f t="shared" si="14"/>
        <v>1466156</v>
      </c>
      <c r="J57" s="793">
        <f t="shared" si="14"/>
        <v>800907</v>
      </c>
      <c r="K57" s="793">
        <f t="shared" si="14"/>
        <v>41543634</v>
      </c>
      <c r="L57" s="304"/>
    </row>
    <row r="58" spans="1:12" ht="24.75" customHeight="1" x14ac:dyDescent="0.3">
      <c r="A58" s="1126" t="s">
        <v>40</v>
      </c>
      <c r="B58" s="1127" t="s">
        <v>503</v>
      </c>
      <c r="C58" s="1128" t="s">
        <v>504</v>
      </c>
      <c r="D58" s="1129"/>
      <c r="E58" s="1130"/>
      <c r="F58" s="794">
        <f>SUM(D58:E58)</f>
        <v>0</v>
      </c>
      <c r="G58" s="1294"/>
      <c r="H58" s="1294"/>
      <c r="I58" s="1294"/>
      <c r="J58" s="1294"/>
      <c r="K58" s="1294"/>
      <c r="L58" s="304"/>
    </row>
    <row r="59" spans="1:12" ht="24.75" customHeight="1" x14ac:dyDescent="0.3">
      <c r="A59" s="1131" t="s">
        <v>42</v>
      </c>
      <c r="B59" s="1122" t="s">
        <v>567</v>
      </c>
      <c r="C59" s="1123" t="s">
        <v>259</v>
      </c>
      <c r="D59" s="1124">
        <f>SUM(D58:D58)</f>
        <v>0</v>
      </c>
      <c r="E59" s="1125">
        <f>SUM(E58:E58)</f>
        <v>0</v>
      </c>
      <c r="F59" s="793">
        <f>SUM(F58:F58)</f>
        <v>0</v>
      </c>
      <c r="G59" s="793">
        <f t="shared" ref="G59:K59" si="15">SUM(G58:G58)</f>
        <v>0</v>
      </c>
      <c r="H59" s="793"/>
      <c r="I59" s="793"/>
      <c r="J59" s="793"/>
      <c r="K59" s="793">
        <f t="shared" si="15"/>
        <v>0</v>
      </c>
      <c r="L59" s="304"/>
    </row>
    <row r="60" spans="1:12" ht="24.75" customHeight="1" x14ac:dyDescent="0.3">
      <c r="A60" s="1132" t="s">
        <v>44</v>
      </c>
      <c r="B60" s="1133" t="s">
        <v>505</v>
      </c>
      <c r="C60" s="1123" t="s">
        <v>261</v>
      </c>
      <c r="D60" s="1134">
        <f>SUM(D57+D59)</f>
        <v>36084165</v>
      </c>
      <c r="E60" s="1135">
        <f>SUM(E57+E59)</f>
        <v>0</v>
      </c>
      <c r="F60" s="795">
        <f>SUM(F57+F59)</f>
        <v>36084165</v>
      </c>
      <c r="G60" s="793">
        <f t="shared" ref="G60:K60" si="16">SUM(G57+G59)</f>
        <v>3192406</v>
      </c>
      <c r="H60" s="793">
        <f t="shared" si="16"/>
        <v>0</v>
      </c>
      <c r="I60" s="793">
        <f t="shared" si="16"/>
        <v>1466156</v>
      </c>
      <c r="J60" s="793">
        <f t="shared" si="16"/>
        <v>800907</v>
      </c>
      <c r="K60" s="793">
        <f t="shared" si="16"/>
        <v>41543634</v>
      </c>
      <c r="L60" s="304"/>
    </row>
    <row r="61" spans="1:12" ht="12" customHeight="1" x14ac:dyDescent="0.3">
      <c r="A61" s="308"/>
      <c r="B61" s="309"/>
      <c r="C61" s="310"/>
      <c r="D61" s="310"/>
      <c r="E61" s="310"/>
      <c r="F61" s="310"/>
      <c r="G61" s="991"/>
      <c r="H61" s="991"/>
      <c r="I61" s="991"/>
      <c r="J61" s="991"/>
      <c r="K61" s="991"/>
      <c r="L61" s="304"/>
    </row>
    <row r="62" spans="1:12" ht="12" customHeight="1" x14ac:dyDescent="0.3">
      <c r="A62" s="308"/>
      <c r="B62" s="309"/>
      <c r="C62" s="310"/>
      <c r="D62" s="310"/>
      <c r="E62" s="310"/>
      <c r="F62" s="310"/>
      <c r="G62" s="991"/>
      <c r="H62" s="991"/>
      <c r="I62" s="991"/>
      <c r="J62" s="991"/>
      <c r="K62" s="991"/>
      <c r="L62" s="304"/>
    </row>
    <row r="63" spans="1:12" x14ac:dyDescent="0.3">
      <c r="A63" s="311"/>
      <c r="B63" s="312"/>
      <c r="C63" s="312"/>
    </row>
    <row r="64" spans="1:12" x14ac:dyDescent="0.3">
      <c r="A64" s="311"/>
      <c r="B64" s="312"/>
      <c r="C64" s="312"/>
    </row>
    <row r="65" spans="1:3" x14ac:dyDescent="0.3">
      <c r="A65" s="311"/>
      <c r="B65" s="312"/>
      <c r="C65" s="312"/>
    </row>
  </sheetData>
  <sheetProtection formatCells="0"/>
  <mergeCells count="3">
    <mergeCell ref="A1:K1"/>
    <mergeCell ref="A5:K5"/>
    <mergeCell ref="A44:K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1" orientation="portrait" verticalDpi="300" r:id="rId1"/>
  <headerFooter alignWithMargins="0">
    <oddHeader>&amp;R&amp;"Times New Roman CE,Félkövér dőlt"&amp;11 11. melléklet a 23/2019. (XII.02.)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Layout" zoomScaleNormal="100" workbookViewId="0">
      <selection activeCell="K7" sqref="K7"/>
    </sheetView>
  </sheetViews>
  <sheetFormatPr defaultRowHeight="13" x14ac:dyDescent="0.3"/>
  <cols>
    <col min="1" max="1" width="6.69921875" style="262" customWidth="1"/>
    <col min="2" max="2" width="24.69921875" style="226" customWidth="1"/>
    <col min="3" max="3" width="13" style="226" customWidth="1"/>
    <col min="4" max="5" width="15.5" style="263" customWidth="1"/>
    <col min="6" max="6" width="11.5" style="263" customWidth="1"/>
    <col min="7" max="7" width="13" style="263" customWidth="1"/>
    <col min="8" max="9" width="14" style="263" customWidth="1"/>
    <col min="10" max="10" width="13.296875" style="226" customWidth="1"/>
    <col min="11" max="11" width="16.796875" style="226" customWidth="1"/>
    <col min="12" max="12" width="14.69921875" style="226" customWidth="1"/>
    <col min="13" max="257" width="9.296875" style="226"/>
    <col min="258" max="258" width="6.69921875" style="226" customWidth="1"/>
    <col min="259" max="259" width="24.69921875" style="226" customWidth="1"/>
    <col min="260" max="260" width="13" style="226" customWidth="1"/>
    <col min="261" max="262" width="15.5" style="226" customWidth="1"/>
    <col min="263" max="263" width="11.5" style="226" customWidth="1"/>
    <col min="264" max="264" width="13" style="226" customWidth="1"/>
    <col min="265" max="266" width="14" style="226" customWidth="1"/>
    <col min="267" max="267" width="13.296875" style="226" customWidth="1"/>
    <col min="268" max="268" width="14.69921875" style="226" customWidth="1"/>
    <col min="269" max="513" width="9.296875" style="226"/>
    <col min="514" max="514" width="6.69921875" style="226" customWidth="1"/>
    <col min="515" max="515" width="24.69921875" style="226" customWidth="1"/>
    <col min="516" max="516" width="13" style="226" customWidth="1"/>
    <col min="517" max="518" width="15.5" style="226" customWidth="1"/>
    <col min="519" max="519" width="11.5" style="226" customWidth="1"/>
    <col min="520" max="520" width="13" style="226" customWidth="1"/>
    <col min="521" max="522" width="14" style="226" customWidth="1"/>
    <col min="523" max="523" width="13.296875" style="226" customWidth="1"/>
    <col min="524" max="524" width="14.69921875" style="226" customWidth="1"/>
    <col min="525" max="769" width="9.296875" style="226"/>
    <col min="770" max="770" width="6.69921875" style="226" customWidth="1"/>
    <col min="771" max="771" width="24.69921875" style="226" customWidth="1"/>
    <col min="772" max="772" width="13" style="226" customWidth="1"/>
    <col min="773" max="774" width="15.5" style="226" customWidth="1"/>
    <col min="775" max="775" width="11.5" style="226" customWidth="1"/>
    <col min="776" max="776" width="13" style="226" customWidth="1"/>
    <col min="777" max="778" width="14" style="226" customWidth="1"/>
    <col min="779" max="779" width="13.296875" style="226" customWidth="1"/>
    <col min="780" max="780" width="14.69921875" style="226" customWidth="1"/>
    <col min="781" max="1025" width="9.296875" style="226"/>
    <col min="1026" max="1026" width="6.69921875" style="226" customWidth="1"/>
    <col min="1027" max="1027" width="24.69921875" style="226" customWidth="1"/>
    <col min="1028" max="1028" width="13" style="226" customWidth="1"/>
    <col min="1029" max="1030" width="15.5" style="226" customWidth="1"/>
    <col min="1031" max="1031" width="11.5" style="226" customWidth="1"/>
    <col min="1032" max="1032" width="13" style="226" customWidth="1"/>
    <col min="1033" max="1034" width="14" style="226" customWidth="1"/>
    <col min="1035" max="1035" width="13.296875" style="226" customWidth="1"/>
    <col min="1036" max="1036" width="14.69921875" style="226" customWidth="1"/>
    <col min="1037" max="1281" width="9.296875" style="226"/>
    <col min="1282" max="1282" width="6.69921875" style="226" customWidth="1"/>
    <col min="1283" max="1283" width="24.69921875" style="226" customWidth="1"/>
    <col min="1284" max="1284" width="13" style="226" customWidth="1"/>
    <col min="1285" max="1286" width="15.5" style="226" customWidth="1"/>
    <col min="1287" max="1287" width="11.5" style="226" customWidth="1"/>
    <col min="1288" max="1288" width="13" style="226" customWidth="1"/>
    <col min="1289" max="1290" width="14" style="226" customWidth="1"/>
    <col min="1291" max="1291" width="13.296875" style="226" customWidth="1"/>
    <col min="1292" max="1292" width="14.69921875" style="226" customWidth="1"/>
    <col min="1293" max="1537" width="9.296875" style="226"/>
    <col min="1538" max="1538" width="6.69921875" style="226" customWidth="1"/>
    <col min="1539" max="1539" width="24.69921875" style="226" customWidth="1"/>
    <col min="1540" max="1540" width="13" style="226" customWidth="1"/>
    <col min="1541" max="1542" width="15.5" style="226" customWidth="1"/>
    <col min="1543" max="1543" width="11.5" style="226" customWidth="1"/>
    <col min="1544" max="1544" width="13" style="226" customWidth="1"/>
    <col min="1545" max="1546" width="14" style="226" customWidth="1"/>
    <col min="1547" max="1547" width="13.296875" style="226" customWidth="1"/>
    <col min="1548" max="1548" width="14.69921875" style="226" customWidth="1"/>
    <col min="1549" max="1793" width="9.296875" style="226"/>
    <col min="1794" max="1794" width="6.69921875" style="226" customWidth="1"/>
    <col min="1795" max="1795" width="24.69921875" style="226" customWidth="1"/>
    <col min="1796" max="1796" width="13" style="226" customWidth="1"/>
    <col min="1797" max="1798" width="15.5" style="226" customWidth="1"/>
    <col min="1799" max="1799" width="11.5" style="226" customWidth="1"/>
    <col min="1800" max="1800" width="13" style="226" customWidth="1"/>
    <col min="1801" max="1802" width="14" style="226" customWidth="1"/>
    <col min="1803" max="1803" width="13.296875" style="226" customWidth="1"/>
    <col min="1804" max="1804" width="14.69921875" style="226" customWidth="1"/>
    <col min="1805" max="2049" width="9.296875" style="226"/>
    <col min="2050" max="2050" width="6.69921875" style="226" customWidth="1"/>
    <col min="2051" max="2051" width="24.69921875" style="226" customWidth="1"/>
    <col min="2052" max="2052" width="13" style="226" customWidth="1"/>
    <col min="2053" max="2054" width="15.5" style="226" customWidth="1"/>
    <col min="2055" max="2055" width="11.5" style="226" customWidth="1"/>
    <col min="2056" max="2056" width="13" style="226" customWidth="1"/>
    <col min="2057" max="2058" width="14" style="226" customWidth="1"/>
    <col min="2059" max="2059" width="13.296875" style="226" customWidth="1"/>
    <col min="2060" max="2060" width="14.69921875" style="226" customWidth="1"/>
    <col min="2061" max="2305" width="9.296875" style="226"/>
    <col min="2306" max="2306" width="6.69921875" style="226" customWidth="1"/>
    <col min="2307" max="2307" width="24.69921875" style="226" customWidth="1"/>
    <col min="2308" max="2308" width="13" style="226" customWidth="1"/>
    <col min="2309" max="2310" width="15.5" style="226" customWidth="1"/>
    <col min="2311" max="2311" width="11.5" style="226" customWidth="1"/>
    <col min="2312" max="2312" width="13" style="226" customWidth="1"/>
    <col min="2313" max="2314" width="14" style="226" customWidth="1"/>
    <col min="2315" max="2315" width="13.296875" style="226" customWidth="1"/>
    <col min="2316" max="2316" width="14.69921875" style="226" customWidth="1"/>
    <col min="2317" max="2561" width="9.296875" style="226"/>
    <col min="2562" max="2562" width="6.69921875" style="226" customWidth="1"/>
    <col min="2563" max="2563" width="24.69921875" style="226" customWidth="1"/>
    <col min="2564" max="2564" width="13" style="226" customWidth="1"/>
    <col min="2565" max="2566" width="15.5" style="226" customWidth="1"/>
    <col min="2567" max="2567" width="11.5" style="226" customWidth="1"/>
    <col min="2568" max="2568" width="13" style="226" customWidth="1"/>
    <col min="2569" max="2570" width="14" style="226" customWidth="1"/>
    <col min="2571" max="2571" width="13.296875" style="226" customWidth="1"/>
    <col min="2572" max="2572" width="14.69921875" style="226" customWidth="1"/>
    <col min="2573" max="2817" width="9.296875" style="226"/>
    <col min="2818" max="2818" width="6.69921875" style="226" customWidth="1"/>
    <col min="2819" max="2819" width="24.69921875" style="226" customWidth="1"/>
    <col min="2820" max="2820" width="13" style="226" customWidth="1"/>
    <col min="2821" max="2822" width="15.5" style="226" customWidth="1"/>
    <col min="2823" max="2823" width="11.5" style="226" customWidth="1"/>
    <col min="2824" max="2824" width="13" style="226" customWidth="1"/>
    <col min="2825" max="2826" width="14" style="226" customWidth="1"/>
    <col min="2827" max="2827" width="13.296875" style="226" customWidth="1"/>
    <col min="2828" max="2828" width="14.69921875" style="226" customWidth="1"/>
    <col min="2829" max="3073" width="9.296875" style="226"/>
    <col min="3074" max="3074" width="6.69921875" style="226" customWidth="1"/>
    <col min="3075" max="3075" width="24.69921875" style="226" customWidth="1"/>
    <col min="3076" max="3076" width="13" style="226" customWidth="1"/>
    <col min="3077" max="3078" width="15.5" style="226" customWidth="1"/>
    <col min="3079" max="3079" width="11.5" style="226" customWidth="1"/>
    <col min="3080" max="3080" width="13" style="226" customWidth="1"/>
    <col min="3081" max="3082" width="14" style="226" customWidth="1"/>
    <col min="3083" max="3083" width="13.296875" style="226" customWidth="1"/>
    <col min="3084" max="3084" width="14.69921875" style="226" customWidth="1"/>
    <col min="3085" max="3329" width="9.296875" style="226"/>
    <col min="3330" max="3330" width="6.69921875" style="226" customWidth="1"/>
    <col min="3331" max="3331" width="24.69921875" style="226" customWidth="1"/>
    <col min="3332" max="3332" width="13" style="226" customWidth="1"/>
    <col min="3333" max="3334" width="15.5" style="226" customWidth="1"/>
    <col min="3335" max="3335" width="11.5" style="226" customWidth="1"/>
    <col min="3336" max="3336" width="13" style="226" customWidth="1"/>
    <col min="3337" max="3338" width="14" style="226" customWidth="1"/>
    <col min="3339" max="3339" width="13.296875" style="226" customWidth="1"/>
    <col min="3340" max="3340" width="14.69921875" style="226" customWidth="1"/>
    <col min="3341" max="3585" width="9.296875" style="226"/>
    <col min="3586" max="3586" width="6.69921875" style="226" customWidth="1"/>
    <col min="3587" max="3587" width="24.69921875" style="226" customWidth="1"/>
    <col min="3588" max="3588" width="13" style="226" customWidth="1"/>
    <col min="3589" max="3590" width="15.5" style="226" customWidth="1"/>
    <col min="3591" max="3591" width="11.5" style="226" customWidth="1"/>
    <col min="3592" max="3592" width="13" style="226" customWidth="1"/>
    <col min="3593" max="3594" width="14" style="226" customWidth="1"/>
    <col min="3595" max="3595" width="13.296875" style="226" customWidth="1"/>
    <col min="3596" max="3596" width="14.69921875" style="226" customWidth="1"/>
    <col min="3597" max="3841" width="9.296875" style="226"/>
    <col min="3842" max="3842" width="6.69921875" style="226" customWidth="1"/>
    <col min="3843" max="3843" width="24.69921875" style="226" customWidth="1"/>
    <col min="3844" max="3844" width="13" style="226" customWidth="1"/>
    <col min="3845" max="3846" width="15.5" style="226" customWidth="1"/>
    <col min="3847" max="3847" width="11.5" style="226" customWidth="1"/>
    <col min="3848" max="3848" width="13" style="226" customWidth="1"/>
    <col min="3849" max="3850" width="14" style="226" customWidth="1"/>
    <col min="3851" max="3851" width="13.296875" style="226" customWidth="1"/>
    <col min="3852" max="3852" width="14.69921875" style="226" customWidth="1"/>
    <col min="3853" max="4097" width="9.296875" style="226"/>
    <col min="4098" max="4098" width="6.69921875" style="226" customWidth="1"/>
    <col min="4099" max="4099" width="24.69921875" style="226" customWidth="1"/>
    <col min="4100" max="4100" width="13" style="226" customWidth="1"/>
    <col min="4101" max="4102" width="15.5" style="226" customWidth="1"/>
    <col min="4103" max="4103" width="11.5" style="226" customWidth="1"/>
    <col min="4104" max="4104" width="13" style="226" customWidth="1"/>
    <col min="4105" max="4106" width="14" style="226" customWidth="1"/>
    <col min="4107" max="4107" width="13.296875" style="226" customWidth="1"/>
    <col min="4108" max="4108" width="14.69921875" style="226" customWidth="1"/>
    <col min="4109" max="4353" width="9.296875" style="226"/>
    <col min="4354" max="4354" width="6.69921875" style="226" customWidth="1"/>
    <col min="4355" max="4355" width="24.69921875" style="226" customWidth="1"/>
    <col min="4356" max="4356" width="13" style="226" customWidth="1"/>
    <col min="4357" max="4358" width="15.5" style="226" customWidth="1"/>
    <col min="4359" max="4359" width="11.5" style="226" customWidth="1"/>
    <col min="4360" max="4360" width="13" style="226" customWidth="1"/>
    <col min="4361" max="4362" width="14" style="226" customWidth="1"/>
    <col min="4363" max="4363" width="13.296875" style="226" customWidth="1"/>
    <col min="4364" max="4364" width="14.69921875" style="226" customWidth="1"/>
    <col min="4365" max="4609" width="9.296875" style="226"/>
    <col min="4610" max="4610" width="6.69921875" style="226" customWidth="1"/>
    <col min="4611" max="4611" width="24.69921875" style="226" customWidth="1"/>
    <col min="4612" max="4612" width="13" style="226" customWidth="1"/>
    <col min="4613" max="4614" width="15.5" style="226" customWidth="1"/>
    <col min="4615" max="4615" width="11.5" style="226" customWidth="1"/>
    <col min="4616" max="4616" width="13" style="226" customWidth="1"/>
    <col min="4617" max="4618" width="14" style="226" customWidth="1"/>
    <col min="4619" max="4619" width="13.296875" style="226" customWidth="1"/>
    <col min="4620" max="4620" width="14.69921875" style="226" customWidth="1"/>
    <col min="4621" max="4865" width="9.296875" style="226"/>
    <col min="4866" max="4866" width="6.69921875" style="226" customWidth="1"/>
    <col min="4867" max="4867" width="24.69921875" style="226" customWidth="1"/>
    <col min="4868" max="4868" width="13" style="226" customWidth="1"/>
    <col min="4869" max="4870" width="15.5" style="226" customWidth="1"/>
    <col min="4871" max="4871" width="11.5" style="226" customWidth="1"/>
    <col min="4872" max="4872" width="13" style="226" customWidth="1"/>
    <col min="4873" max="4874" width="14" style="226" customWidth="1"/>
    <col min="4875" max="4875" width="13.296875" style="226" customWidth="1"/>
    <col min="4876" max="4876" width="14.69921875" style="226" customWidth="1"/>
    <col min="4877" max="5121" width="9.296875" style="226"/>
    <col min="5122" max="5122" width="6.69921875" style="226" customWidth="1"/>
    <col min="5123" max="5123" width="24.69921875" style="226" customWidth="1"/>
    <col min="5124" max="5124" width="13" style="226" customWidth="1"/>
    <col min="5125" max="5126" width="15.5" style="226" customWidth="1"/>
    <col min="5127" max="5127" width="11.5" style="226" customWidth="1"/>
    <col min="5128" max="5128" width="13" style="226" customWidth="1"/>
    <col min="5129" max="5130" width="14" style="226" customWidth="1"/>
    <col min="5131" max="5131" width="13.296875" style="226" customWidth="1"/>
    <col min="5132" max="5132" width="14.69921875" style="226" customWidth="1"/>
    <col min="5133" max="5377" width="9.296875" style="226"/>
    <col min="5378" max="5378" width="6.69921875" style="226" customWidth="1"/>
    <col min="5379" max="5379" width="24.69921875" style="226" customWidth="1"/>
    <col min="5380" max="5380" width="13" style="226" customWidth="1"/>
    <col min="5381" max="5382" width="15.5" style="226" customWidth="1"/>
    <col min="5383" max="5383" width="11.5" style="226" customWidth="1"/>
    <col min="5384" max="5384" width="13" style="226" customWidth="1"/>
    <col min="5385" max="5386" width="14" style="226" customWidth="1"/>
    <col min="5387" max="5387" width="13.296875" style="226" customWidth="1"/>
    <col min="5388" max="5388" width="14.69921875" style="226" customWidth="1"/>
    <col min="5389" max="5633" width="9.296875" style="226"/>
    <col min="5634" max="5634" width="6.69921875" style="226" customWidth="1"/>
    <col min="5635" max="5635" width="24.69921875" style="226" customWidth="1"/>
    <col min="5636" max="5636" width="13" style="226" customWidth="1"/>
    <col min="5637" max="5638" width="15.5" style="226" customWidth="1"/>
    <col min="5639" max="5639" width="11.5" style="226" customWidth="1"/>
    <col min="5640" max="5640" width="13" style="226" customWidth="1"/>
    <col min="5641" max="5642" width="14" style="226" customWidth="1"/>
    <col min="5643" max="5643" width="13.296875" style="226" customWidth="1"/>
    <col min="5644" max="5644" width="14.69921875" style="226" customWidth="1"/>
    <col min="5645" max="5889" width="9.296875" style="226"/>
    <col min="5890" max="5890" width="6.69921875" style="226" customWidth="1"/>
    <col min="5891" max="5891" width="24.69921875" style="226" customWidth="1"/>
    <col min="5892" max="5892" width="13" style="226" customWidth="1"/>
    <col min="5893" max="5894" width="15.5" style="226" customWidth="1"/>
    <col min="5895" max="5895" width="11.5" style="226" customWidth="1"/>
    <col min="5896" max="5896" width="13" style="226" customWidth="1"/>
    <col min="5897" max="5898" width="14" style="226" customWidth="1"/>
    <col min="5899" max="5899" width="13.296875" style="226" customWidth="1"/>
    <col min="5900" max="5900" width="14.69921875" style="226" customWidth="1"/>
    <col min="5901" max="6145" width="9.296875" style="226"/>
    <col min="6146" max="6146" width="6.69921875" style="226" customWidth="1"/>
    <col min="6147" max="6147" width="24.69921875" style="226" customWidth="1"/>
    <col min="6148" max="6148" width="13" style="226" customWidth="1"/>
    <col min="6149" max="6150" width="15.5" style="226" customWidth="1"/>
    <col min="6151" max="6151" width="11.5" style="226" customWidth="1"/>
    <col min="6152" max="6152" width="13" style="226" customWidth="1"/>
    <col min="6153" max="6154" width="14" style="226" customWidth="1"/>
    <col min="6155" max="6155" width="13.296875" style="226" customWidth="1"/>
    <col min="6156" max="6156" width="14.69921875" style="226" customWidth="1"/>
    <col min="6157" max="6401" width="9.296875" style="226"/>
    <col min="6402" max="6402" width="6.69921875" style="226" customWidth="1"/>
    <col min="6403" max="6403" width="24.69921875" style="226" customWidth="1"/>
    <col min="6404" max="6404" width="13" style="226" customWidth="1"/>
    <col min="6405" max="6406" width="15.5" style="226" customWidth="1"/>
    <col min="6407" max="6407" width="11.5" style="226" customWidth="1"/>
    <col min="6408" max="6408" width="13" style="226" customWidth="1"/>
    <col min="6409" max="6410" width="14" style="226" customWidth="1"/>
    <col min="6411" max="6411" width="13.296875" style="226" customWidth="1"/>
    <col min="6412" max="6412" width="14.69921875" style="226" customWidth="1"/>
    <col min="6413" max="6657" width="9.296875" style="226"/>
    <col min="6658" max="6658" width="6.69921875" style="226" customWidth="1"/>
    <col min="6659" max="6659" width="24.69921875" style="226" customWidth="1"/>
    <col min="6660" max="6660" width="13" style="226" customWidth="1"/>
    <col min="6661" max="6662" width="15.5" style="226" customWidth="1"/>
    <col min="6663" max="6663" width="11.5" style="226" customWidth="1"/>
    <col min="6664" max="6664" width="13" style="226" customWidth="1"/>
    <col min="6665" max="6666" width="14" style="226" customWidth="1"/>
    <col min="6667" max="6667" width="13.296875" style="226" customWidth="1"/>
    <col min="6668" max="6668" width="14.69921875" style="226" customWidth="1"/>
    <col min="6669" max="6913" width="9.296875" style="226"/>
    <col min="6914" max="6914" width="6.69921875" style="226" customWidth="1"/>
    <col min="6915" max="6915" width="24.69921875" style="226" customWidth="1"/>
    <col min="6916" max="6916" width="13" style="226" customWidth="1"/>
    <col min="6917" max="6918" width="15.5" style="226" customWidth="1"/>
    <col min="6919" max="6919" width="11.5" style="226" customWidth="1"/>
    <col min="6920" max="6920" width="13" style="226" customWidth="1"/>
    <col min="6921" max="6922" width="14" style="226" customWidth="1"/>
    <col min="6923" max="6923" width="13.296875" style="226" customWidth="1"/>
    <col min="6924" max="6924" width="14.69921875" style="226" customWidth="1"/>
    <col min="6925" max="7169" width="9.296875" style="226"/>
    <col min="7170" max="7170" width="6.69921875" style="226" customWidth="1"/>
    <col min="7171" max="7171" width="24.69921875" style="226" customWidth="1"/>
    <col min="7172" max="7172" width="13" style="226" customWidth="1"/>
    <col min="7173" max="7174" width="15.5" style="226" customWidth="1"/>
    <col min="7175" max="7175" width="11.5" style="226" customWidth="1"/>
    <col min="7176" max="7176" width="13" style="226" customWidth="1"/>
    <col min="7177" max="7178" width="14" style="226" customWidth="1"/>
    <col min="7179" max="7179" width="13.296875" style="226" customWidth="1"/>
    <col min="7180" max="7180" width="14.69921875" style="226" customWidth="1"/>
    <col min="7181" max="7425" width="9.296875" style="226"/>
    <col min="7426" max="7426" width="6.69921875" style="226" customWidth="1"/>
    <col min="7427" max="7427" width="24.69921875" style="226" customWidth="1"/>
    <col min="7428" max="7428" width="13" style="226" customWidth="1"/>
    <col min="7429" max="7430" width="15.5" style="226" customWidth="1"/>
    <col min="7431" max="7431" width="11.5" style="226" customWidth="1"/>
    <col min="7432" max="7432" width="13" style="226" customWidth="1"/>
    <col min="7433" max="7434" width="14" style="226" customWidth="1"/>
    <col min="7435" max="7435" width="13.296875" style="226" customWidth="1"/>
    <col min="7436" max="7436" width="14.69921875" style="226" customWidth="1"/>
    <col min="7437" max="7681" width="9.296875" style="226"/>
    <col min="7682" max="7682" width="6.69921875" style="226" customWidth="1"/>
    <col min="7683" max="7683" width="24.69921875" style="226" customWidth="1"/>
    <col min="7684" max="7684" width="13" style="226" customWidth="1"/>
    <col min="7685" max="7686" width="15.5" style="226" customWidth="1"/>
    <col min="7687" max="7687" width="11.5" style="226" customWidth="1"/>
    <col min="7688" max="7688" width="13" style="226" customWidth="1"/>
    <col min="7689" max="7690" width="14" style="226" customWidth="1"/>
    <col min="7691" max="7691" width="13.296875" style="226" customWidth="1"/>
    <col min="7692" max="7692" width="14.69921875" style="226" customWidth="1"/>
    <col min="7693" max="7937" width="9.296875" style="226"/>
    <col min="7938" max="7938" width="6.69921875" style="226" customWidth="1"/>
    <col min="7939" max="7939" width="24.69921875" style="226" customWidth="1"/>
    <col min="7940" max="7940" width="13" style="226" customWidth="1"/>
    <col min="7941" max="7942" width="15.5" style="226" customWidth="1"/>
    <col min="7943" max="7943" width="11.5" style="226" customWidth="1"/>
    <col min="7944" max="7944" width="13" style="226" customWidth="1"/>
    <col min="7945" max="7946" width="14" style="226" customWidth="1"/>
    <col min="7947" max="7947" width="13.296875" style="226" customWidth="1"/>
    <col min="7948" max="7948" width="14.69921875" style="226" customWidth="1"/>
    <col min="7949" max="8193" width="9.296875" style="226"/>
    <col min="8194" max="8194" width="6.69921875" style="226" customWidth="1"/>
    <col min="8195" max="8195" width="24.69921875" style="226" customWidth="1"/>
    <col min="8196" max="8196" width="13" style="226" customWidth="1"/>
    <col min="8197" max="8198" width="15.5" style="226" customWidth="1"/>
    <col min="8199" max="8199" width="11.5" style="226" customWidth="1"/>
    <col min="8200" max="8200" width="13" style="226" customWidth="1"/>
    <col min="8201" max="8202" width="14" style="226" customWidth="1"/>
    <col min="8203" max="8203" width="13.296875" style="226" customWidth="1"/>
    <col min="8204" max="8204" width="14.69921875" style="226" customWidth="1"/>
    <col min="8205" max="8449" width="9.296875" style="226"/>
    <col min="8450" max="8450" width="6.69921875" style="226" customWidth="1"/>
    <col min="8451" max="8451" width="24.69921875" style="226" customWidth="1"/>
    <col min="8452" max="8452" width="13" style="226" customWidth="1"/>
    <col min="8453" max="8454" width="15.5" style="226" customWidth="1"/>
    <col min="8455" max="8455" width="11.5" style="226" customWidth="1"/>
    <col min="8456" max="8456" width="13" style="226" customWidth="1"/>
    <col min="8457" max="8458" width="14" style="226" customWidth="1"/>
    <col min="8459" max="8459" width="13.296875" style="226" customWidth="1"/>
    <col min="8460" max="8460" width="14.69921875" style="226" customWidth="1"/>
    <col min="8461" max="8705" width="9.296875" style="226"/>
    <col min="8706" max="8706" width="6.69921875" style="226" customWidth="1"/>
    <col min="8707" max="8707" width="24.69921875" style="226" customWidth="1"/>
    <col min="8708" max="8708" width="13" style="226" customWidth="1"/>
    <col min="8709" max="8710" width="15.5" style="226" customWidth="1"/>
    <col min="8711" max="8711" width="11.5" style="226" customWidth="1"/>
    <col min="8712" max="8712" width="13" style="226" customWidth="1"/>
    <col min="8713" max="8714" width="14" style="226" customWidth="1"/>
    <col min="8715" max="8715" width="13.296875" style="226" customWidth="1"/>
    <col min="8716" max="8716" width="14.69921875" style="226" customWidth="1"/>
    <col min="8717" max="8961" width="9.296875" style="226"/>
    <col min="8962" max="8962" width="6.69921875" style="226" customWidth="1"/>
    <col min="8963" max="8963" width="24.69921875" style="226" customWidth="1"/>
    <col min="8964" max="8964" width="13" style="226" customWidth="1"/>
    <col min="8965" max="8966" width="15.5" style="226" customWidth="1"/>
    <col min="8967" max="8967" width="11.5" style="226" customWidth="1"/>
    <col min="8968" max="8968" width="13" style="226" customWidth="1"/>
    <col min="8969" max="8970" width="14" style="226" customWidth="1"/>
    <col min="8971" max="8971" width="13.296875" style="226" customWidth="1"/>
    <col min="8972" max="8972" width="14.69921875" style="226" customWidth="1"/>
    <col min="8973" max="9217" width="9.296875" style="226"/>
    <col min="9218" max="9218" width="6.69921875" style="226" customWidth="1"/>
    <col min="9219" max="9219" width="24.69921875" style="226" customWidth="1"/>
    <col min="9220" max="9220" width="13" style="226" customWidth="1"/>
    <col min="9221" max="9222" width="15.5" style="226" customWidth="1"/>
    <col min="9223" max="9223" width="11.5" style="226" customWidth="1"/>
    <col min="9224" max="9224" width="13" style="226" customWidth="1"/>
    <col min="9225" max="9226" width="14" style="226" customWidth="1"/>
    <col min="9227" max="9227" width="13.296875" style="226" customWidth="1"/>
    <col min="9228" max="9228" width="14.69921875" style="226" customWidth="1"/>
    <col min="9229" max="9473" width="9.296875" style="226"/>
    <col min="9474" max="9474" width="6.69921875" style="226" customWidth="1"/>
    <col min="9475" max="9475" width="24.69921875" style="226" customWidth="1"/>
    <col min="9476" max="9476" width="13" style="226" customWidth="1"/>
    <col min="9477" max="9478" width="15.5" style="226" customWidth="1"/>
    <col min="9479" max="9479" width="11.5" style="226" customWidth="1"/>
    <col min="9480" max="9480" width="13" style="226" customWidth="1"/>
    <col min="9481" max="9482" width="14" style="226" customWidth="1"/>
    <col min="9483" max="9483" width="13.296875" style="226" customWidth="1"/>
    <col min="9484" max="9484" width="14.69921875" style="226" customWidth="1"/>
    <col min="9485" max="9729" width="9.296875" style="226"/>
    <col min="9730" max="9730" width="6.69921875" style="226" customWidth="1"/>
    <col min="9731" max="9731" width="24.69921875" style="226" customWidth="1"/>
    <col min="9732" max="9732" width="13" style="226" customWidth="1"/>
    <col min="9733" max="9734" width="15.5" style="226" customWidth="1"/>
    <col min="9735" max="9735" width="11.5" style="226" customWidth="1"/>
    <col min="9736" max="9736" width="13" style="226" customWidth="1"/>
    <col min="9737" max="9738" width="14" style="226" customWidth="1"/>
    <col min="9739" max="9739" width="13.296875" style="226" customWidth="1"/>
    <col min="9740" max="9740" width="14.69921875" style="226" customWidth="1"/>
    <col min="9741" max="9985" width="9.296875" style="226"/>
    <col min="9986" max="9986" width="6.69921875" style="226" customWidth="1"/>
    <col min="9987" max="9987" width="24.69921875" style="226" customWidth="1"/>
    <col min="9988" max="9988" width="13" style="226" customWidth="1"/>
    <col min="9989" max="9990" width="15.5" style="226" customWidth="1"/>
    <col min="9991" max="9991" width="11.5" style="226" customWidth="1"/>
    <col min="9992" max="9992" width="13" style="226" customWidth="1"/>
    <col min="9993" max="9994" width="14" style="226" customWidth="1"/>
    <col min="9995" max="9995" width="13.296875" style="226" customWidth="1"/>
    <col min="9996" max="9996" width="14.69921875" style="226" customWidth="1"/>
    <col min="9997" max="10241" width="9.296875" style="226"/>
    <col min="10242" max="10242" width="6.69921875" style="226" customWidth="1"/>
    <col min="10243" max="10243" width="24.69921875" style="226" customWidth="1"/>
    <col min="10244" max="10244" width="13" style="226" customWidth="1"/>
    <col min="10245" max="10246" width="15.5" style="226" customWidth="1"/>
    <col min="10247" max="10247" width="11.5" style="226" customWidth="1"/>
    <col min="10248" max="10248" width="13" style="226" customWidth="1"/>
    <col min="10249" max="10250" width="14" style="226" customWidth="1"/>
    <col min="10251" max="10251" width="13.296875" style="226" customWidth="1"/>
    <col min="10252" max="10252" width="14.69921875" style="226" customWidth="1"/>
    <col min="10253" max="10497" width="9.296875" style="226"/>
    <col min="10498" max="10498" width="6.69921875" style="226" customWidth="1"/>
    <col min="10499" max="10499" width="24.69921875" style="226" customWidth="1"/>
    <col min="10500" max="10500" width="13" style="226" customWidth="1"/>
    <col min="10501" max="10502" width="15.5" style="226" customWidth="1"/>
    <col min="10503" max="10503" width="11.5" style="226" customWidth="1"/>
    <col min="10504" max="10504" width="13" style="226" customWidth="1"/>
    <col min="10505" max="10506" width="14" style="226" customWidth="1"/>
    <col min="10507" max="10507" width="13.296875" style="226" customWidth="1"/>
    <col min="10508" max="10508" width="14.69921875" style="226" customWidth="1"/>
    <col min="10509" max="10753" width="9.296875" style="226"/>
    <col min="10754" max="10754" width="6.69921875" style="226" customWidth="1"/>
    <col min="10755" max="10755" width="24.69921875" style="226" customWidth="1"/>
    <col min="10756" max="10756" width="13" style="226" customWidth="1"/>
    <col min="10757" max="10758" width="15.5" style="226" customWidth="1"/>
    <col min="10759" max="10759" width="11.5" style="226" customWidth="1"/>
    <col min="10760" max="10760" width="13" style="226" customWidth="1"/>
    <col min="10761" max="10762" width="14" style="226" customWidth="1"/>
    <col min="10763" max="10763" width="13.296875" style="226" customWidth="1"/>
    <col min="10764" max="10764" width="14.69921875" style="226" customWidth="1"/>
    <col min="10765" max="11009" width="9.296875" style="226"/>
    <col min="11010" max="11010" width="6.69921875" style="226" customWidth="1"/>
    <col min="11011" max="11011" width="24.69921875" style="226" customWidth="1"/>
    <col min="11012" max="11012" width="13" style="226" customWidth="1"/>
    <col min="11013" max="11014" width="15.5" style="226" customWidth="1"/>
    <col min="11015" max="11015" width="11.5" style="226" customWidth="1"/>
    <col min="11016" max="11016" width="13" style="226" customWidth="1"/>
    <col min="11017" max="11018" width="14" style="226" customWidth="1"/>
    <col min="11019" max="11019" width="13.296875" style="226" customWidth="1"/>
    <col min="11020" max="11020" width="14.69921875" style="226" customWidth="1"/>
    <col min="11021" max="11265" width="9.296875" style="226"/>
    <col min="11266" max="11266" width="6.69921875" style="226" customWidth="1"/>
    <col min="11267" max="11267" width="24.69921875" style="226" customWidth="1"/>
    <col min="11268" max="11268" width="13" style="226" customWidth="1"/>
    <col min="11269" max="11270" width="15.5" style="226" customWidth="1"/>
    <col min="11271" max="11271" width="11.5" style="226" customWidth="1"/>
    <col min="11272" max="11272" width="13" style="226" customWidth="1"/>
    <col min="11273" max="11274" width="14" style="226" customWidth="1"/>
    <col min="11275" max="11275" width="13.296875" style="226" customWidth="1"/>
    <col min="11276" max="11276" width="14.69921875" style="226" customWidth="1"/>
    <col min="11277" max="11521" width="9.296875" style="226"/>
    <col min="11522" max="11522" width="6.69921875" style="226" customWidth="1"/>
    <col min="11523" max="11523" width="24.69921875" style="226" customWidth="1"/>
    <col min="11524" max="11524" width="13" style="226" customWidth="1"/>
    <col min="11525" max="11526" width="15.5" style="226" customWidth="1"/>
    <col min="11527" max="11527" width="11.5" style="226" customWidth="1"/>
    <col min="11528" max="11528" width="13" style="226" customWidth="1"/>
    <col min="11529" max="11530" width="14" style="226" customWidth="1"/>
    <col min="11531" max="11531" width="13.296875" style="226" customWidth="1"/>
    <col min="11532" max="11532" width="14.69921875" style="226" customWidth="1"/>
    <col min="11533" max="11777" width="9.296875" style="226"/>
    <col min="11778" max="11778" width="6.69921875" style="226" customWidth="1"/>
    <col min="11779" max="11779" width="24.69921875" style="226" customWidth="1"/>
    <col min="11780" max="11780" width="13" style="226" customWidth="1"/>
    <col min="11781" max="11782" width="15.5" style="226" customWidth="1"/>
    <col min="11783" max="11783" width="11.5" style="226" customWidth="1"/>
    <col min="11784" max="11784" width="13" style="226" customWidth="1"/>
    <col min="11785" max="11786" width="14" style="226" customWidth="1"/>
    <col min="11787" max="11787" width="13.296875" style="226" customWidth="1"/>
    <col min="11788" max="11788" width="14.69921875" style="226" customWidth="1"/>
    <col min="11789" max="12033" width="9.296875" style="226"/>
    <col min="12034" max="12034" width="6.69921875" style="226" customWidth="1"/>
    <col min="12035" max="12035" width="24.69921875" style="226" customWidth="1"/>
    <col min="12036" max="12036" width="13" style="226" customWidth="1"/>
    <col min="12037" max="12038" width="15.5" style="226" customWidth="1"/>
    <col min="12039" max="12039" width="11.5" style="226" customWidth="1"/>
    <col min="12040" max="12040" width="13" style="226" customWidth="1"/>
    <col min="12041" max="12042" width="14" style="226" customWidth="1"/>
    <col min="12043" max="12043" width="13.296875" style="226" customWidth="1"/>
    <col min="12044" max="12044" width="14.69921875" style="226" customWidth="1"/>
    <col min="12045" max="12289" width="9.296875" style="226"/>
    <col min="12290" max="12290" width="6.69921875" style="226" customWidth="1"/>
    <col min="12291" max="12291" width="24.69921875" style="226" customWidth="1"/>
    <col min="12292" max="12292" width="13" style="226" customWidth="1"/>
    <col min="12293" max="12294" width="15.5" style="226" customWidth="1"/>
    <col min="12295" max="12295" width="11.5" style="226" customWidth="1"/>
    <col min="12296" max="12296" width="13" style="226" customWidth="1"/>
    <col min="12297" max="12298" width="14" style="226" customWidth="1"/>
    <col min="12299" max="12299" width="13.296875" style="226" customWidth="1"/>
    <col min="12300" max="12300" width="14.69921875" style="226" customWidth="1"/>
    <col min="12301" max="12545" width="9.296875" style="226"/>
    <col min="12546" max="12546" width="6.69921875" style="226" customWidth="1"/>
    <col min="12547" max="12547" width="24.69921875" style="226" customWidth="1"/>
    <col min="12548" max="12548" width="13" style="226" customWidth="1"/>
    <col min="12549" max="12550" width="15.5" style="226" customWidth="1"/>
    <col min="12551" max="12551" width="11.5" style="226" customWidth="1"/>
    <col min="12552" max="12552" width="13" style="226" customWidth="1"/>
    <col min="12553" max="12554" width="14" style="226" customWidth="1"/>
    <col min="12555" max="12555" width="13.296875" style="226" customWidth="1"/>
    <col min="12556" max="12556" width="14.69921875" style="226" customWidth="1"/>
    <col min="12557" max="12801" width="9.296875" style="226"/>
    <col min="12802" max="12802" width="6.69921875" style="226" customWidth="1"/>
    <col min="12803" max="12803" width="24.69921875" style="226" customWidth="1"/>
    <col min="12804" max="12804" width="13" style="226" customWidth="1"/>
    <col min="12805" max="12806" width="15.5" style="226" customWidth="1"/>
    <col min="12807" max="12807" width="11.5" style="226" customWidth="1"/>
    <col min="12808" max="12808" width="13" style="226" customWidth="1"/>
    <col min="12809" max="12810" width="14" style="226" customWidth="1"/>
    <col min="12811" max="12811" width="13.296875" style="226" customWidth="1"/>
    <col min="12812" max="12812" width="14.69921875" style="226" customWidth="1"/>
    <col min="12813" max="13057" width="9.296875" style="226"/>
    <col min="13058" max="13058" width="6.69921875" style="226" customWidth="1"/>
    <col min="13059" max="13059" width="24.69921875" style="226" customWidth="1"/>
    <col min="13060" max="13060" width="13" style="226" customWidth="1"/>
    <col min="13061" max="13062" width="15.5" style="226" customWidth="1"/>
    <col min="13063" max="13063" width="11.5" style="226" customWidth="1"/>
    <col min="13064" max="13064" width="13" style="226" customWidth="1"/>
    <col min="13065" max="13066" width="14" style="226" customWidth="1"/>
    <col min="13067" max="13067" width="13.296875" style="226" customWidth="1"/>
    <col min="13068" max="13068" width="14.69921875" style="226" customWidth="1"/>
    <col min="13069" max="13313" width="9.296875" style="226"/>
    <col min="13314" max="13314" width="6.69921875" style="226" customWidth="1"/>
    <col min="13315" max="13315" width="24.69921875" style="226" customWidth="1"/>
    <col min="13316" max="13316" width="13" style="226" customWidth="1"/>
    <col min="13317" max="13318" width="15.5" style="226" customWidth="1"/>
    <col min="13319" max="13319" width="11.5" style="226" customWidth="1"/>
    <col min="13320" max="13320" width="13" style="226" customWidth="1"/>
    <col min="13321" max="13322" width="14" style="226" customWidth="1"/>
    <col min="13323" max="13323" width="13.296875" style="226" customWidth="1"/>
    <col min="13324" max="13324" width="14.69921875" style="226" customWidth="1"/>
    <col min="13325" max="13569" width="9.296875" style="226"/>
    <col min="13570" max="13570" width="6.69921875" style="226" customWidth="1"/>
    <col min="13571" max="13571" width="24.69921875" style="226" customWidth="1"/>
    <col min="13572" max="13572" width="13" style="226" customWidth="1"/>
    <col min="13573" max="13574" width="15.5" style="226" customWidth="1"/>
    <col min="13575" max="13575" width="11.5" style="226" customWidth="1"/>
    <col min="13576" max="13576" width="13" style="226" customWidth="1"/>
    <col min="13577" max="13578" width="14" style="226" customWidth="1"/>
    <col min="13579" max="13579" width="13.296875" style="226" customWidth="1"/>
    <col min="13580" max="13580" width="14.69921875" style="226" customWidth="1"/>
    <col min="13581" max="13825" width="9.296875" style="226"/>
    <col min="13826" max="13826" width="6.69921875" style="226" customWidth="1"/>
    <col min="13827" max="13827" width="24.69921875" style="226" customWidth="1"/>
    <col min="13828" max="13828" width="13" style="226" customWidth="1"/>
    <col min="13829" max="13830" width="15.5" style="226" customWidth="1"/>
    <col min="13831" max="13831" width="11.5" style="226" customWidth="1"/>
    <col min="13832" max="13832" width="13" style="226" customWidth="1"/>
    <col min="13833" max="13834" width="14" style="226" customWidth="1"/>
    <col min="13835" max="13835" width="13.296875" style="226" customWidth="1"/>
    <col min="13836" max="13836" width="14.69921875" style="226" customWidth="1"/>
    <col min="13837" max="14081" width="9.296875" style="226"/>
    <col min="14082" max="14082" width="6.69921875" style="226" customWidth="1"/>
    <col min="14083" max="14083" width="24.69921875" style="226" customWidth="1"/>
    <col min="14084" max="14084" width="13" style="226" customWidth="1"/>
    <col min="14085" max="14086" width="15.5" style="226" customWidth="1"/>
    <col min="14087" max="14087" width="11.5" style="226" customWidth="1"/>
    <col min="14088" max="14088" width="13" style="226" customWidth="1"/>
    <col min="14089" max="14090" width="14" style="226" customWidth="1"/>
    <col min="14091" max="14091" width="13.296875" style="226" customWidth="1"/>
    <col min="14092" max="14092" width="14.69921875" style="226" customWidth="1"/>
    <col min="14093" max="14337" width="9.296875" style="226"/>
    <col min="14338" max="14338" width="6.69921875" style="226" customWidth="1"/>
    <col min="14339" max="14339" width="24.69921875" style="226" customWidth="1"/>
    <col min="14340" max="14340" width="13" style="226" customWidth="1"/>
    <col min="14341" max="14342" width="15.5" style="226" customWidth="1"/>
    <col min="14343" max="14343" width="11.5" style="226" customWidth="1"/>
    <col min="14344" max="14344" width="13" style="226" customWidth="1"/>
    <col min="14345" max="14346" width="14" style="226" customWidth="1"/>
    <col min="14347" max="14347" width="13.296875" style="226" customWidth="1"/>
    <col min="14348" max="14348" width="14.69921875" style="226" customWidth="1"/>
    <col min="14349" max="14593" width="9.296875" style="226"/>
    <col min="14594" max="14594" width="6.69921875" style="226" customWidth="1"/>
    <col min="14595" max="14595" width="24.69921875" style="226" customWidth="1"/>
    <col min="14596" max="14596" width="13" style="226" customWidth="1"/>
    <col min="14597" max="14598" width="15.5" style="226" customWidth="1"/>
    <col min="14599" max="14599" width="11.5" style="226" customWidth="1"/>
    <col min="14600" max="14600" width="13" style="226" customWidth="1"/>
    <col min="14601" max="14602" width="14" style="226" customWidth="1"/>
    <col min="14603" max="14603" width="13.296875" style="226" customWidth="1"/>
    <col min="14604" max="14604" width="14.69921875" style="226" customWidth="1"/>
    <col min="14605" max="14849" width="9.296875" style="226"/>
    <col min="14850" max="14850" width="6.69921875" style="226" customWidth="1"/>
    <col min="14851" max="14851" width="24.69921875" style="226" customWidth="1"/>
    <col min="14852" max="14852" width="13" style="226" customWidth="1"/>
    <col min="14853" max="14854" width="15.5" style="226" customWidth="1"/>
    <col min="14855" max="14855" width="11.5" style="226" customWidth="1"/>
    <col min="14856" max="14856" width="13" style="226" customWidth="1"/>
    <col min="14857" max="14858" width="14" style="226" customWidth="1"/>
    <col min="14859" max="14859" width="13.296875" style="226" customWidth="1"/>
    <col min="14860" max="14860" width="14.69921875" style="226" customWidth="1"/>
    <col min="14861" max="15105" width="9.296875" style="226"/>
    <col min="15106" max="15106" width="6.69921875" style="226" customWidth="1"/>
    <col min="15107" max="15107" width="24.69921875" style="226" customWidth="1"/>
    <col min="15108" max="15108" width="13" style="226" customWidth="1"/>
    <col min="15109" max="15110" width="15.5" style="226" customWidth="1"/>
    <col min="15111" max="15111" width="11.5" style="226" customWidth="1"/>
    <col min="15112" max="15112" width="13" style="226" customWidth="1"/>
    <col min="15113" max="15114" width="14" style="226" customWidth="1"/>
    <col min="15115" max="15115" width="13.296875" style="226" customWidth="1"/>
    <col min="15116" max="15116" width="14.69921875" style="226" customWidth="1"/>
    <col min="15117" max="15361" width="9.296875" style="226"/>
    <col min="15362" max="15362" width="6.69921875" style="226" customWidth="1"/>
    <col min="15363" max="15363" width="24.69921875" style="226" customWidth="1"/>
    <col min="15364" max="15364" width="13" style="226" customWidth="1"/>
    <col min="15365" max="15366" width="15.5" style="226" customWidth="1"/>
    <col min="15367" max="15367" width="11.5" style="226" customWidth="1"/>
    <col min="15368" max="15368" width="13" style="226" customWidth="1"/>
    <col min="15369" max="15370" width="14" style="226" customWidth="1"/>
    <col min="15371" max="15371" width="13.296875" style="226" customWidth="1"/>
    <col min="15372" max="15372" width="14.69921875" style="226" customWidth="1"/>
    <col min="15373" max="15617" width="9.296875" style="226"/>
    <col min="15618" max="15618" width="6.69921875" style="226" customWidth="1"/>
    <col min="15619" max="15619" width="24.69921875" style="226" customWidth="1"/>
    <col min="15620" max="15620" width="13" style="226" customWidth="1"/>
    <col min="15621" max="15622" width="15.5" style="226" customWidth="1"/>
    <col min="15623" max="15623" width="11.5" style="226" customWidth="1"/>
    <col min="15624" max="15624" width="13" style="226" customWidth="1"/>
    <col min="15625" max="15626" width="14" style="226" customWidth="1"/>
    <col min="15627" max="15627" width="13.296875" style="226" customWidth="1"/>
    <col min="15628" max="15628" width="14.69921875" style="226" customWidth="1"/>
    <col min="15629" max="15873" width="9.296875" style="226"/>
    <col min="15874" max="15874" width="6.69921875" style="226" customWidth="1"/>
    <col min="15875" max="15875" width="24.69921875" style="226" customWidth="1"/>
    <col min="15876" max="15876" width="13" style="226" customWidth="1"/>
    <col min="15877" max="15878" width="15.5" style="226" customWidth="1"/>
    <col min="15879" max="15879" width="11.5" style="226" customWidth="1"/>
    <col min="15880" max="15880" width="13" style="226" customWidth="1"/>
    <col min="15881" max="15882" width="14" style="226" customWidth="1"/>
    <col min="15883" max="15883" width="13.296875" style="226" customWidth="1"/>
    <col min="15884" max="15884" width="14.69921875" style="226" customWidth="1"/>
    <col min="15885" max="16129" width="9.296875" style="226"/>
    <col min="16130" max="16130" width="6.69921875" style="226" customWidth="1"/>
    <col min="16131" max="16131" width="24.69921875" style="226" customWidth="1"/>
    <col min="16132" max="16132" width="13" style="226" customWidth="1"/>
    <col min="16133" max="16134" width="15.5" style="226" customWidth="1"/>
    <col min="16135" max="16135" width="11.5" style="226" customWidth="1"/>
    <col min="16136" max="16136" width="13" style="226" customWidth="1"/>
    <col min="16137" max="16138" width="14" style="226" customWidth="1"/>
    <col min="16139" max="16139" width="13.296875" style="226" customWidth="1"/>
    <col min="16140" max="16140" width="14.69921875" style="226" customWidth="1"/>
    <col min="16141" max="16384" width="9.296875" style="226"/>
  </cols>
  <sheetData>
    <row r="1" spans="1:12" ht="33" customHeight="1" x14ac:dyDescent="0.3">
      <c r="A1" s="1515" t="s">
        <v>842</v>
      </c>
      <c r="B1" s="1521"/>
      <c r="C1" s="1521"/>
      <c r="D1" s="1521"/>
      <c r="E1" s="1521"/>
      <c r="F1" s="1521"/>
      <c r="G1" s="1521"/>
      <c r="H1" s="1521"/>
      <c r="I1" s="1521"/>
      <c r="J1" s="1521"/>
      <c r="K1" s="1521"/>
      <c r="L1" s="1521"/>
    </row>
    <row r="2" spans="1:12" ht="14" x14ac:dyDescent="0.3">
      <c r="A2" s="227"/>
      <c r="B2" s="228"/>
      <c r="C2" s="228"/>
      <c r="D2" s="229"/>
      <c r="E2" s="230"/>
      <c r="F2" s="230"/>
      <c r="G2" s="231"/>
      <c r="H2" s="231"/>
      <c r="I2" s="230"/>
    </row>
    <row r="3" spans="1:12" ht="14" x14ac:dyDescent="0.3">
      <c r="A3" s="227"/>
      <c r="B3" s="232"/>
      <c r="C3" s="232"/>
      <c r="D3" s="233"/>
      <c r="E3" s="229"/>
      <c r="F3" s="229"/>
      <c r="G3" s="229"/>
      <c r="H3" s="229"/>
      <c r="I3" s="229"/>
      <c r="L3" s="264" t="s">
        <v>1</v>
      </c>
    </row>
    <row r="4" spans="1:12" s="239" customFormat="1" ht="69.75" customHeight="1" x14ac:dyDescent="0.3">
      <c r="A4" s="234" t="s">
        <v>394</v>
      </c>
      <c r="B4" s="235" t="s">
        <v>437</v>
      </c>
      <c r="C4" s="235" t="s">
        <v>438</v>
      </c>
      <c r="D4" s="235" t="s">
        <v>662</v>
      </c>
      <c r="E4" s="235" t="s">
        <v>439</v>
      </c>
      <c r="F4" s="235" t="s">
        <v>440</v>
      </c>
      <c r="G4" s="236" t="s">
        <v>441</v>
      </c>
      <c r="H4" s="236" t="s">
        <v>409</v>
      </c>
      <c r="I4" s="237" t="s">
        <v>442</v>
      </c>
      <c r="J4" s="238" t="s">
        <v>188</v>
      </c>
      <c r="K4" s="611" t="s">
        <v>663</v>
      </c>
      <c r="L4" s="266" t="s">
        <v>443</v>
      </c>
    </row>
    <row r="5" spans="1:12" s="1174" customFormat="1" ht="31.5" customHeight="1" x14ac:dyDescent="0.3">
      <c r="A5" s="1022" t="s">
        <v>9</v>
      </c>
      <c r="B5" s="1023" t="s">
        <v>667</v>
      </c>
      <c r="C5" s="1188" t="s">
        <v>666</v>
      </c>
      <c r="D5" s="1024"/>
      <c r="E5" s="1025"/>
      <c r="F5" s="1025">
        <v>800000</v>
      </c>
      <c r="G5" s="1026"/>
      <c r="H5" s="1026"/>
      <c r="I5" s="1025"/>
      <c r="J5" s="1185"/>
      <c r="K5" s="1185">
        <v>35284165</v>
      </c>
      <c r="L5" s="1027">
        <f>SUM(D5:K5)</f>
        <v>36084165</v>
      </c>
    </row>
    <row r="6" spans="1:12" s="1174" customFormat="1" ht="31.5" customHeight="1" x14ac:dyDescent="0.3">
      <c r="A6" s="242" t="s">
        <v>12</v>
      </c>
      <c r="B6" s="243" t="s">
        <v>964</v>
      </c>
      <c r="C6" s="1189"/>
      <c r="D6" s="269">
        <v>1504202</v>
      </c>
      <c r="E6" s="270"/>
      <c r="F6" s="270">
        <v>852325</v>
      </c>
      <c r="G6" s="271"/>
      <c r="H6" s="271">
        <v>17000</v>
      </c>
      <c r="I6" s="270"/>
      <c r="J6" s="1186">
        <v>207194</v>
      </c>
      <c r="K6" s="1186">
        <v>38962913</v>
      </c>
      <c r="L6" s="1274">
        <f t="shared" ref="L6:L7" si="0">SUM(D6:K6)</f>
        <v>41543634</v>
      </c>
    </row>
    <row r="7" spans="1:12" s="1182" customFormat="1" ht="31.5" customHeight="1" x14ac:dyDescent="0.35">
      <c r="A7" s="1140" t="s">
        <v>15</v>
      </c>
      <c r="B7" s="1142" t="s">
        <v>395</v>
      </c>
      <c r="C7" s="1190"/>
      <c r="D7" s="246">
        <f>D5</f>
        <v>0</v>
      </c>
      <c r="E7" s="246">
        <f t="shared" ref="E7:K7" si="1">E5</f>
        <v>0</v>
      </c>
      <c r="F7" s="246">
        <f t="shared" si="1"/>
        <v>800000</v>
      </c>
      <c r="G7" s="246">
        <f t="shared" si="1"/>
        <v>0</v>
      </c>
      <c r="H7" s="246">
        <f t="shared" si="1"/>
        <v>0</v>
      </c>
      <c r="I7" s="246">
        <f t="shared" si="1"/>
        <v>0</v>
      </c>
      <c r="J7" s="246">
        <f t="shared" si="1"/>
        <v>0</v>
      </c>
      <c r="K7" s="246">
        <f t="shared" si="1"/>
        <v>35284165</v>
      </c>
      <c r="L7" s="1027">
        <f t="shared" si="0"/>
        <v>36084165</v>
      </c>
    </row>
    <row r="8" spans="1:12" s="1182" customFormat="1" ht="33" customHeight="1" x14ac:dyDescent="0.35">
      <c r="A8" s="1141" t="s">
        <v>18</v>
      </c>
      <c r="B8" s="1143" t="s">
        <v>965</v>
      </c>
      <c r="C8" s="1181"/>
      <c r="D8" s="246">
        <f>D6</f>
        <v>1504202</v>
      </c>
      <c r="E8" s="246">
        <f t="shared" ref="E8:K8" si="2">E6</f>
        <v>0</v>
      </c>
      <c r="F8" s="246">
        <f t="shared" si="2"/>
        <v>852325</v>
      </c>
      <c r="G8" s="246">
        <f t="shared" si="2"/>
        <v>0</v>
      </c>
      <c r="H8" s="246">
        <f t="shared" si="2"/>
        <v>17000</v>
      </c>
      <c r="I8" s="246">
        <f t="shared" si="2"/>
        <v>0</v>
      </c>
      <c r="J8" s="246">
        <f t="shared" si="2"/>
        <v>207194</v>
      </c>
      <c r="K8" s="246">
        <f t="shared" si="2"/>
        <v>38962913</v>
      </c>
      <c r="L8" s="1030">
        <f>SUM(D8:K8)</f>
        <v>41543634</v>
      </c>
    </row>
    <row r="9" spans="1:12" ht="21" customHeight="1" x14ac:dyDescent="0.3">
      <c r="A9" s="248"/>
      <c r="B9" s="249"/>
      <c r="C9" s="249"/>
      <c r="D9" s="250"/>
      <c r="E9" s="251"/>
      <c r="F9" s="250"/>
      <c r="G9" s="250"/>
      <c r="H9" s="250"/>
      <c r="I9" s="252"/>
    </row>
    <row r="10" spans="1:12" ht="42" customHeight="1" x14ac:dyDescent="0.3">
      <c r="A10" s="248"/>
      <c r="B10" s="253"/>
      <c r="C10" s="254"/>
      <c r="D10" s="255"/>
      <c r="E10" s="251"/>
      <c r="F10" s="251"/>
      <c r="G10" s="250"/>
      <c r="H10" s="250"/>
      <c r="I10" s="250"/>
    </row>
    <row r="11" spans="1:12" ht="42" customHeight="1" x14ac:dyDescent="0.3">
      <c r="A11" s="256"/>
      <c r="B11" s="257"/>
      <c r="C11" s="258"/>
      <c r="D11" s="259"/>
      <c r="E11" s="230"/>
      <c r="F11" s="230"/>
      <c r="G11" s="231"/>
      <c r="H11" s="231"/>
      <c r="I11" s="231"/>
    </row>
    <row r="12" spans="1:12" ht="14" x14ac:dyDescent="0.3">
      <c r="A12" s="227"/>
      <c r="B12" s="228"/>
      <c r="C12" s="228"/>
      <c r="D12" s="229"/>
      <c r="E12" s="229"/>
      <c r="F12" s="229"/>
      <c r="G12" s="229"/>
      <c r="H12" s="229"/>
      <c r="I12" s="229"/>
    </row>
    <row r="13" spans="1:12" s="261" customFormat="1" ht="14" x14ac:dyDescent="0.3">
      <c r="A13" s="227"/>
      <c r="B13" s="228"/>
      <c r="C13" s="228"/>
      <c r="D13" s="229"/>
      <c r="E13" s="230"/>
      <c r="F13" s="260"/>
      <c r="G13" s="260"/>
      <c r="H13" s="260"/>
      <c r="I13" s="260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23/2019. (XII.02.)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Layout" zoomScaleNormal="100" workbookViewId="0">
      <selection activeCell="I7" sqref="I7"/>
    </sheetView>
  </sheetViews>
  <sheetFormatPr defaultRowHeight="13" x14ac:dyDescent="0.3"/>
  <cols>
    <col min="1" max="1" width="5.796875" style="262" customWidth="1"/>
    <col min="2" max="2" width="22.296875" style="226" customWidth="1"/>
    <col min="3" max="3" width="13" style="226" customWidth="1"/>
    <col min="4" max="4" width="12.796875" style="263" customWidth="1"/>
    <col min="5" max="5" width="15.5" style="263" customWidth="1"/>
    <col min="6" max="6" width="11.19921875" style="263" customWidth="1"/>
    <col min="7" max="7" width="13.296875" style="263" customWidth="1"/>
    <col min="8" max="9" width="14" style="263" customWidth="1"/>
    <col min="10" max="10" width="13.296875" style="226" customWidth="1"/>
    <col min="11" max="11" width="12.296875" style="226" customWidth="1"/>
    <col min="12" max="12" width="14.296875" style="226" customWidth="1"/>
    <col min="13" max="13" width="15.19921875" style="226" customWidth="1"/>
    <col min="14" max="256" width="9.296875" style="226"/>
    <col min="257" max="257" width="5.796875" style="226" customWidth="1"/>
    <col min="258" max="258" width="22.296875" style="226" customWidth="1"/>
    <col min="259" max="259" width="13" style="226" customWidth="1"/>
    <col min="260" max="260" width="11" style="226" customWidth="1"/>
    <col min="261" max="261" width="15.5" style="226" customWidth="1"/>
    <col min="262" max="262" width="11.19921875" style="226" customWidth="1"/>
    <col min="263" max="263" width="13.296875" style="226" customWidth="1"/>
    <col min="264" max="265" width="14" style="226" customWidth="1"/>
    <col min="266" max="266" width="13.296875" style="226" customWidth="1"/>
    <col min="267" max="267" width="12.296875" style="226" customWidth="1"/>
    <col min="268" max="268" width="14.296875" style="226" customWidth="1"/>
    <col min="269" max="269" width="15.19921875" style="226" customWidth="1"/>
    <col min="270" max="512" width="9.296875" style="226"/>
    <col min="513" max="513" width="5.796875" style="226" customWidth="1"/>
    <col min="514" max="514" width="22.296875" style="226" customWidth="1"/>
    <col min="515" max="515" width="13" style="226" customWidth="1"/>
    <col min="516" max="516" width="11" style="226" customWidth="1"/>
    <col min="517" max="517" width="15.5" style="226" customWidth="1"/>
    <col min="518" max="518" width="11.19921875" style="226" customWidth="1"/>
    <col min="519" max="519" width="13.296875" style="226" customWidth="1"/>
    <col min="520" max="521" width="14" style="226" customWidth="1"/>
    <col min="522" max="522" width="13.296875" style="226" customWidth="1"/>
    <col min="523" max="523" width="12.296875" style="226" customWidth="1"/>
    <col min="524" max="524" width="14.296875" style="226" customWidth="1"/>
    <col min="525" max="525" width="15.19921875" style="226" customWidth="1"/>
    <col min="526" max="768" width="9.296875" style="226"/>
    <col min="769" max="769" width="5.796875" style="226" customWidth="1"/>
    <col min="770" max="770" width="22.296875" style="226" customWidth="1"/>
    <col min="771" max="771" width="13" style="226" customWidth="1"/>
    <col min="772" max="772" width="11" style="226" customWidth="1"/>
    <col min="773" max="773" width="15.5" style="226" customWidth="1"/>
    <col min="774" max="774" width="11.19921875" style="226" customWidth="1"/>
    <col min="775" max="775" width="13.296875" style="226" customWidth="1"/>
    <col min="776" max="777" width="14" style="226" customWidth="1"/>
    <col min="778" max="778" width="13.296875" style="226" customWidth="1"/>
    <col min="779" max="779" width="12.296875" style="226" customWidth="1"/>
    <col min="780" max="780" width="14.296875" style="226" customWidth="1"/>
    <col min="781" max="781" width="15.19921875" style="226" customWidth="1"/>
    <col min="782" max="1024" width="9.296875" style="226"/>
    <col min="1025" max="1025" width="5.796875" style="226" customWidth="1"/>
    <col min="1026" max="1026" width="22.296875" style="226" customWidth="1"/>
    <col min="1027" max="1027" width="13" style="226" customWidth="1"/>
    <col min="1028" max="1028" width="11" style="226" customWidth="1"/>
    <col min="1029" max="1029" width="15.5" style="226" customWidth="1"/>
    <col min="1030" max="1030" width="11.19921875" style="226" customWidth="1"/>
    <col min="1031" max="1031" width="13.296875" style="226" customWidth="1"/>
    <col min="1032" max="1033" width="14" style="226" customWidth="1"/>
    <col min="1034" max="1034" width="13.296875" style="226" customWidth="1"/>
    <col min="1035" max="1035" width="12.296875" style="226" customWidth="1"/>
    <col min="1036" max="1036" width="14.296875" style="226" customWidth="1"/>
    <col min="1037" max="1037" width="15.19921875" style="226" customWidth="1"/>
    <col min="1038" max="1280" width="9.296875" style="226"/>
    <col min="1281" max="1281" width="5.796875" style="226" customWidth="1"/>
    <col min="1282" max="1282" width="22.296875" style="226" customWidth="1"/>
    <col min="1283" max="1283" width="13" style="226" customWidth="1"/>
    <col min="1284" max="1284" width="11" style="226" customWidth="1"/>
    <col min="1285" max="1285" width="15.5" style="226" customWidth="1"/>
    <col min="1286" max="1286" width="11.19921875" style="226" customWidth="1"/>
    <col min="1287" max="1287" width="13.296875" style="226" customWidth="1"/>
    <col min="1288" max="1289" width="14" style="226" customWidth="1"/>
    <col min="1290" max="1290" width="13.296875" style="226" customWidth="1"/>
    <col min="1291" max="1291" width="12.296875" style="226" customWidth="1"/>
    <col min="1292" max="1292" width="14.296875" style="226" customWidth="1"/>
    <col min="1293" max="1293" width="15.19921875" style="226" customWidth="1"/>
    <col min="1294" max="1536" width="9.296875" style="226"/>
    <col min="1537" max="1537" width="5.796875" style="226" customWidth="1"/>
    <col min="1538" max="1538" width="22.296875" style="226" customWidth="1"/>
    <col min="1539" max="1539" width="13" style="226" customWidth="1"/>
    <col min="1540" max="1540" width="11" style="226" customWidth="1"/>
    <col min="1541" max="1541" width="15.5" style="226" customWidth="1"/>
    <col min="1542" max="1542" width="11.19921875" style="226" customWidth="1"/>
    <col min="1543" max="1543" width="13.296875" style="226" customWidth="1"/>
    <col min="1544" max="1545" width="14" style="226" customWidth="1"/>
    <col min="1546" max="1546" width="13.296875" style="226" customWidth="1"/>
    <col min="1547" max="1547" width="12.296875" style="226" customWidth="1"/>
    <col min="1548" max="1548" width="14.296875" style="226" customWidth="1"/>
    <col min="1549" max="1549" width="15.19921875" style="226" customWidth="1"/>
    <col min="1550" max="1792" width="9.296875" style="226"/>
    <col min="1793" max="1793" width="5.796875" style="226" customWidth="1"/>
    <col min="1794" max="1794" width="22.296875" style="226" customWidth="1"/>
    <col min="1795" max="1795" width="13" style="226" customWidth="1"/>
    <col min="1796" max="1796" width="11" style="226" customWidth="1"/>
    <col min="1797" max="1797" width="15.5" style="226" customWidth="1"/>
    <col min="1798" max="1798" width="11.19921875" style="226" customWidth="1"/>
    <col min="1799" max="1799" width="13.296875" style="226" customWidth="1"/>
    <col min="1800" max="1801" width="14" style="226" customWidth="1"/>
    <col min="1802" max="1802" width="13.296875" style="226" customWidth="1"/>
    <col min="1803" max="1803" width="12.296875" style="226" customWidth="1"/>
    <col min="1804" max="1804" width="14.296875" style="226" customWidth="1"/>
    <col min="1805" max="1805" width="15.19921875" style="226" customWidth="1"/>
    <col min="1806" max="2048" width="9.296875" style="226"/>
    <col min="2049" max="2049" width="5.796875" style="226" customWidth="1"/>
    <col min="2050" max="2050" width="22.296875" style="226" customWidth="1"/>
    <col min="2051" max="2051" width="13" style="226" customWidth="1"/>
    <col min="2052" max="2052" width="11" style="226" customWidth="1"/>
    <col min="2053" max="2053" width="15.5" style="226" customWidth="1"/>
    <col min="2054" max="2054" width="11.19921875" style="226" customWidth="1"/>
    <col min="2055" max="2055" width="13.296875" style="226" customWidth="1"/>
    <col min="2056" max="2057" width="14" style="226" customWidth="1"/>
    <col min="2058" max="2058" width="13.296875" style="226" customWidth="1"/>
    <col min="2059" max="2059" width="12.296875" style="226" customWidth="1"/>
    <col min="2060" max="2060" width="14.296875" style="226" customWidth="1"/>
    <col min="2061" max="2061" width="15.19921875" style="226" customWidth="1"/>
    <col min="2062" max="2304" width="9.296875" style="226"/>
    <col min="2305" max="2305" width="5.796875" style="226" customWidth="1"/>
    <col min="2306" max="2306" width="22.296875" style="226" customWidth="1"/>
    <col min="2307" max="2307" width="13" style="226" customWidth="1"/>
    <col min="2308" max="2308" width="11" style="226" customWidth="1"/>
    <col min="2309" max="2309" width="15.5" style="226" customWidth="1"/>
    <col min="2310" max="2310" width="11.19921875" style="226" customWidth="1"/>
    <col min="2311" max="2311" width="13.296875" style="226" customWidth="1"/>
    <col min="2312" max="2313" width="14" style="226" customWidth="1"/>
    <col min="2314" max="2314" width="13.296875" style="226" customWidth="1"/>
    <col min="2315" max="2315" width="12.296875" style="226" customWidth="1"/>
    <col min="2316" max="2316" width="14.296875" style="226" customWidth="1"/>
    <col min="2317" max="2317" width="15.19921875" style="226" customWidth="1"/>
    <col min="2318" max="2560" width="9.296875" style="226"/>
    <col min="2561" max="2561" width="5.796875" style="226" customWidth="1"/>
    <col min="2562" max="2562" width="22.296875" style="226" customWidth="1"/>
    <col min="2563" max="2563" width="13" style="226" customWidth="1"/>
    <col min="2564" max="2564" width="11" style="226" customWidth="1"/>
    <col min="2565" max="2565" width="15.5" style="226" customWidth="1"/>
    <col min="2566" max="2566" width="11.19921875" style="226" customWidth="1"/>
    <col min="2567" max="2567" width="13.296875" style="226" customWidth="1"/>
    <col min="2568" max="2569" width="14" style="226" customWidth="1"/>
    <col min="2570" max="2570" width="13.296875" style="226" customWidth="1"/>
    <col min="2571" max="2571" width="12.296875" style="226" customWidth="1"/>
    <col min="2572" max="2572" width="14.296875" style="226" customWidth="1"/>
    <col min="2573" max="2573" width="15.19921875" style="226" customWidth="1"/>
    <col min="2574" max="2816" width="9.296875" style="226"/>
    <col min="2817" max="2817" width="5.796875" style="226" customWidth="1"/>
    <col min="2818" max="2818" width="22.296875" style="226" customWidth="1"/>
    <col min="2819" max="2819" width="13" style="226" customWidth="1"/>
    <col min="2820" max="2820" width="11" style="226" customWidth="1"/>
    <col min="2821" max="2821" width="15.5" style="226" customWidth="1"/>
    <col min="2822" max="2822" width="11.19921875" style="226" customWidth="1"/>
    <col min="2823" max="2823" width="13.296875" style="226" customWidth="1"/>
    <col min="2824" max="2825" width="14" style="226" customWidth="1"/>
    <col min="2826" max="2826" width="13.296875" style="226" customWidth="1"/>
    <col min="2827" max="2827" width="12.296875" style="226" customWidth="1"/>
    <col min="2828" max="2828" width="14.296875" style="226" customWidth="1"/>
    <col min="2829" max="2829" width="15.19921875" style="226" customWidth="1"/>
    <col min="2830" max="3072" width="9.296875" style="226"/>
    <col min="3073" max="3073" width="5.796875" style="226" customWidth="1"/>
    <col min="3074" max="3074" width="22.296875" style="226" customWidth="1"/>
    <col min="3075" max="3075" width="13" style="226" customWidth="1"/>
    <col min="3076" max="3076" width="11" style="226" customWidth="1"/>
    <col min="3077" max="3077" width="15.5" style="226" customWidth="1"/>
    <col min="3078" max="3078" width="11.19921875" style="226" customWidth="1"/>
    <col min="3079" max="3079" width="13.296875" style="226" customWidth="1"/>
    <col min="3080" max="3081" width="14" style="226" customWidth="1"/>
    <col min="3082" max="3082" width="13.296875" style="226" customWidth="1"/>
    <col min="3083" max="3083" width="12.296875" style="226" customWidth="1"/>
    <col min="3084" max="3084" width="14.296875" style="226" customWidth="1"/>
    <col min="3085" max="3085" width="15.19921875" style="226" customWidth="1"/>
    <col min="3086" max="3328" width="9.296875" style="226"/>
    <col min="3329" max="3329" width="5.796875" style="226" customWidth="1"/>
    <col min="3330" max="3330" width="22.296875" style="226" customWidth="1"/>
    <col min="3331" max="3331" width="13" style="226" customWidth="1"/>
    <col min="3332" max="3332" width="11" style="226" customWidth="1"/>
    <col min="3333" max="3333" width="15.5" style="226" customWidth="1"/>
    <col min="3334" max="3334" width="11.19921875" style="226" customWidth="1"/>
    <col min="3335" max="3335" width="13.296875" style="226" customWidth="1"/>
    <col min="3336" max="3337" width="14" style="226" customWidth="1"/>
    <col min="3338" max="3338" width="13.296875" style="226" customWidth="1"/>
    <col min="3339" max="3339" width="12.296875" style="226" customWidth="1"/>
    <col min="3340" max="3340" width="14.296875" style="226" customWidth="1"/>
    <col min="3341" max="3341" width="15.19921875" style="226" customWidth="1"/>
    <col min="3342" max="3584" width="9.296875" style="226"/>
    <col min="3585" max="3585" width="5.796875" style="226" customWidth="1"/>
    <col min="3586" max="3586" width="22.296875" style="226" customWidth="1"/>
    <col min="3587" max="3587" width="13" style="226" customWidth="1"/>
    <col min="3588" max="3588" width="11" style="226" customWidth="1"/>
    <col min="3589" max="3589" width="15.5" style="226" customWidth="1"/>
    <col min="3590" max="3590" width="11.19921875" style="226" customWidth="1"/>
    <col min="3591" max="3591" width="13.296875" style="226" customWidth="1"/>
    <col min="3592" max="3593" width="14" style="226" customWidth="1"/>
    <col min="3594" max="3594" width="13.296875" style="226" customWidth="1"/>
    <col min="3595" max="3595" width="12.296875" style="226" customWidth="1"/>
    <col min="3596" max="3596" width="14.296875" style="226" customWidth="1"/>
    <col min="3597" max="3597" width="15.19921875" style="226" customWidth="1"/>
    <col min="3598" max="3840" width="9.296875" style="226"/>
    <col min="3841" max="3841" width="5.796875" style="226" customWidth="1"/>
    <col min="3842" max="3842" width="22.296875" style="226" customWidth="1"/>
    <col min="3843" max="3843" width="13" style="226" customWidth="1"/>
    <col min="3844" max="3844" width="11" style="226" customWidth="1"/>
    <col min="3845" max="3845" width="15.5" style="226" customWidth="1"/>
    <col min="3846" max="3846" width="11.19921875" style="226" customWidth="1"/>
    <col min="3847" max="3847" width="13.296875" style="226" customWidth="1"/>
    <col min="3848" max="3849" width="14" style="226" customWidth="1"/>
    <col min="3850" max="3850" width="13.296875" style="226" customWidth="1"/>
    <col min="3851" max="3851" width="12.296875" style="226" customWidth="1"/>
    <col min="3852" max="3852" width="14.296875" style="226" customWidth="1"/>
    <col min="3853" max="3853" width="15.19921875" style="226" customWidth="1"/>
    <col min="3854" max="4096" width="9.296875" style="226"/>
    <col min="4097" max="4097" width="5.796875" style="226" customWidth="1"/>
    <col min="4098" max="4098" width="22.296875" style="226" customWidth="1"/>
    <col min="4099" max="4099" width="13" style="226" customWidth="1"/>
    <col min="4100" max="4100" width="11" style="226" customWidth="1"/>
    <col min="4101" max="4101" width="15.5" style="226" customWidth="1"/>
    <col min="4102" max="4102" width="11.19921875" style="226" customWidth="1"/>
    <col min="4103" max="4103" width="13.296875" style="226" customWidth="1"/>
    <col min="4104" max="4105" width="14" style="226" customWidth="1"/>
    <col min="4106" max="4106" width="13.296875" style="226" customWidth="1"/>
    <col min="4107" max="4107" width="12.296875" style="226" customWidth="1"/>
    <col min="4108" max="4108" width="14.296875" style="226" customWidth="1"/>
    <col min="4109" max="4109" width="15.19921875" style="226" customWidth="1"/>
    <col min="4110" max="4352" width="9.296875" style="226"/>
    <col min="4353" max="4353" width="5.796875" style="226" customWidth="1"/>
    <col min="4354" max="4354" width="22.296875" style="226" customWidth="1"/>
    <col min="4355" max="4355" width="13" style="226" customWidth="1"/>
    <col min="4356" max="4356" width="11" style="226" customWidth="1"/>
    <col min="4357" max="4357" width="15.5" style="226" customWidth="1"/>
    <col min="4358" max="4358" width="11.19921875" style="226" customWidth="1"/>
    <col min="4359" max="4359" width="13.296875" style="226" customWidth="1"/>
    <col min="4360" max="4361" width="14" style="226" customWidth="1"/>
    <col min="4362" max="4362" width="13.296875" style="226" customWidth="1"/>
    <col min="4363" max="4363" width="12.296875" style="226" customWidth="1"/>
    <col min="4364" max="4364" width="14.296875" style="226" customWidth="1"/>
    <col min="4365" max="4365" width="15.19921875" style="226" customWidth="1"/>
    <col min="4366" max="4608" width="9.296875" style="226"/>
    <col min="4609" max="4609" width="5.796875" style="226" customWidth="1"/>
    <col min="4610" max="4610" width="22.296875" style="226" customWidth="1"/>
    <col min="4611" max="4611" width="13" style="226" customWidth="1"/>
    <col min="4612" max="4612" width="11" style="226" customWidth="1"/>
    <col min="4613" max="4613" width="15.5" style="226" customWidth="1"/>
    <col min="4614" max="4614" width="11.19921875" style="226" customWidth="1"/>
    <col min="4615" max="4615" width="13.296875" style="226" customWidth="1"/>
    <col min="4616" max="4617" width="14" style="226" customWidth="1"/>
    <col min="4618" max="4618" width="13.296875" style="226" customWidth="1"/>
    <col min="4619" max="4619" width="12.296875" style="226" customWidth="1"/>
    <col min="4620" max="4620" width="14.296875" style="226" customWidth="1"/>
    <col min="4621" max="4621" width="15.19921875" style="226" customWidth="1"/>
    <col min="4622" max="4864" width="9.296875" style="226"/>
    <col min="4865" max="4865" width="5.796875" style="226" customWidth="1"/>
    <col min="4866" max="4866" width="22.296875" style="226" customWidth="1"/>
    <col min="4867" max="4867" width="13" style="226" customWidth="1"/>
    <col min="4868" max="4868" width="11" style="226" customWidth="1"/>
    <col min="4869" max="4869" width="15.5" style="226" customWidth="1"/>
    <col min="4870" max="4870" width="11.19921875" style="226" customWidth="1"/>
    <col min="4871" max="4871" width="13.296875" style="226" customWidth="1"/>
    <col min="4872" max="4873" width="14" style="226" customWidth="1"/>
    <col min="4874" max="4874" width="13.296875" style="226" customWidth="1"/>
    <col min="4875" max="4875" width="12.296875" style="226" customWidth="1"/>
    <col min="4876" max="4876" width="14.296875" style="226" customWidth="1"/>
    <col min="4877" max="4877" width="15.19921875" style="226" customWidth="1"/>
    <col min="4878" max="5120" width="9.296875" style="226"/>
    <col min="5121" max="5121" width="5.796875" style="226" customWidth="1"/>
    <col min="5122" max="5122" width="22.296875" style="226" customWidth="1"/>
    <col min="5123" max="5123" width="13" style="226" customWidth="1"/>
    <col min="5124" max="5124" width="11" style="226" customWidth="1"/>
    <col min="5125" max="5125" width="15.5" style="226" customWidth="1"/>
    <col min="5126" max="5126" width="11.19921875" style="226" customWidth="1"/>
    <col min="5127" max="5127" width="13.296875" style="226" customWidth="1"/>
    <col min="5128" max="5129" width="14" style="226" customWidth="1"/>
    <col min="5130" max="5130" width="13.296875" style="226" customWidth="1"/>
    <col min="5131" max="5131" width="12.296875" style="226" customWidth="1"/>
    <col min="5132" max="5132" width="14.296875" style="226" customWidth="1"/>
    <col min="5133" max="5133" width="15.19921875" style="226" customWidth="1"/>
    <col min="5134" max="5376" width="9.296875" style="226"/>
    <col min="5377" max="5377" width="5.796875" style="226" customWidth="1"/>
    <col min="5378" max="5378" width="22.296875" style="226" customWidth="1"/>
    <col min="5379" max="5379" width="13" style="226" customWidth="1"/>
    <col min="5380" max="5380" width="11" style="226" customWidth="1"/>
    <col min="5381" max="5381" width="15.5" style="226" customWidth="1"/>
    <col min="5382" max="5382" width="11.19921875" style="226" customWidth="1"/>
    <col min="5383" max="5383" width="13.296875" style="226" customWidth="1"/>
    <col min="5384" max="5385" width="14" style="226" customWidth="1"/>
    <col min="5386" max="5386" width="13.296875" style="226" customWidth="1"/>
    <col min="5387" max="5387" width="12.296875" style="226" customWidth="1"/>
    <col min="5388" max="5388" width="14.296875" style="226" customWidth="1"/>
    <col min="5389" max="5389" width="15.19921875" style="226" customWidth="1"/>
    <col min="5390" max="5632" width="9.296875" style="226"/>
    <col min="5633" max="5633" width="5.796875" style="226" customWidth="1"/>
    <col min="5634" max="5634" width="22.296875" style="226" customWidth="1"/>
    <col min="5635" max="5635" width="13" style="226" customWidth="1"/>
    <col min="5636" max="5636" width="11" style="226" customWidth="1"/>
    <col min="5637" max="5637" width="15.5" style="226" customWidth="1"/>
    <col min="5638" max="5638" width="11.19921875" style="226" customWidth="1"/>
    <col min="5639" max="5639" width="13.296875" style="226" customWidth="1"/>
    <col min="5640" max="5641" width="14" style="226" customWidth="1"/>
    <col min="5642" max="5642" width="13.296875" style="226" customWidth="1"/>
    <col min="5643" max="5643" width="12.296875" style="226" customWidth="1"/>
    <col min="5644" max="5644" width="14.296875" style="226" customWidth="1"/>
    <col min="5645" max="5645" width="15.19921875" style="226" customWidth="1"/>
    <col min="5646" max="5888" width="9.296875" style="226"/>
    <col min="5889" max="5889" width="5.796875" style="226" customWidth="1"/>
    <col min="5890" max="5890" width="22.296875" style="226" customWidth="1"/>
    <col min="5891" max="5891" width="13" style="226" customWidth="1"/>
    <col min="5892" max="5892" width="11" style="226" customWidth="1"/>
    <col min="5893" max="5893" width="15.5" style="226" customWidth="1"/>
    <col min="5894" max="5894" width="11.19921875" style="226" customWidth="1"/>
    <col min="5895" max="5895" width="13.296875" style="226" customWidth="1"/>
    <col min="5896" max="5897" width="14" style="226" customWidth="1"/>
    <col min="5898" max="5898" width="13.296875" style="226" customWidth="1"/>
    <col min="5899" max="5899" width="12.296875" style="226" customWidth="1"/>
    <col min="5900" max="5900" width="14.296875" style="226" customWidth="1"/>
    <col min="5901" max="5901" width="15.19921875" style="226" customWidth="1"/>
    <col min="5902" max="6144" width="9.296875" style="226"/>
    <col min="6145" max="6145" width="5.796875" style="226" customWidth="1"/>
    <col min="6146" max="6146" width="22.296875" style="226" customWidth="1"/>
    <col min="6147" max="6147" width="13" style="226" customWidth="1"/>
    <col min="6148" max="6148" width="11" style="226" customWidth="1"/>
    <col min="6149" max="6149" width="15.5" style="226" customWidth="1"/>
    <col min="6150" max="6150" width="11.19921875" style="226" customWidth="1"/>
    <col min="6151" max="6151" width="13.296875" style="226" customWidth="1"/>
    <col min="6152" max="6153" width="14" style="226" customWidth="1"/>
    <col min="6154" max="6154" width="13.296875" style="226" customWidth="1"/>
    <col min="6155" max="6155" width="12.296875" style="226" customWidth="1"/>
    <col min="6156" max="6156" width="14.296875" style="226" customWidth="1"/>
    <col min="6157" max="6157" width="15.19921875" style="226" customWidth="1"/>
    <col min="6158" max="6400" width="9.296875" style="226"/>
    <col min="6401" max="6401" width="5.796875" style="226" customWidth="1"/>
    <col min="6402" max="6402" width="22.296875" style="226" customWidth="1"/>
    <col min="6403" max="6403" width="13" style="226" customWidth="1"/>
    <col min="6404" max="6404" width="11" style="226" customWidth="1"/>
    <col min="6405" max="6405" width="15.5" style="226" customWidth="1"/>
    <col min="6406" max="6406" width="11.19921875" style="226" customWidth="1"/>
    <col min="6407" max="6407" width="13.296875" style="226" customWidth="1"/>
    <col min="6408" max="6409" width="14" style="226" customWidth="1"/>
    <col min="6410" max="6410" width="13.296875" style="226" customWidth="1"/>
    <col min="6411" max="6411" width="12.296875" style="226" customWidth="1"/>
    <col min="6412" max="6412" width="14.296875" style="226" customWidth="1"/>
    <col min="6413" max="6413" width="15.19921875" style="226" customWidth="1"/>
    <col min="6414" max="6656" width="9.296875" style="226"/>
    <col min="6657" max="6657" width="5.796875" style="226" customWidth="1"/>
    <col min="6658" max="6658" width="22.296875" style="226" customWidth="1"/>
    <col min="6659" max="6659" width="13" style="226" customWidth="1"/>
    <col min="6660" max="6660" width="11" style="226" customWidth="1"/>
    <col min="6661" max="6661" width="15.5" style="226" customWidth="1"/>
    <col min="6662" max="6662" width="11.19921875" style="226" customWidth="1"/>
    <col min="6663" max="6663" width="13.296875" style="226" customWidth="1"/>
    <col min="6664" max="6665" width="14" style="226" customWidth="1"/>
    <col min="6666" max="6666" width="13.296875" style="226" customWidth="1"/>
    <col min="6667" max="6667" width="12.296875" style="226" customWidth="1"/>
    <col min="6668" max="6668" width="14.296875" style="226" customWidth="1"/>
    <col min="6669" max="6669" width="15.19921875" style="226" customWidth="1"/>
    <col min="6670" max="6912" width="9.296875" style="226"/>
    <col min="6913" max="6913" width="5.796875" style="226" customWidth="1"/>
    <col min="6914" max="6914" width="22.296875" style="226" customWidth="1"/>
    <col min="6915" max="6915" width="13" style="226" customWidth="1"/>
    <col min="6916" max="6916" width="11" style="226" customWidth="1"/>
    <col min="6917" max="6917" width="15.5" style="226" customWidth="1"/>
    <col min="6918" max="6918" width="11.19921875" style="226" customWidth="1"/>
    <col min="6919" max="6919" width="13.296875" style="226" customWidth="1"/>
    <col min="6920" max="6921" width="14" style="226" customWidth="1"/>
    <col min="6922" max="6922" width="13.296875" style="226" customWidth="1"/>
    <col min="6923" max="6923" width="12.296875" style="226" customWidth="1"/>
    <col min="6924" max="6924" width="14.296875" style="226" customWidth="1"/>
    <col min="6925" max="6925" width="15.19921875" style="226" customWidth="1"/>
    <col min="6926" max="7168" width="9.296875" style="226"/>
    <col min="7169" max="7169" width="5.796875" style="226" customWidth="1"/>
    <col min="7170" max="7170" width="22.296875" style="226" customWidth="1"/>
    <col min="7171" max="7171" width="13" style="226" customWidth="1"/>
    <col min="7172" max="7172" width="11" style="226" customWidth="1"/>
    <col min="7173" max="7173" width="15.5" style="226" customWidth="1"/>
    <col min="7174" max="7174" width="11.19921875" style="226" customWidth="1"/>
    <col min="7175" max="7175" width="13.296875" style="226" customWidth="1"/>
    <col min="7176" max="7177" width="14" style="226" customWidth="1"/>
    <col min="7178" max="7178" width="13.296875" style="226" customWidth="1"/>
    <col min="7179" max="7179" width="12.296875" style="226" customWidth="1"/>
    <col min="7180" max="7180" width="14.296875" style="226" customWidth="1"/>
    <col min="7181" max="7181" width="15.19921875" style="226" customWidth="1"/>
    <col min="7182" max="7424" width="9.296875" style="226"/>
    <col min="7425" max="7425" width="5.796875" style="226" customWidth="1"/>
    <col min="7426" max="7426" width="22.296875" style="226" customWidth="1"/>
    <col min="7427" max="7427" width="13" style="226" customWidth="1"/>
    <col min="7428" max="7428" width="11" style="226" customWidth="1"/>
    <col min="7429" max="7429" width="15.5" style="226" customWidth="1"/>
    <col min="7430" max="7430" width="11.19921875" style="226" customWidth="1"/>
    <col min="7431" max="7431" width="13.296875" style="226" customWidth="1"/>
    <col min="7432" max="7433" width="14" style="226" customWidth="1"/>
    <col min="7434" max="7434" width="13.296875" style="226" customWidth="1"/>
    <col min="7435" max="7435" width="12.296875" style="226" customWidth="1"/>
    <col min="7436" max="7436" width="14.296875" style="226" customWidth="1"/>
    <col min="7437" max="7437" width="15.19921875" style="226" customWidth="1"/>
    <col min="7438" max="7680" width="9.296875" style="226"/>
    <col min="7681" max="7681" width="5.796875" style="226" customWidth="1"/>
    <col min="7682" max="7682" width="22.296875" style="226" customWidth="1"/>
    <col min="7683" max="7683" width="13" style="226" customWidth="1"/>
    <col min="7684" max="7684" width="11" style="226" customWidth="1"/>
    <col min="7685" max="7685" width="15.5" style="226" customWidth="1"/>
    <col min="7686" max="7686" width="11.19921875" style="226" customWidth="1"/>
    <col min="7687" max="7687" width="13.296875" style="226" customWidth="1"/>
    <col min="7688" max="7689" width="14" style="226" customWidth="1"/>
    <col min="7690" max="7690" width="13.296875" style="226" customWidth="1"/>
    <col min="7691" max="7691" width="12.296875" style="226" customWidth="1"/>
    <col min="7692" max="7692" width="14.296875" style="226" customWidth="1"/>
    <col min="7693" max="7693" width="15.19921875" style="226" customWidth="1"/>
    <col min="7694" max="7936" width="9.296875" style="226"/>
    <col min="7937" max="7937" width="5.796875" style="226" customWidth="1"/>
    <col min="7938" max="7938" width="22.296875" style="226" customWidth="1"/>
    <col min="7939" max="7939" width="13" style="226" customWidth="1"/>
    <col min="7940" max="7940" width="11" style="226" customWidth="1"/>
    <col min="7941" max="7941" width="15.5" style="226" customWidth="1"/>
    <col min="7942" max="7942" width="11.19921875" style="226" customWidth="1"/>
    <col min="7943" max="7943" width="13.296875" style="226" customWidth="1"/>
    <col min="7944" max="7945" width="14" style="226" customWidth="1"/>
    <col min="7946" max="7946" width="13.296875" style="226" customWidth="1"/>
    <col min="7947" max="7947" width="12.296875" style="226" customWidth="1"/>
    <col min="7948" max="7948" width="14.296875" style="226" customWidth="1"/>
    <col min="7949" max="7949" width="15.19921875" style="226" customWidth="1"/>
    <col min="7950" max="8192" width="9.296875" style="226"/>
    <col min="8193" max="8193" width="5.796875" style="226" customWidth="1"/>
    <col min="8194" max="8194" width="22.296875" style="226" customWidth="1"/>
    <col min="8195" max="8195" width="13" style="226" customWidth="1"/>
    <col min="8196" max="8196" width="11" style="226" customWidth="1"/>
    <col min="8197" max="8197" width="15.5" style="226" customWidth="1"/>
    <col min="8198" max="8198" width="11.19921875" style="226" customWidth="1"/>
    <col min="8199" max="8199" width="13.296875" style="226" customWidth="1"/>
    <col min="8200" max="8201" width="14" style="226" customWidth="1"/>
    <col min="8202" max="8202" width="13.296875" style="226" customWidth="1"/>
    <col min="8203" max="8203" width="12.296875" style="226" customWidth="1"/>
    <col min="8204" max="8204" width="14.296875" style="226" customWidth="1"/>
    <col min="8205" max="8205" width="15.19921875" style="226" customWidth="1"/>
    <col min="8206" max="8448" width="9.296875" style="226"/>
    <col min="8449" max="8449" width="5.796875" style="226" customWidth="1"/>
    <col min="8450" max="8450" width="22.296875" style="226" customWidth="1"/>
    <col min="8451" max="8451" width="13" style="226" customWidth="1"/>
    <col min="8452" max="8452" width="11" style="226" customWidth="1"/>
    <col min="8453" max="8453" width="15.5" style="226" customWidth="1"/>
    <col min="8454" max="8454" width="11.19921875" style="226" customWidth="1"/>
    <col min="8455" max="8455" width="13.296875" style="226" customWidth="1"/>
    <col min="8456" max="8457" width="14" style="226" customWidth="1"/>
    <col min="8458" max="8458" width="13.296875" style="226" customWidth="1"/>
    <col min="8459" max="8459" width="12.296875" style="226" customWidth="1"/>
    <col min="8460" max="8460" width="14.296875" style="226" customWidth="1"/>
    <col min="8461" max="8461" width="15.19921875" style="226" customWidth="1"/>
    <col min="8462" max="8704" width="9.296875" style="226"/>
    <col min="8705" max="8705" width="5.796875" style="226" customWidth="1"/>
    <col min="8706" max="8706" width="22.296875" style="226" customWidth="1"/>
    <col min="8707" max="8707" width="13" style="226" customWidth="1"/>
    <col min="8708" max="8708" width="11" style="226" customWidth="1"/>
    <col min="8709" max="8709" width="15.5" style="226" customWidth="1"/>
    <col min="8710" max="8710" width="11.19921875" style="226" customWidth="1"/>
    <col min="8711" max="8711" width="13.296875" style="226" customWidth="1"/>
    <col min="8712" max="8713" width="14" style="226" customWidth="1"/>
    <col min="8714" max="8714" width="13.296875" style="226" customWidth="1"/>
    <col min="8715" max="8715" width="12.296875" style="226" customWidth="1"/>
    <col min="8716" max="8716" width="14.296875" style="226" customWidth="1"/>
    <col min="8717" max="8717" width="15.19921875" style="226" customWidth="1"/>
    <col min="8718" max="8960" width="9.296875" style="226"/>
    <col min="8961" max="8961" width="5.796875" style="226" customWidth="1"/>
    <col min="8962" max="8962" width="22.296875" style="226" customWidth="1"/>
    <col min="8963" max="8963" width="13" style="226" customWidth="1"/>
    <col min="8964" max="8964" width="11" style="226" customWidth="1"/>
    <col min="8965" max="8965" width="15.5" style="226" customWidth="1"/>
    <col min="8966" max="8966" width="11.19921875" style="226" customWidth="1"/>
    <col min="8967" max="8967" width="13.296875" style="226" customWidth="1"/>
    <col min="8968" max="8969" width="14" style="226" customWidth="1"/>
    <col min="8970" max="8970" width="13.296875" style="226" customWidth="1"/>
    <col min="8971" max="8971" width="12.296875" style="226" customWidth="1"/>
    <col min="8972" max="8972" width="14.296875" style="226" customWidth="1"/>
    <col min="8973" max="8973" width="15.19921875" style="226" customWidth="1"/>
    <col min="8974" max="9216" width="9.296875" style="226"/>
    <col min="9217" max="9217" width="5.796875" style="226" customWidth="1"/>
    <col min="9218" max="9218" width="22.296875" style="226" customWidth="1"/>
    <col min="9219" max="9219" width="13" style="226" customWidth="1"/>
    <col min="9220" max="9220" width="11" style="226" customWidth="1"/>
    <col min="9221" max="9221" width="15.5" style="226" customWidth="1"/>
    <col min="9222" max="9222" width="11.19921875" style="226" customWidth="1"/>
    <col min="9223" max="9223" width="13.296875" style="226" customWidth="1"/>
    <col min="9224" max="9225" width="14" style="226" customWidth="1"/>
    <col min="9226" max="9226" width="13.296875" style="226" customWidth="1"/>
    <col min="9227" max="9227" width="12.296875" style="226" customWidth="1"/>
    <col min="9228" max="9228" width="14.296875" style="226" customWidth="1"/>
    <col min="9229" max="9229" width="15.19921875" style="226" customWidth="1"/>
    <col min="9230" max="9472" width="9.296875" style="226"/>
    <col min="9473" max="9473" width="5.796875" style="226" customWidth="1"/>
    <col min="9474" max="9474" width="22.296875" style="226" customWidth="1"/>
    <col min="9475" max="9475" width="13" style="226" customWidth="1"/>
    <col min="9476" max="9476" width="11" style="226" customWidth="1"/>
    <col min="9477" max="9477" width="15.5" style="226" customWidth="1"/>
    <col min="9478" max="9478" width="11.19921875" style="226" customWidth="1"/>
    <col min="9479" max="9479" width="13.296875" style="226" customWidth="1"/>
    <col min="9480" max="9481" width="14" style="226" customWidth="1"/>
    <col min="9482" max="9482" width="13.296875" style="226" customWidth="1"/>
    <col min="9483" max="9483" width="12.296875" style="226" customWidth="1"/>
    <col min="9484" max="9484" width="14.296875" style="226" customWidth="1"/>
    <col min="9485" max="9485" width="15.19921875" style="226" customWidth="1"/>
    <col min="9486" max="9728" width="9.296875" style="226"/>
    <col min="9729" max="9729" width="5.796875" style="226" customWidth="1"/>
    <col min="9730" max="9730" width="22.296875" style="226" customWidth="1"/>
    <col min="9731" max="9731" width="13" style="226" customWidth="1"/>
    <col min="9732" max="9732" width="11" style="226" customWidth="1"/>
    <col min="9733" max="9733" width="15.5" style="226" customWidth="1"/>
    <col min="9734" max="9734" width="11.19921875" style="226" customWidth="1"/>
    <col min="9735" max="9735" width="13.296875" style="226" customWidth="1"/>
    <col min="9736" max="9737" width="14" style="226" customWidth="1"/>
    <col min="9738" max="9738" width="13.296875" style="226" customWidth="1"/>
    <col min="9739" max="9739" width="12.296875" style="226" customWidth="1"/>
    <col min="9740" max="9740" width="14.296875" style="226" customWidth="1"/>
    <col min="9741" max="9741" width="15.19921875" style="226" customWidth="1"/>
    <col min="9742" max="9984" width="9.296875" style="226"/>
    <col min="9985" max="9985" width="5.796875" style="226" customWidth="1"/>
    <col min="9986" max="9986" width="22.296875" style="226" customWidth="1"/>
    <col min="9987" max="9987" width="13" style="226" customWidth="1"/>
    <col min="9988" max="9988" width="11" style="226" customWidth="1"/>
    <col min="9989" max="9989" width="15.5" style="226" customWidth="1"/>
    <col min="9990" max="9990" width="11.19921875" style="226" customWidth="1"/>
    <col min="9991" max="9991" width="13.296875" style="226" customWidth="1"/>
    <col min="9992" max="9993" width="14" style="226" customWidth="1"/>
    <col min="9994" max="9994" width="13.296875" style="226" customWidth="1"/>
    <col min="9995" max="9995" width="12.296875" style="226" customWidth="1"/>
    <col min="9996" max="9996" width="14.296875" style="226" customWidth="1"/>
    <col min="9997" max="9997" width="15.19921875" style="226" customWidth="1"/>
    <col min="9998" max="10240" width="9.296875" style="226"/>
    <col min="10241" max="10241" width="5.796875" style="226" customWidth="1"/>
    <col min="10242" max="10242" width="22.296875" style="226" customWidth="1"/>
    <col min="10243" max="10243" width="13" style="226" customWidth="1"/>
    <col min="10244" max="10244" width="11" style="226" customWidth="1"/>
    <col min="10245" max="10245" width="15.5" style="226" customWidth="1"/>
    <col min="10246" max="10246" width="11.19921875" style="226" customWidth="1"/>
    <col min="10247" max="10247" width="13.296875" style="226" customWidth="1"/>
    <col min="10248" max="10249" width="14" style="226" customWidth="1"/>
    <col min="10250" max="10250" width="13.296875" style="226" customWidth="1"/>
    <col min="10251" max="10251" width="12.296875" style="226" customWidth="1"/>
    <col min="10252" max="10252" width="14.296875" style="226" customWidth="1"/>
    <col min="10253" max="10253" width="15.19921875" style="226" customWidth="1"/>
    <col min="10254" max="10496" width="9.296875" style="226"/>
    <col min="10497" max="10497" width="5.796875" style="226" customWidth="1"/>
    <col min="10498" max="10498" width="22.296875" style="226" customWidth="1"/>
    <col min="10499" max="10499" width="13" style="226" customWidth="1"/>
    <col min="10500" max="10500" width="11" style="226" customWidth="1"/>
    <col min="10501" max="10501" width="15.5" style="226" customWidth="1"/>
    <col min="10502" max="10502" width="11.19921875" style="226" customWidth="1"/>
    <col min="10503" max="10503" width="13.296875" style="226" customWidth="1"/>
    <col min="10504" max="10505" width="14" style="226" customWidth="1"/>
    <col min="10506" max="10506" width="13.296875" style="226" customWidth="1"/>
    <col min="10507" max="10507" width="12.296875" style="226" customWidth="1"/>
    <col min="10508" max="10508" width="14.296875" style="226" customWidth="1"/>
    <col min="10509" max="10509" width="15.19921875" style="226" customWidth="1"/>
    <col min="10510" max="10752" width="9.296875" style="226"/>
    <col min="10753" max="10753" width="5.796875" style="226" customWidth="1"/>
    <col min="10754" max="10754" width="22.296875" style="226" customWidth="1"/>
    <col min="10755" max="10755" width="13" style="226" customWidth="1"/>
    <col min="10756" max="10756" width="11" style="226" customWidth="1"/>
    <col min="10757" max="10757" width="15.5" style="226" customWidth="1"/>
    <col min="10758" max="10758" width="11.19921875" style="226" customWidth="1"/>
    <col min="10759" max="10759" width="13.296875" style="226" customWidth="1"/>
    <col min="10760" max="10761" width="14" style="226" customWidth="1"/>
    <col min="10762" max="10762" width="13.296875" style="226" customWidth="1"/>
    <col min="10763" max="10763" width="12.296875" style="226" customWidth="1"/>
    <col min="10764" max="10764" width="14.296875" style="226" customWidth="1"/>
    <col min="10765" max="10765" width="15.19921875" style="226" customWidth="1"/>
    <col min="10766" max="11008" width="9.296875" style="226"/>
    <col min="11009" max="11009" width="5.796875" style="226" customWidth="1"/>
    <col min="11010" max="11010" width="22.296875" style="226" customWidth="1"/>
    <col min="11011" max="11011" width="13" style="226" customWidth="1"/>
    <col min="11012" max="11012" width="11" style="226" customWidth="1"/>
    <col min="11013" max="11013" width="15.5" style="226" customWidth="1"/>
    <col min="11014" max="11014" width="11.19921875" style="226" customWidth="1"/>
    <col min="11015" max="11015" width="13.296875" style="226" customWidth="1"/>
    <col min="11016" max="11017" width="14" style="226" customWidth="1"/>
    <col min="11018" max="11018" width="13.296875" style="226" customWidth="1"/>
    <col min="11019" max="11019" width="12.296875" style="226" customWidth="1"/>
    <col min="11020" max="11020" width="14.296875" style="226" customWidth="1"/>
    <col min="11021" max="11021" width="15.19921875" style="226" customWidth="1"/>
    <col min="11022" max="11264" width="9.296875" style="226"/>
    <col min="11265" max="11265" width="5.796875" style="226" customWidth="1"/>
    <col min="11266" max="11266" width="22.296875" style="226" customWidth="1"/>
    <col min="11267" max="11267" width="13" style="226" customWidth="1"/>
    <col min="11268" max="11268" width="11" style="226" customWidth="1"/>
    <col min="11269" max="11269" width="15.5" style="226" customWidth="1"/>
    <col min="11270" max="11270" width="11.19921875" style="226" customWidth="1"/>
    <col min="11271" max="11271" width="13.296875" style="226" customWidth="1"/>
    <col min="11272" max="11273" width="14" style="226" customWidth="1"/>
    <col min="11274" max="11274" width="13.296875" style="226" customWidth="1"/>
    <col min="11275" max="11275" width="12.296875" style="226" customWidth="1"/>
    <col min="11276" max="11276" width="14.296875" style="226" customWidth="1"/>
    <col min="11277" max="11277" width="15.19921875" style="226" customWidth="1"/>
    <col min="11278" max="11520" width="9.296875" style="226"/>
    <col min="11521" max="11521" width="5.796875" style="226" customWidth="1"/>
    <col min="11522" max="11522" width="22.296875" style="226" customWidth="1"/>
    <col min="11523" max="11523" width="13" style="226" customWidth="1"/>
    <col min="11524" max="11524" width="11" style="226" customWidth="1"/>
    <col min="11525" max="11525" width="15.5" style="226" customWidth="1"/>
    <col min="11526" max="11526" width="11.19921875" style="226" customWidth="1"/>
    <col min="11527" max="11527" width="13.296875" style="226" customWidth="1"/>
    <col min="11528" max="11529" width="14" style="226" customWidth="1"/>
    <col min="11530" max="11530" width="13.296875" style="226" customWidth="1"/>
    <col min="11531" max="11531" width="12.296875" style="226" customWidth="1"/>
    <col min="11532" max="11532" width="14.296875" style="226" customWidth="1"/>
    <col min="11533" max="11533" width="15.19921875" style="226" customWidth="1"/>
    <col min="11534" max="11776" width="9.296875" style="226"/>
    <col min="11777" max="11777" width="5.796875" style="226" customWidth="1"/>
    <col min="11778" max="11778" width="22.296875" style="226" customWidth="1"/>
    <col min="11779" max="11779" width="13" style="226" customWidth="1"/>
    <col min="11780" max="11780" width="11" style="226" customWidth="1"/>
    <col min="11781" max="11781" width="15.5" style="226" customWidth="1"/>
    <col min="11782" max="11782" width="11.19921875" style="226" customWidth="1"/>
    <col min="11783" max="11783" width="13.296875" style="226" customWidth="1"/>
    <col min="11784" max="11785" width="14" style="226" customWidth="1"/>
    <col min="11786" max="11786" width="13.296875" style="226" customWidth="1"/>
    <col min="11787" max="11787" width="12.296875" style="226" customWidth="1"/>
    <col min="11788" max="11788" width="14.296875" style="226" customWidth="1"/>
    <col min="11789" max="11789" width="15.19921875" style="226" customWidth="1"/>
    <col min="11790" max="12032" width="9.296875" style="226"/>
    <col min="12033" max="12033" width="5.796875" style="226" customWidth="1"/>
    <col min="12034" max="12034" width="22.296875" style="226" customWidth="1"/>
    <col min="12035" max="12035" width="13" style="226" customWidth="1"/>
    <col min="12036" max="12036" width="11" style="226" customWidth="1"/>
    <col min="12037" max="12037" width="15.5" style="226" customWidth="1"/>
    <col min="12038" max="12038" width="11.19921875" style="226" customWidth="1"/>
    <col min="12039" max="12039" width="13.296875" style="226" customWidth="1"/>
    <col min="12040" max="12041" width="14" style="226" customWidth="1"/>
    <col min="12042" max="12042" width="13.296875" style="226" customWidth="1"/>
    <col min="12043" max="12043" width="12.296875" style="226" customWidth="1"/>
    <col min="12044" max="12044" width="14.296875" style="226" customWidth="1"/>
    <col min="12045" max="12045" width="15.19921875" style="226" customWidth="1"/>
    <col min="12046" max="12288" width="9.296875" style="226"/>
    <col min="12289" max="12289" width="5.796875" style="226" customWidth="1"/>
    <col min="12290" max="12290" width="22.296875" style="226" customWidth="1"/>
    <col min="12291" max="12291" width="13" style="226" customWidth="1"/>
    <col min="12292" max="12292" width="11" style="226" customWidth="1"/>
    <col min="12293" max="12293" width="15.5" style="226" customWidth="1"/>
    <col min="12294" max="12294" width="11.19921875" style="226" customWidth="1"/>
    <col min="12295" max="12295" width="13.296875" style="226" customWidth="1"/>
    <col min="12296" max="12297" width="14" style="226" customWidth="1"/>
    <col min="12298" max="12298" width="13.296875" style="226" customWidth="1"/>
    <col min="12299" max="12299" width="12.296875" style="226" customWidth="1"/>
    <col min="12300" max="12300" width="14.296875" style="226" customWidth="1"/>
    <col min="12301" max="12301" width="15.19921875" style="226" customWidth="1"/>
    <col min="12302" max="12544" width="9.296875" style="226"/>
    <col min="12545" max="12545" width="5.796875" style="226" customWidth="1"/>
    <col min="12546" max="12546" width="22.296875" style="226" customWidth="1"/>
    <col min="12547" max="12547" width="13" style="226" customWidth="1"/>
    <col min="12548" max="12548" width="11" style="226" customWidth="1"/>
    <col min="12549" max="12549" width="15.5" style="226" customWidth="1"/>
    <col min="12550" max="12550" width="11.19921875" style="226" customWidth="1"/>
    <col min="12551" max="12551" width="13.296875" style="226" customWidth="1"/>
    <col min="12552" max="12553" width="14" style="226" customWidth="1"/>
    <col min="12554" max="12554" width="13.296875" style="226" customWidth="1"/>
    <col min="12555" max="12555" width="12.296875" style="226" customWidth="1"/>
    <col min="12556" max="12556" width="14.296875" style="226" customWidth="1"/>
    <col min="12557" max="12557" width="15.19921875" style="226" customWidth="1"/>
    <col min="12558" max="12800" width="9.296875" style="226"/>
    <col min="12801" max="12801" width="5.796875" style="226" customWidth="1"/>
    <col min="12802" max="12802" width="22.296875" style="226" customWidth="1"/>
    <col min="12803" max="12803" width="13" style="226" customWidth="1"/>
    <col min="12804" max="12804" width="11" style="226" customWidth="1"/>
    <col min="12805" max="12805" width="15.5" style="226" customWidth="1"/>
    <col min="12806" max="12806" width="11.19921875" style="226" customWidth="1"/>
    <col min="12807" max="12807" width="13.296875" style="226" customWidth="1"/>
    <col min="12808" max="12809" width="14" style="226" customWidth="1"/>
    <col min="12810" max="12810" width="13.296875" style="226" customWidth="1"/>
    <col min="12811" max="12811" width="12.296875" style="226" customWidth="1"/>
    <col min="12812" max="12812" width="14.296875" style="226" customWidth="1"/>
    <col min="12813" max="12813" width="15.19921875" style="226" customWidth="1"/>
    <col min="12814" max="13056" width="9.296875" style="226"/>
    <col min="13057" max="13057" width="5.796875" style="226" customWidth="1"/>
    <col min="13058" max="13058" width="22.296875" style="226" customWidth="1"/>
    <col min="13059" max="13059" width="13" style="226" customWidth="1"/>
    <col min="13060" max="13060" width="11" style="226" customWidth="1"/>
    <col min="13061" max="13061" width="15.5" style="226" customWidth="1"/>
    <col min="13062" max="13062" width="11.19921875" style="226" customWidth="1"/>
    <col min="13063" max="13063" width="13.296875" style="226" customWidth="1"/>
    <col min="13064" max="13065" width="14" style="226" customWidth="1"/>
    <col min="13066" max="13066" width="13.296875" style="226" customWidth="1"/>
    <col min="13067" max="13067" width="12.296875" style="226" customWidth="1"/>
    <col min="13068" max="13068" width="14.296875" style="226" customWidth="1"/>
    <col min="13069" max="13069" width="15.19921875" style="226" customWidth="1"/>
    <col min="13070" max="13312" width="9.296875" style="226"/>
    <col min="13313" max="13313" width="5.796875" style="226" customWidth="1"/>
    <col min="13314" max="13314" width="22.296875" style="226" customWidth="1"/>
    <col min="13315" max="13315" width="13" style="226" customWidth="1"/>
    <col min="13316" max="13316" width="11" style="226" customWidth="1"/>
    <col min="13317" max="13317" width="15.5" style="226" customWidth="1"/>
    <col min="13318" max="13318" width="11.19921875" style="226" customWidth="1"/>
    <col min="13319" max="13319" width="13.296875" style="226" customWidth="1"/>
    <col min="13320" max="13321" width="14" style="226" customWidth="1"/>
    <col min="13322" max="13322" width="13.296875" style="226" customWidth="1"/>
    <col min="13323" max="13323" width="12.296875" style="226" customWidth="1"/>
    <col min="13324" max="13324" width="14.296875" style="226" customWidth="1"/>
    <col min="13325" max="13325" width="15.19921875" style="226" customWidth="1"/>
    <col min="13326" max="13568" width="9.296875" style="226"/>
    <col min="13569" max="13569" width="5.796875" style="226" customWidth="1"/>
    <col min="13570" max="13570" width="22.296875" style="226" customWidth="1"/>
    <col min="13571" max="13571" width="13" style="226" customWidth="1"/>
    <col min="13572" max="13572" width="11" style="226" customWidth="1"/>
    <col min="13573" max="13573" width="15.5" style="226" customWidth="1"/>
    <col min="13574" max="13574" width="11.19921875" style="226" customWidth="1"/>
    <col min="13575" max="13575" width="13.296875" style="226" customWidth="1"/>
    <col min="13576" max="13577" width="14" style="226" customWidth="1"/>
    <col min="13578" max="13578" width="13.296875" style="226" customWidth="1"/>
    <col min="13579" max="13579" width="12.296875" style="226" customWidth="1"/>
    <col min="13580" max="13580" width="14.296875" style="226" customWidth="1"/>
    <col min="13581" max="13581" width="15.19921875" style="226" customWidth="1"/>
    <col min="13582" max="13824" width="9.296875" style="226"/>
    <col min="13825" max="13825" width="5.796875" style="226" customWidth="1"/>
    <col min="13826" max="13826" width="22.296875" style="226" customWidth="1"/>
    <col min="13827" max="13827" width="13" style="226" customWidth="1"/>
    <col min="13828" max="13828" width="11" style="226" customWidth="1"/>
    <col min="13829" max="13829" width="15.5" style="226" customWidth="1"/>
    <col min="13830" max="13830" width="11.19921875" style="226" customWidth="1"/>
    <col min="13831" max="13831" width="13.296875" style="226" customWidth="1"/>
    <col min="13832" max="13833" width="14" style="226" customWidth="1"/>
    <col min="13834" max="13834" width="13.296875" style="226" customWidth="1"/>
    <col min="13835" max="13835" width="12.296875" style="226" customWidth="1"/>
    <col min="13836" max="13836" width="14.296875" style="226" customWidth="1"/>
    <col min="13837" max="13837" width="15.19921875" style="226" customWidth="1"/>
    <col min="13838" max="14080" width="9.296875" style="226"/>
    <col min="14081" max="14081" width="5.796875" style="226" customWidth="1"/>
    <col min="14082" max="14082" width="22.296875" style="226" customWidth="1"/>
    <col min="14083" max="14083" width="13" style="226" customWidth="1"/>
    <col min="14084" max="14084" width="11" style="226" customWidth="1"/>
    <col min="14085" max="14085" width="15.5" style="226" customWidth="1"/>
    <col min="14086" max="14086" width="11.19921875" style="226" customWidth="1"/>
    <col min="14087" max="14087" width="13.296875" style="226" customWidth="1"/>
    <col min="14088" max="14089" width="14" style="226" customWidth="1"/>
    <col min="14090" max="14090" width="13.296875" style="226" customWidth="1"/>
    <col min="14091" max="14091" width="12.296875" style="226" customWidth="1"/>
    <col min="14092" max="14092" width="14.296875" style="226" customWidth="1"/>
    <col min="14093" max="14093" width="15.19921875" style="226" customWidth="1"/>
    <col min="14094" max="14336" width="9.296875" style="226"/>
    <col min="14337" max="14337" width="5.796875" style="226" customWidth="1"/>
    <col min="14338" max="14338" width="22.296875" style="226" customWidth="1"/>
    <col min="14339" max="14339" width="13" style="226" customWidth="1"/>
    <col min="14340" max="14340" width="11" style="226" customWidth="1"/>
    <col min="14341" max="14341" width="15.5" style="226" customWidth="1"/>
    <col min="14342" max="14342" width="11.19921875" style="226" customWidth="1"/>
    <col min="14343" max="14343" width="13.296875" style="226" customWidth="1"/>
    <col min="14344" max="14345" width="14" style="226" customWidth="1"/>
    <col min="14346" max="14346" width="13.296875" style="226" customWidth="1"/>
    <col min="14347" max="14347" width="12.296875" style="226" customWidth="1"/>
    <col min="14348" max="14348" width="14.296875" style="226" customWidth="1"/>
    <col min="14349" max="14349" width="15.19921875" style="226" customWidth="1"/>
    <col min="14350" max="14592" width="9.296875" style="226"/>
    <col min="14593" max="14593" width="5.796875" style="226" customWidth="1"/>
    <col min="14594" max="14594" width="22.296875" style="226" customWidth="1"/>
    <col min="14595" max="14595" width="13" style="226" customWidth="1"/>
    <col min="14596" max="14596" width="11" style="226" customWidth="1"/>
    <col min="14597" max="14597" width="15.5" style="226" customWidth="1"/>
    <col min="14598" max="14598" width="11.19921875" style="226" customWidth="1"/>
    <col min="14599" max="14599" width="13.296875" style="226" customWidth="1"/>
    <col min="14600" max="14601" width="14" style="226" customWidth="1"/>
    <col min="14602" max="14602" width="13.296875" style="226" customWidth="1"/>
    <col min="14603" max="14603" width="12.296875" style="226" customWidth="1"/>
    <col min="14604" max="14604" width="14.296875" style="226" customWidth="1"/>
    <col min="14605" max="14605" width="15.19921875" style="226" customWidth="1"/>
    <col min="14606" max="14848" width="9.296875" style="226"/>
    <col min="14849" max="14849" width="5.796875" style="226" customWidth="1"/>
    <col min="14850" max="14850" width="22.296875" style="226" customWidth="1"/>
    <col min="14851" max="14851" width="13" style="226" customWidth="1"/>
    <col min="14852" max="14852" width="11" style="226" customWidth="1"/>
    <col min="14853" max="14853" width="15.5" style="226" customWidth="1"/>
    <col min="14854" max="14854" width="11.19921875" style="226" customWidth="1"/>
    <col min="14855" max="14855" width="13.296875" style="226" customWidth="1"/>
    <col min="14856" max="14857" width="14" style="226" customWidth="1"/>
    <col min="14858" max="14858" width="13.296875" style="226" customWidth="1"/>
    <col min="14859" max="14859" width="12.296875" style="226" customWidth="1"/>
    <col min="14860" max="14860" width="14.296875" style="226" customWidth="1"/>
    <col min="14861" max="14861" width="15.19921875" style="226" customWidth="1"/>
    <col min="14862" max="15104" width="9.296875" style="226"/>
    <col min="15105" max="15105" width="5.796875" style="226" customWidth="1"/>
    <col min="15106" max="15106" width="22.296875" style="226" customWidth="1"/>
    <col min="15107" max="15107" width="13" style="226" customWidth="1"/>
    <col min="15108" max="15108" width="11" style="226" customWidth="1"/>
    <col min="15109" max="15109" width="15.5" style="226" customWidth="1"/>
    <col min="15110" max="15110" width="11.19921875" style="226" customWidth="1"/>
    <col min="15111" max="15111" width="13.296875" style="226" customWidth="1"/>
    <col min="15112" max="15113" width="14" style="226" customWidth="1"/>
    <col min="15114" max="15114" width="13.296875" style="226" customWidth="1"/>
    <col min="15115" max="15115" width="12.296875" style="226" customWidth="1"/>
    <col min="15116" max="15116" width="14.296875" style="226" customWidth="1"/>
    <col min="15117" max="15117" width="15.19921875" style="226" customWidth="1"/>
    <col min="15118" max="15360" width="9.296875" style="226"/>
    <col min="15361" max="15361" width="5.796875" style="226" customWidth="1"/>
    <col min="15362" max="15362" width="22.296875" style="226" customWidth="1"/>
    <col min="15363" max="15363" width="13" style="226" customWidth="1"/>
    <col min="15364" max="15364" width="11" style="226" customWidth="1"/>
    <col min="15365" max="15365" width="15.5" style="226" customWidth="1"/>
    <col min="15366" max="15366" width="11.19921875" style="226" customWidth="1"/>
    <col min="15367" max="15367" width="13.296875" style="226" customWidth="1"/>
    <col min="15368" max="15369" width="14" style="226" customWidth="1"/>
    <col min="15370" max="15370" width="13.296875" style="226" customWidth="1"/>
    <col min="15371" max="15371" width="12.296875" style="226" customWidth="1"/>
    <col min="15372" max="15372" width="14.296875" style="226" customWidth="1"/>
    <col min="15373" max="15373" width="15.19921875" style="226" customWidth="1"/>
    <col min="15374" max="15616" width="9.296875" style="226"/>
    <col min="15617" max="15617" width="5.796875" style="226" customWidth="1"/>
    <col min="15618" max="15618" width="22.296875" style="226" customWidth="1"/>
    <col min="15619" max="15619" width="13" style="226" customWidth="1"/>
    <col min="15620" max="15620" width="11" style="226" customWidth="1"/>
    <col min="15621" max="15621" width="15.5" style="226" customWidth="1"/>
    <col min="15622" max="15622" width="11.19921875" style="226" customWidth="1"/>
    <col min="15623" max="15623" width="13.296875" style="226" customWidth="1"/>
    <col min="15624" max="15625" width="14" style="226" customWidth="1"/>
    <col min="15626" max="15626" width="13.296875" style="226" customWidth="1"/>
    <col min="15627" max="15627" width="12.296875" style="226" customWidth="1"/>
    <col min="15628" max="15628" width="14.296875" style="226" customWidth="1"/>
    <col min="15629" max="15629" width="15.19921875" style="226" customWidth="1"/>
    <col min="15630" max="15872" width="9.296875" style="226"/>
    <col min="15873" max="15873" width="5.796875" style="226" customWidth="1"/>
    <col min="15874" max="15874" width="22.296875" style="226" customWidth="1"/>
    <col min="15875" max="15875" width="13" style="226" customWidth="1"/>
    <col min="15876" max="15876" width="11" style="226" customWidth="1"/>
    <col min="15877" max="15877" width="15.5" style="226" customWidth="1"/>
    <col min="15878" max="15878" width="11.19921875" style="226" customWidth="1"/>
    <col min="15879" max="15879" width="13.296875" style="226" customWidth="1"/>
    <col min="15880" max="15881" width="14" style="226" customWidth="1"/>
    <col min="15882" max="15882" width="13.296875" style="226" customWidth="1"/>
    <col min="15883" max="15883" width="12.296875" style="226" customWidth="1"/>
    <col min="15884" max="15884" width="14.296875" style="226" customWidth="1"/>
    <col min="15885" max="15885" width="15.19921875" style="226" customWidth="1"/>
    <col min="15886" max="16128" width="9.296875" style="226"/>
    <col min="16129" max="16129" width="5.796875" style="226" customWidth="1"/>
    <col min="16130" max="16130" width="22.296875" style="226" customWidth="1"/>
    <col min="16131" max="16131" width="13" style="226" customWidth="1"/>
    <col min="16132" max="16132" width="11" style="226" customWidth="1"/>
    <col min="16133" max="16133" width="15.5" style="226" customWidth="1"/>
    <col min="16134" max="16134" width="11.19921875" style="226" customWidth="1"/>
    <col min="16135" max="16135" width="13.296875" style="226" customWidth="1"/>
    <col min="16136" max="16137" width="14" style="226" customWidth="1"/>
    <col min="16138" max="16138" width="13.296875" style="226" customWidth="1"/>
    <col min="16139" max="16139" width="12.296875" style="226" customWidth="1"/>
    <col min="16140" max="16140" width="14.296875" style="226" customWidth="1"/>
    <col min="16141" max="16141" width="15.19921875" style="226" customWidth="1"/>
    <col min="16142" max="16384" width="9.296875" style="226"/>
  </cols>
  <sheetData>
    <row r="1" spans="1:13" ht="33" customHeight="1" x14ac:dyDescent="0.3">
      <c r="A1" s="1515" t="s">
        <v>843</v>
      </c>
      <c r="B1" s="1521"/>
      <c r="C1" s="1521"/>
      <c r="D1" s="1521"/>
      <c r="E1" s="1521"/>
      <c r="F1" s="1521"/>
      <c r="G1" s="1521"/>
      <c r="H1" s="1521"/>
      <c r="I1" s="1521"/>
      <c r="J1" s="1521"/>
      <c r="K1" s="1521"/>
      <c r="L1" s="1521"/>
      <c r="M1" s="1521"/>
    </row>
    <row r="2" spans="1:13" ht="14" x14ac:dyDescent="0.3">
      <c r="A2" s="227"/>
      <c r="B2" s="228"/>
      <c r="C2" s="228"/>
      <c r="D2" s="229"/>
      <c r="E2" s="230"/>
      <c r="F2" s="230"/>
      <c r="G2" s="231"/>
      <c r="H2" s="231"/>
      <c r="I2" s="230"/>
    </row>
    <row r="3" spans="1:13" ht="14" x14ac:dyDescent="0.3">
      <c r="A3" s="227"/>
      <c r="B3" s="232"/>
      <c r="C3" s="232"/>
      <c r="D3" s="233"/>
      <c r="E3" s="229"/>
      <c r="F3" s="229"/>
      <c r="G3" s="229"/>
      <c r="H3" s="229"/>
      <c r="I3" s="229"/>
      <c r="K3" s="1522" t="s">
        <v>1</v>
      </c>
      <c r="L3" s="1522"/>
      <c r="M3" s="1522"/>
    </row>
    <row r="4" spans="1:13" s="239" customFormat="1" ht="75.75" customHeight="1" x14ac:dyDescent="0.3">
      <c r="A4" s="234" t="s">
        <v>394</v>
      </c>
      <c r="B4" s="235" t="s">
        <v>437</v>
      </c>
      <c r="C4" s="235" t="s">
        <v>438</v>
      </c>
      <c r="D4" s="235" t="s">
        <v>448</v>
      </c>
      <c r="E4" s="235" t="s">
        <v>205</v>
      </c>
      <c r="F4" s="235" t="s">
        <v>449</v>
      </c>
      <c r="G4" s="236" t="s">
        <v>209</v>
      </c>
      <c r="H4" s="236" t="s">
        <v>450</v>
      </c>
      <c r="I4" s="236" t="s">
        <v>230</v>
      </c>
      <c r="J4" s="238" t="s">
        <v>232</v>
      </c>
      <c r="K4" s="265" t="s">
        <v>234</v>
      </c>
      <c r="L4" s="238" t="s">
        <v>451</v>
      </c>
      <c r="M4" s="266" t="s">
        <v>452</v>
      </c>
    </row>
    <row r="5" spans="1:13" s="1174" customFormat="1" ht="46.5" customHeight="1" x14ac:dyDescent="0.3">
      <c r="A5" s="1022" t="s">
        <v>9</v>
      </c>
      <c r="B5" s="1023" t="s">
        <v>667</v>
      </c>
      <c r="C5" s="1188" t="s">
        <v>666</v>
      </c>
      <c r="D5" s="1024">
        <v>22826985</v>
      </c>
      <c r="E5" s="1025">
        <v>3970180</v>
      </c>
      <c r="F5" s="1025">
        <v>8588500</v>
      </c>
      <c r="G5" s="1026"/>
      <c r="H5" s="1026"/>
      <c r="I5" s="1025">
        <v>698500</v>
      </c>
      <c r="J5" s="1185"/>
      <c r="K5" s="1185"/>
      <c r="L5" s="1185"/>
      <c r="M5" s="1027">
        <f>SUM(D5:L5)</f>
        <v>36084165</v>
      </c>
    </row>
    <row r="6" spans="1:13" s="1174" customFormat="1" ht="46.5" customHeight="1" x14ac:dyDescent="0.3">
      <c r="A6" s="242" t="s">
        <v>12</v>
      </c>
      <c r="B6" s="243" t="s">
        <v>964</v>
      </c>
      <c r="C6" s="1189"/>
      <c r="D6" s="269">
        <v>25657323</v>
      </c>
      <c r="E6" s="270">
        <v>4163792</v>
      </c>
      <c r="F6" s="270">
        <v>10801769</v>
      </c>
      <c r="G6" s="271"/>
      <c r="H6" s="271"/>
      <c r="I6" s="270">
        <v>920750</v>
      </c>
      <c r="J6" s="1186"/>
      <c r="K6" s="1186"/>
      <c r="L6" s="1186"/>
      <c r="M6" s="1274">
        <f t="shared" ref="M6:M8" si="0">SUM(D6:L6)</f>
        <v>41543634</v>
      </c>
    </row>
    <row r="7" spans="1:13" s="1182" customFormat="1" ht="46.5" customHeight="1" x14ac:dyDescent="0.35">
      <c r="A7" s="234" t="s">
        <v>15</v>
      </c>
      <c r="B7" s="1144" t="s">
        <v>395</v>
      </c>
      <c r="C7" s="235"/>
      <c r="D7" s="246">
        <f>D5</f>
        <v>22826985</v>
      </c>
      <c r="E7" s="246">
        <f t="shared" ref="E7:L7" si="1">E5</f>
        <v>3970180</v>
      </c>
      <c r="F7" s="246">
        <f t="shared" si="1"/>
        <v>8588500</v>
      </c>
      <c r="G7" s="246">
        <f t="shared" si="1"/>
        <v>0</v>
      </c>
      <c r="H7" s="246">
        <f t="shared" si="1"/>
        <v>0</v>
      </c>
      <c r="I7" s="246">
        <f t="shared" si="1"/>
        <v>698500</v>
      </c>
      <c r="J7" s="246">
        <f t="shared" si="1"/>
        <v>0</v>
      </c>
      <c r="K7" s="246">
        <f t="shared" si="1"/>
        <v>0</v>
      </c>
      <c r="L7" s="246">
        <f t="shared" si="1"/>
        <v>0</v>
      </c>
      <c r="M7" s="1027">
        <f t="shared" si="0"/>
        <v>36084165</v>
      </c>
    </row>
    <row r="8" spans="1:13" s="1182" customFormat="1" ht="33" customHeight="1" x14ac:dyDescent="0.35">
      <c r="A8" s="244" t="s">
        <v>18</v>
      </c>
      <c r="B8" s="245" t="s">
        <v>965</v>
      </c>
      <c r="C8" s="1181"/>
      <c r="D8" s="246">
        <f>D6</f>
        <v>25657323</v>
      </c>
      <c r="E8" s="246">
        <f t="shared" ref="E8:L8" si="2">E6</f>
        <v>4163792</v>
      </c>
      <c r="F8" s="246">
        <f t="shared" si="2"/>
        <v>10801769</v>
      </c>
      <c r="G8" s="246">
        <f t="shared" si="2"/>
        <v>0</v>
      </c>
      <c r="H8" s="246">
        <f t="shared" si="2"/>
        <v>0</v>
      </c>
      <c r="I8" s="246">
        <f t="shared" si="2"/>
        <v>920750</v>
      </c>
      <c r="J8" s="246">
        <f t="shared" si="2"/>
        <v>0</v>
      </c>
      <c r="K8" s="246">
        <f t="shared" si="2"/>
        <v>0</v>
      </c>
      <c r="L8" s="246">
        <f t="shared" si="2"/>
        <v>0</v>
      </c>
      <c r="M8" s="1275">
        <f t="shared" si="0"/>
        <v>41543634</v>
      </c>
    </row>
    <row r="9" spans="1:13" ht="21" customHeight="1" x14ac:dyDescent="0.3">
      <c r="A9" s="248"/>
      <c r="B9" s="249"/>
      <c r="C9" s="249"/>
      <c r="D9" s="250"/>
      <c r="E9" s="251"/>
      <c r="F9" s="250"/>
      <c r="G9" s="250"/>
      <c r="H9" s="250"/>
      <c r="I9" s="252"/>
    </row>
    <row r="10" spans="1:13" ht="42" customHeight="1" x14ac:dyDescent="0.3">
      <c r="A10" s="248"/>
      <c r="B10" s="253"/>
      <c r="C10" s="254"/>
      <c r="D10" s="255"/>
      <c r="E10" s="251"/>
      <c r="F10" s="251"/>
      <c r="G10" s="250"/>
      <c r="H10" s="250"/>
      <c r="I10" s="250"/>
    </row>
    <row r="11" spans="1:13" ht="42" customHeight="1" x14ac:dyDescent="0.3">
      <c r="A11" s="256"/>
      <c r="B11" s="257"/>
      <c r="C11" s="258"/>
      <c r="D11" s="259"/>
      <c r="E11" s="230"/>
      <c r="F11" s="230"/>
      <c r="G11" s="231"/>
      <c r="H11" s="231"/>
      <c r="I11" s="231"/>
    </row>
    <row r="12" spans="1:13" ht="14" x14ac:dyDescent="0.3">
      <c r="A12" s="227"/>
      <c r="B12" s="228"/>
      <c r="C12" s="228"/>
      <c r="D12" s="229"/>
      <c r="E12" s="229"/>
      <c r="F12" s="229"/>
      <c r="G12" s="229"/>
      <c r="H12" s="229"/>
      <c r="I12" s="229"/>
    </row>
    <row r="13" spans="1:13" s="261" customFormat="1" ht="14" x14ac:dyDescent="0.3">
      <c r="A13" s="227"/>
      <c r="B13" s="228"/>
      <c r="C13" s="228"/>
      <c r="D13" s="229"/>
      <c r="E13" s="230"/>
      <c r="F13" s="260"/>
      <c r="G13" s="260"/>
      <c r="H13" s="260"/>
      <c r="I13" s="260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23/2019. (XII.02.)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zoomScaleNormal="100" zoomScaleSheetLayoutView="100" workbookViewId="0">
      <selection activeCell="H99" sqref="H99"/>
    </sheetView>
  </sheetViews>
  <sheetFormatPr defaultColWidth="9.296875" defaultRowHeight="15.5" x14ac:dyDescent="0.35"/>
  <cols>
    <col min="1" max="1" width="6.296875" style="84" customWidth="1"/>
    <col min="2" max="2" width="78.69921875" style="84" customWidth="1"/>
    <col min="3" max="3" width="11.19921875" style="84" customWidth="1"/>
    <col min="4" max="4" width="20.796875" style="85" customWidth="1"/>
    <col min="5" max="8" width="17" style="945" customWidth="1"/>
    <col min="9" max="9" width="16.5" style="945" bestFit="1" customWidth="1"/>
    <col min="10" max="11" width="12.69921875" style="1" bestFit="1" customWidth="1"/>
    <col min="12" max="16384" width="9.296875" style="1"/>
  </cols>
  <sheetData>
    <row r="1" spans="1:10" ht="60" customHeight="1" x14ac:dyDescent="0.35">
      <c r="A1" s="1420" t="s">
        <v>824</v>
      </c>
      <c r="B1" s="1420"/>
      <c r="C1" s="1420"/>
      <c r="D1" s="1420"/>
      <c r="E1" s="1420"/>
      <c r="F1" s="1420"/>
      <c r="G1" s="1420"/>
      <c r="H1" s="1420"/>
      <c r="I1" s="1420"/>
    </row>
    <row r="2" spans="1:10" ht="16.149999999999999" customHeight="1" x14ac:dyDescent="0.35">
      <c r="A2" s="1419" t="s">
        <v>0</v>
      </c>
      <c r="B2" s="1419"/>
      <c r="C2" s="1419"/>
      <c r="D2" s="1419"/>
      <c r="E2" s="1419"/>
      <c r="F2" s="1419"/>
      <c r="G2" s="1419"/>
      <c r="H2" s="1419"/>
      <c r="I2" s="1419"/>
    </row>
    <row r="3" spans="1:10" ht="16.149999999999999" customHeight="1" x14ac:dyDescent="0.35">
      <c r="A3" s="1425"/>
      <c r="B3" s="1425"/>
      <c r="C3" s="2"/>
      <c r="I3" s="988" t="s">
        <v>1</v>
      </c>
    </row>
    <row r="4" spans="1:10" ht="38.15" customHeight="1" x14ac:dyDescent="0.35">
      <c r="A4" s="4" t="s">
        <v>2</v>
      </c>
      <c r="B4" s="5" t="s">
        <v>3</v>
      </c>
      <c r="C4" s="5" t="s">
        <v>4</v>
      </c>
      <c r="D4" s="6" t="s">
        <v>822</v>
      </c>
      <c r="E4" s="1145" t="s">
        <v>959</v>
      </c>
      <c r="F4" s="1145" t="s">
        <v>977</v>
      </c>
      <c r="G4" s="1145" t="s">
        <v>980</v>
      </c>
      <c r="H4" s="1145" t="s">
        <v>991</v>
      </c>
      <c r="I4" s="1145" t="s">
        <v>960</v>
      </c>
    </row>
    <row r="5" spans="1:10" s="7" customFormat="1" ht="12" customHeight="1" x14ac:dyDescent="0.25">
      <c r="A5" s="4" t="s">
        <v>5</v>
      </c>
      <c r="B5" s="5" t="s">
        <v>6</v>
      </c>
      <c r="C5" s="5" t="s">
        <v>7</v>
      </c>
      <c r="D5" s="6" t="s">
        <v>8</v>
      </c>
      <c r="E5" s="1146" t="s">
        <v>267</v>
      </c>
      <c r="F5" s="1146" t="s">
        <v>460</v>
      </c>
      <c r="G5" s="1146" t="s">
        <v>726</v>
      </c>
      <c r="H5" s="1146" t="s">
        <v>961</v>
      </c>
      <c r="I5" s="1146" t="s">
        <v>962</v>
      </c>
    </row>
    <row r="6" spans="1:10" s="11" customFormat="1" ht="15.75" customHeight="1" x14ac:dyDescent="0.3">
      <c r="A6" s="8" t="s">
        <v>9</v>
      </c>
      <c r="B6" s="9" t="s">
        <v>10</v>
      </c>
      <c r="C6" s="10" t="s">
        <v>11</v>
      </c>
      <c r="D6" s="908">
        <f>'9.sz.mell.'!F6</f>
        <v>249043165</v>
      </c>
      <c r="E6" s="908">
        <f>'9.sz.mell.'!G6</f>
        <v>1748063</v>
      </c>
      <c r="F6" s="908">
        <f>'9.sz.mell.'!H6</f>
        <v>0</v>
      </c>
      <c r="G6" s="908">
        <f>'9.sz.mell.'!I6</f>
        <v>9607096</v>
      </c>
      <c r="H6" s="908">
        <f>'9.sz.mell.'!J6</f>
        <v>513835</v>
      </c>
      <c r="I6" s="432">
        <f>'9.sz.mell.'!K6</f>
        <v>260912159</v>
      </c>
    </row>
    <row r="7" spans="1:10" s="11" customFormat="1" ht="15.75" customHeight="1" x14ac:dyDescent="0.3">
      <c r="A7" s="12" t="s">
        <v>12</v>
      </c>
      <c r="B7" s="13" t="s">
        <v>13</v>
      </c>
      <c r="C7" s="14" t="s">
        <v>14</v>
      </c>
      <c r="D7" s="396">
        <f>'9.sz.mell.'!F7</f>
        <v>271857000</v>
      </c>
      <c r="E7" s="396">
        <f>'9.sz.mell.'!G7</f>
        <v>0</v>
      </c>
      <c r="F7" s="396">
        <f>'9.sz.mell.'!H7</f>
        <v>0</v>
      </c>
      <c r="G7" s="396">
        <f>'9.sz.mell.'!I7</f>
        <v>5070000</v>
      </c>
      <c r="H7" s="396">
        <f>'9.sz.mell.'!J7</f>
        <v>0</v>
      </c>
      <c r="I7" s="398">
        <f>'9.sz.mell.'!K7</f>
        <v>276927000</v>
      </c>
    </row>
    <row r="8" spans="1:10" s="11" customFormat="1" ht="24" customHeight="1" x14ac:dyDescent="0.3">
      <c r="A8" s="12" t="s">
        <v>15</v>
      </c>
      <c r="B8" s="13" t="s">
        <v>16</v>
      </c>
      <c r="C8" s="14" t="s">
        <v>17</v>
      </c>
      <c r="D8" s="396">
        <f>'9.sz.mell.'!F8</f>
        <v>364657201</v>
      </c>
      <c r="E8" s="396">
        <f>'9.sz.mell.'!G8</f>
        <v>14868886</v>
      </c>
      <c r="F8" s="396">
        <f>'9.sz.mell.'!H8</f>
        <v>0</v>
      </c>
      <c r="G8" s="396">
        <f>'9.sz.mell.'!I8</f>
        <v>44745756</v>
      </c>
      <c r="H8" s="396">
        <f>'9.sz.mell.'!J8</f>
        <v>6211843</v>
      </c>
      <c r="I8" s="398">
        <f>'9.sz.mell.'!K8</f>
        <v>430483686</v>
      </c>
    </row>
    <row r="9" spans="1:10" s="11" customFormat="1" ht="15.75" customHeight="1" x14ac:dyDescent="0.3">
      <c r="A9" s="12" t="s">
        <v>18</v>
      </c>
      <c r="B9" s="13" t="s">
        <v>19</v>
      </c>
      <c r="C9" s="14" t="s">
        <v>20</v>
      </c>
      <c r="D9" s="396">
        <f>'9.sz.mell.'!F9</f>
        <v>29541600</v>
      </c>
      <c r="E9" s="396">
        <f>'9.sz.mell.'!G9</f>
        <v>2159000</v>
      </c>
      <c r="F9" s="396">
        <f>'9.sz.mell.'!H9</f>
        <v>0</v>
      </c>
      <c r="G9" s="396">
        <f>'9.sz.mell.'!I9</f>
        <v>1806703</v>
      </c>
      <c r="H9" s="396">
        <f>'9.sz.mell.'!J9</f>
        <v>346679</v>
      </c>
      <c r="I9" s="398">
        <f>'9.sz.mell.'!K9</f>
        <v>33853982</v>
      </c>
    </row>
    <row r="10" spans="1:10" s="11" customFormat="1" ht="15.75" customHeight="1" x14ac:dyDescent="0.3">
      <c r="A10" s="8" t="s">
        <v>21</v>
      </c>
      <c r="B10" s="13" t="s">
        <v>22</v>
      </c>
      <c r="C10" s="14" t="s">
        <v>23</v>
      </c>
      <c r="D10" s="396">
        <f>'9.sz.mell.'!F10</f>
        <v>0</v>
      </c>
      <c r="E10" s="396">
        <f>'9.sz.mell.'!G10</f>
        <v>31716000</v>
      </c>
      <c r="F10" s="396">
        <f>'9.sz.mell.'!H10</f>
        <v>0</v>
      </c>
      <c r="G10" s="396">
        <f>'9.sz.mell.'!I10</f>
        <v>0</v>
      </c>
      <c r="H10" s="396"/>
      <c r="I10" s="398">
        <f>'9.sz.mell.'!K10</f>
        <v>31716000</v>
      </c>
    </row>
    <row r="11" spans="1:10" s="11" customFormat="1" ht="15.75" customHeight="1" x14ac:dyDescent="0.3">
      <c r="A11" s="12" t="s">
        <v>24</v>
      </c>
      <c r="B11" s="13" t="s">
        <v>25</v>
      </c>
      <c r="C11" s="14" t="s">
        <v>26</v>
      </c>
      <c r="D11" s="396">
        <f>'9.sz.mell.'!F11</f>
        <v>0</v>
      </c>
      <c r="E11" s="396">
        <f>'9.sz.mell.'!G11</f>
        <v>0</v>
      </c>
      <c r="F11" s="396">
        <f>'9.sz.mell.'!H11</f>
        <v>0</v>
      </c>
      <c r="G11" s="396">
        <f>'9.sz.mell.'!I11</f>
        <v>39629</v>
      </c>
      <c r="H11" s="396">
        <f>'9.sz.mell.'!J11</f>
        <v>0</v>
      </c>
      <c r="I11" s="398">
        <f>'9.sz.mell.'!K11</f>
        <v>39629</v>
      </c>
    </row>
    <row r="12" spans="1:10" s="11" customFormat="1" ht="15.75" customHeight="1" x14ac:dyDescent="0.3">
      <c r="A12" s="15" t="s">
        <v>27</v>
      </c>
      <c r="B12" s="16" t="s">
        <v>28</v>
      </c>
      <c r="C12" s="17" t="s">
        <v>29</v>
      </c>
      <c r="D12" s="691">
        <f>+D6+D7+D8+D9+D10+D11</f>
        <v>915098966</v>
      </c>
      <c r="E12" s="691">
        <f t="shared" ref="E12:I12" si="0">+E6+E7+E8+E9+E10+E11</f>
        <v>50491949</v>
      </c>
      <c r="F12" s="691">
        <f t="shared" si="0"/>
        <v>0</v>
      </c>
      <c r="G12" s="691">
        <f t="shared" si="0"/>
        <v>61269184</v>
      </c>
      <c r="H12" s="691">
        <f t="shared" si="0"/>
        <v>7072357</v>
      </c>
      <c r="I12" s="583">
        <f t="shared" si="0"/>
        <v>1033932456</v>
      </c>
      <c r="J12" s="857"/>
    </row>
    <row r="13" spans="1:10" s="11" customFormat="1" ht="15.75" customHeight="1" x14ac:dyDescent="0.3">
      <c r="A13" s="12" t="s">
        <v>30</v>
      </c>
      <c r="B13" s="13" t="s">
        <v>31</v>
      </c>
      <c r="C13" s="14" t="s">
        <v>32</v>
      </c>
      <c r="D13" s="396">
        <f>'9.sz.mell.'!F13</f>
        <v>0</v>
      </c>
      <c r="E13" s="396">
        <f>'9.sz.mell.'!G13</f>
        <v>0</v>
      </c>
      <c r="F13" s="396">
        <f>'9.sz.mell.'!H13</f>
        <v>0</v>
      </c>
      <c r="G13" s="397"/>
      <c r="H13" s="397"/>
      <c r="I13" s="398">
        <f>'9.sz.mell.'!K13</f>
        <v>0</v>
      </c>
    </row>
    <row r="14" spans="1:10" s="11" customFormat="1" ht="15.75" customHeight="1" x14ac:dyDescent="0.3">
      <c r="A14" s="8" t="s">
        <v>33</v>
      </c>
      <c r="B14" s="13" t="s">
        <v>34</v>
      </c>
      <c r="C14" s="14" t="s">
        <v>35</v>
      </c>
      <c r="D14" s="396">
        <f>SUM(D15:D21)</f>
        <v>47710577</v>
      </c>
      <c r="E14" s="396">
        <f t="shared" ref="E14:I14" si="1">SUM(E15:E21)</f>
        <v>149339970</v>
      </c>
      <c r="F14" s="396">
        <f t="shared" si="1"/>
        <v>0</v>
      </c>
      <c r="G14" s="396">
        <f t="shared" si="1"/>
        <v>3974005</v>
      </c>
      <c r="H14" s="396">
        <f t="shared" si="1"/>
        <v>19323350</v>
      </c>
      <c r="I14" s="396">
        <f t="shared" si="1"/>
        <v>220347902</v>
      </c>
    </row>
    <row r="15" spans="1:10" s="11" customFormat="1" ht="24" customHeight="1" x14ac:dyDescent="0.3">
      <c r="A15" s="12" t="s">
        <v>36</v>
      </c>
      <c r="B15" s="18" t="s">
        <v>37</v>
      </c>
      <c r="C15" s="14" t="s">
        <v>35</v>
      </c>
      <c r="D15" s="909"/>
      <c r="E15" s="909">
        <f>'9.sz.mell.'!G15+J11+'11.sz.mell'!G6</f>
        <v>0</v>
      </c>
      <c r="F15" s="909">
        <f>'9.sz.mell.'!H15+K11+'11.sz.mell'!H6</f>
        <v>0</v>
      </c>
      <c r="G15" s="909"/>
      <c r="H15" s="909"/>
      <c r="I15" s="584">
        <f>'9.sz.mell.'!K15+L11+'11.sz.mell'!K6</f>
        <v>0</v>
      </c>
    </row>
    <row r="16" spans="1:10" s="11" customFormat="1" ht="18.75" customHeight="1" x14ac:dyDescent="0.3">
      <c r="A16" s="12" t="s">
        <v>38</v>
      </c>
      <c r="B16" s="19" t="s">
        <v>39</v>
      </c>
      <c r="C16" s="14" t="s">
        <v>35</v>
      </c>
      <c r="D16" s="909">
        <f>'9.sz.mell.'!F16</f>
        <v>0</v>
      </c>
      <c r="E16" s="909">
        <f>'9.sz.mell.'!G16</f>
        <v>0</v>
      </c>
      <c r="F16" s="909">
        <f>'9.sz.mell.'!H16</f>
        <v>0</v>
      </c>
      <c r="G16" s="909"/>
      <c r="H16" s="909"/>
      <c r="I16" s="584">
        <f>'9.sz.mell.'!K16</f>
        <v>0</v>
      </c>
    </row>
    <row r="17" spans="1:10" s="11" customFormat="1" ht="15.75" customHeight="1" x14ac:dyDescent="0.3">
      <c r="A17" s="8" t="s">
        <v>40</v>
      </c>
      <c r="B17" s="19" t="s">
        <v>41</v>
      </c>
      <c r="C17" s="14" t="s">
        <v>35</v>
      </c>
      <c r="D17" s="909">
        <f>'9.sz.mell.'!F17</f>
        <v>0</v>
      </c>
      <c r="E17" s="909">
        <f>'9.sz.mell.'!G17</f>
        <v>0</v>
      </c>
      <c r="F17" s="909">
        <f>'9.sz.mell.'!H17</f>
        <v>0</v>
      </c>
      <c r="G17" s="909"/>
      <c r="H17" s="909"/>
      <c r="I17" s="584">
        <f>'9.sz.mell.'!K17</f>
        <v>0</v>
      </c>
    </row>
    <row r="18" spans="1:10" s="11" customFormat="1" ht="19.5" customHeight="1" x14ac:dyDescent="0.3">
      <c r="A18" s="12" t="s">
        <v>42</v>
      </c>
      <c r="B18" s="19" t="s">
        <v>43</v>
      </c>
      <c r="C18" s="14" t="s">
        <v>35</v>
      </c>
      <c r="D18" s="909">
        <f>'9.sz.mell.'!F18</f>
        <v>12282000</v>
      </c>
      <c r="E18" s="909">
        <f>'9.sz.mell.'!G18</f>
        <v>14548784</v>
      </c>
      <c r="F18" s="909">
        <f>'9.sz.mell.'!H18</f>
        <v>0</v>
      </c>
      <c r="G18" s="909">
        <f>'9.sz.mell.'!I18</f>
        <v>3421715</v>
      </c>
      <c r="H18" s="909">
        <f>'9.sz.mell.'!J18</f>
        <v>248460</v>
      </c>
      <c r="I18" s="909">
        <f>'9.sz.mell.'!K18</f>
        <v>30500959</v>
      </c>
    </row>
    <row r="19" spans="1:10" s="11" customFormat="1" ht="19.5" customHeight="1" x14ac:dyDescent="0.3">
      <c r="A19" s="12" t="s">
        <v>44</v>
      </c>
      <c r="B19" s="19" t="s">
        <v>45</v>
      </c>
      <c r="C19" s="14" t="s">
        <v>35</v>
      </c>
      <c r="D19" s="909">
        <f>'9.sz.mell.'!F19</f>
        <v>29400000</v>
      </c>
      <c r="E19" s="909">
        <f>'9.sz.mell.'!G19</f>
        <v>11079300</v>
      </c>
      <c r="F19" s="909">
        <f>'9.sz.mell.'!H19</f>
        <v>0</v>
      </c>
      <c r="G19" s="909">
        <f>'9.sz.mell.'!I19</f>
        <v>0</v>
      </c>
      <c r="H19" s="909">
        <f>'9.sz.mell.'!J19</f>
        <v>0</v>
      </c>
      <c r="I19" s="584">
        <f>'9.sz.mell.'!K19</f>
        <v>40479300</v>
      </c>
    </row>
    <row r="20" spans="1:10" s="11" customFormat="1" ht="24" customHeight="1" x14ac:dyDescent="0.3">
      <c r="A20" s="8" t="s">
        <v>46</v>
      </c>
      <c r="B20" s="19" t="s">
        <v>47</v>
      </c>
      <c r="C20" s="14" t="s">
        <v>35</v>
      </c>
      <c r="D20" s="909">
        <f>'9.sz.mell.'!F20+'11.sz.mell'!F8+'10.sz.mell'!D10</f>
        <v>6028577</v>
      </c>
      <c r="E20" s="909">
        <f>'9.sz.mell.'!G20+'10.sz.mell'!H10+'11.sz.mell'!G10</f>
        <v>123711886</v>
      </c>
      <c r="F20" s="909">
        <f>'9.sz.mell.'!H20+'10.sz.mell'!I10+'11.sz.mell'!H10</f>
        <v>0</v>
      </c>
      <c r="G20" s="909">
        <f>'9.sz.mell.'!I20+'10.sz.mell'!J10+'11.sz.mell'!I10</f>
        <v>552290</v>
      </c>
      <c r="H20" s="909">
        <f>'9.sz.mell.'!J20+'10.sz.mell'!K10+'11.sz.mell'!J10</f>
        <v>19074890</v>
      </c>
      <c r="I20" s="909">
        <f>'9.sz.mell.'!K20+'10.sz.mell'!L10+'11.sz.mell'!K10</f>
        <v>149367643</v>
      </c>
    </row>
    <row r="21" spans="1:10" s="11" customFormat="1" ht="24.75" customHeight="1" x14ac:dyDescent="0.3">
      <c r="A21" s="20" t="s">
        <v>48</v>
      </c>
      <c r="B21" s="19" t="s">
        <v>49</v>
      </c>
      <c r="C21" s="21" t="s">
        <v>35</v>
      </c>
      <c r="D21" s="912">
        <f>'9.sz.mell.'!F21</f>
        <v>0</v>
      </c>
      <c r="E21" s="912">
        <f>'9.sz.mell.'!G21</f>
        <v>0</v>
      </c>
      <c r="F21" s="912">
        <f>'9.sz.mell.'!H21</f>
        <v>0</v>
      </c>
      <c r="G21" s="912">
        <f>'9.sz.mell.'!I21</f>
        <v>0</v>
      </c>
      <c r="H21" s="912"/>
      <c r="I21" s="1409">
        <f>'9.sz.mell.'!K21</f>
        <v>0</v>
      </c>
    </row>
    <row r="22" spans="1:10" s="11" customFormat="1" ht="18" customHeight="1" x14ac:dyDescent="0.3">
      <c r="A22" s="22" t="s">
        <v>50</v>
      </c>
      <c r="B22" s="23" t="s">
        <v>51</v>
      </c>
      <c r="C22" s="24" t="s">
        <v>52</v>
      </c>
      <c r="D22" s="734">
        <f>SUM(D12+D13+D14)</f>
        <v>962809543</v>
      </c>
      <c r="E22" s="734">
        <f t="shared" ref="E22:I22" si="2">SUM(E12+E13+E14)</f>
        <v>199831919</v>
      </c>
      <c r="F22" s="734">
        <f t="shared" si="2"/>
        <v>0</v>
      </c>
      <c r="G22" s="734">
        <f>SUM(G12+G13+G14)</f>
        <v>65243189</v>
      </c>
      <c r="H22" s="734">
        <f>SUM(H12+H13+H14)</f>
        <v>26395707</v>
      </c>
      <c r="I22" s="436">
        <f t="shared" si="2"/>
        <v>1254280358</v>
      </c>
      <c r="J22" s="857"/>
    </row>
    <row r="23" spans="1:10" s="11" customFormat="1" ht="15.75" customHeight="1" x14ac:dyDescent="0.3">
      <c r="A23" s="8" t="s">
        <v>53</v>
      </c>
      <c r="B23" s="25" t="s">
        <v>54</v>
      </c>
      <c r="C23" s="10" t="s">
        <v>55</v>
      </c>
      <c r="D23" s="393">
        <f>'9.sz.mell.'!F23</f>
        <v>0</v>
      </c>
      <c r="E23" s="393">
        <f>'9.sz.mell.'!G23</f>
        <v>0</v>
      </c>
      <c r="F23" s="393">
        <f>'9.sz.mell.'!H23</f>
        <v>0</v>
      </c>
      <c r="G23" s="393">
        <f>'9.sz.mell.'!I23</f>
        <v>0</v>
      </c>
      <c r="H23" s="393">
        <f>'9.sz.mell.'!J23</f>
        <v>235200650</v>
      </c>
      <c r="I23" s="432">
        <f>'9.sz.mell.'!K23</f>
        <v>235200650</v>
      </c>
    </row>
    <row r="24" spans="1:10" s="11" customFormat="1" ht="15.75" customHeight="1" x14ac:dyDescent="0.3">
      <c r="A24" s="12" t="s">
        <v>56</v>
      </c>
      <c r="B24" s="26" t="s">
        <v>57</v>
      </c>
      <c r="C24" s="14" t="s">
        <v>58</v>
      </c>
      <c r="D24" s="396">
        <f>SUM(D25:D30)</f>
        <v>332235179</v>
      </c>
      <c r="E24" s="396">
        <f t="shared" ref="E24:I24" si="3">SUM(E25:E30)</f>
        <v>2996260</v>
      </c>
      <c r="F24" s="396">
        <f t="shared" si="3"/>
        <v>0</v>
      </c>
      <c r="G24" s="396">
        <f t="shared" si="3"/>
        <v>0</v>
      </c>
      <c r="H24" s="396">
        <f t="shared" si="3"/>
        <v>-200000000</v>
      </c>
      <c r="I24" s="398">
        <f t="shared" si="3"/>
        <v>135231439</v>
      </c>
    </row>
    <row r="25" spans="1:10" s="11" customFormat="1" ht="15.75" customHeight="1" x14ac:dyDescent="0.3">
      <c r="A25" s="12" t="s">
        <v>59</v>
      </c>
      <c r="B25" s="18" t="s">
        <v>60</v>
      </c>
      <c r="C25" s="14" t="s">
        <v>58</v>
      </c>
      <c r="D25" s="396">
        <f>'9.sz.mell.'!F25</f>
        <v>200000000</v>
      </c>
      <c r="E25" s="396">
        <f>'9.sz.mell.'!G25</f>
        <v>0</v>
      </c>
      <c r="F25" s="396">
        <f>'9.sz.mell.'!H25</f>
        <v>0</v>
      </c>
      <c r="G25" s="396">
        <f>'9.sz.mell.'!I25</f>
        <v>0</v>
      </c>
      <c r="H25" s="396">
        <f>'9.sz.mell.'!J25</f>
        <v>-200000000</v>
      </c>
      <c r="I25" s="398">
        <f>'9.sz.mell.'!K25</f>
        <v>0</v>
      </c>
    </row>
    <row r="26" spans="1:10" s="11" customFormat="1" ht="18.75" customHeight="1" x14ac:dyDescent="0.3">
      <c r="A26" s="8" t="s">
        <v>61</v>
      </c>
      <c r="B26" s="27" t="s">
        <v>62</v>
      </c>
      <c r="C26" s="14" t="s">
        <v>58</v>
      </c>
      <c r="D26" s="396">
        <f>'9.sz.mell.'!F26</f>
        <v>132235179</v>
      </c>
      <c r="E26" s="396">
        <f>'9.sz.mell.'!G26</f>
        <v>2996260</v>
      </c>
      <c r="F26" s="396">
        <f>'9.sz.mell.'!H26</f>
        <v>0</v>
      </c>
      <c r="G26" s="396">
        <f>'9.sz.mell.'!I26</f>
        <v>0</v>
      </c>
      <c r="H26" s="396">
        <f>'9.sz.mell.'!J26</f>
        <v>0</v>
      </c>
      <c r="I26" s="398">
        <f>'9.sz.mell.'!K26</f>
        <v>135231439</v>
      </c>
    </row>
    <row r="27" spans="1:10" s="11" customFormat="1" ht="15.75" customHeight="1" x14ac:dyDescent="0.3">
      <c r="A27" s="12" t="s">
        <v>63</v>
      </c>
      <c r="B27" s="27" t="s">
        <v>64</v>
      </c>
      <c r="C27" s="14" t="s">
        <v>58</v>
      </c>
      <c r="D27" s="396"/>
      <c r="E27" s="1147"/>
      <c r="F27" s="1300"/>
      <c r="G27" s="1300"/>
      <c r="H27" s="1300"/>
      <c r="I27" s="949"/>
    </row>
    <row r="28" spans="1:10" s="11" customFormat="1" ht="15.75" customHeight="1" x14ac:dyDescent="0.3">
      <c r="A28" s="12" t="s">
        <v>65</v>
      </c>
      <c r="B28" s="27" t="s">
        <v>66</v>
      </c>
      <c r="C28" s="14" t="s">
        <v>58</v>
      </c>
      <c r="D28" s="396"/>
      <c r="E28" s="1147"/>
      <c r="F28" s="1300"/>
      <c r="G28" s="1300"/>
      <c r="H28" s="1300"/>
      <c r="I28" s="949"/>
    </row>
    <row r="29" spans="1:10" s="11" customFormat="1" ht="24.75" customHeight="1" x14ac:dyDescent="0.3">
      <c r="A29" s="8" t="s">
        <v>67</v>
      </c>
      <c r="B29" s="27" t="s">
        <v>68</v>
      </c>
      <c r="C29" s="14" t="s">
        <v>58</v>
      </c>
      <c r="D29" s="396"/>
      <c r="E29" s="1147"/>
      <c r="F29" s="1300"/>
      <c r="G29" s="1300"/>
      <c r="H29" s="1300"/>
      <c r="I29" s="949"/>
    </row>
    <row r="30" spans="1:10" s="11" customFormat="1" ht="24" customHeight="1" x14ac:dyDescent="0.3">
      <c r="A30" s="20" t="s">
        <v>69</v>
      </c>
      <c r="B30" s="28" t="s">
        <v>70</v>
      </c>
      <c r="C30" s="21" t="s">
        <v>58</v>
      </c>
      <c r="D30" s="688"/>
      <c r="E30" s="1148"/>
      <c r="F30" s="1301"/>
      <c r="G30" s="1301"/>
      <c r="H30" s="1301"/>
      <c r="I30" s="952"/>
    </row>
    <row r="31" spans="1:10" s="11" customFormat="1" ht="22.5" customHeight="1" x14ac:dyDescent="0.3">
      <c r="A31" s="29" t="s">
        <v>71</v>
      </c>
      <c r="B31" s="30" t="s">
        <v>72</v>
      </c>
      <c r="C31" s="31" t="s">
        <v>73</v>
      </c>
      <c r="D31" s="403">
        <f>SUM(D23+D24)</f>
        <v>332235179</v>
      </c>
      <c r="E31" s="403">
        <f t="shared" ref="E31:H31" si="4">SUM(E23+E24)</f>
        <v>2996260</v>
      </c>
      <c r="F31" s="403">
        <f t="shared" si="4"/>
        <v>0</v>
      </c>
      <c r="G31" s="403">
        <f t="shared" si="4"/>
        <v>0</v>
      </c>
      <c r="H31" s="403">
        <f t="shared" si="4"/>
        <v>35200650</v>
      </c>
      <c r="I31" s="404">
        <f>SUM(I23+I24)</f>
        <v>370432089</v>
      </c>
      <c r="J31" s="857"/>
    </row>
    <row r="32" spans="1:10" s="11" customFormat="1" ht="14.25" customHeight="1" x14ac:dyDescent="0.3">
      <c r="A32" s="32" t="s">
        <v>74</v>
      </c>
      <c r="B32" s="33" t="s">
        <v>75</v>
      </c>
      <c r="C32" s="34" t="s">
        <v>76</v>
      </c>
      <c r="D32" s="913">
        <f>'9.sz.mell.'!F32</f>
        <v>0</v>
      </c>
      <c r="E32" s="913">
        <f>'9.sz.mell.'!G32</f>
        <v>0</v>
      </c>
      <c r="F32" s="1302"/>
      <c r="G32" s="1302"/>
      <c r="H32" s="1302"/>
      <c r="I32" s="914">
        <f>'9.sz.mell.'!K32</f>
        <v>0</v>
      </c>
    </row>
    <row r="33" spans="1:10" s="11" customFormat="1" ht="14.25" customHeight="1" x14ac:dyDescent="0.3">
      <c r="A33" s="12" t="s">
        <v>77</v>
      </c>
      <c r="B33" s="13" t="s">
        <v>78</v>
      </c>
      <c r="C33" s="14" t="s">
        <v>79</v>
      </c>
      <c r="D33" s="396">
        <f>SUM(D34:D36)</f>
        <v>125000000</v>
      </c>
      <c r="E33" s="396">
        <f t="shared" ref="E33:I33" si="5">SUM(E34:E36)</f>
        <v>0</v>
      </c>
      <c r="F33" s="396">
        <f t="shared" si="5"/>
        <v>0</v>
      </c>
      <c r="G33" s="396">
        <f t="shared" si="5"/>
        <v>0</v>
      </c>
      <c r="H33" s="396">
        <f t="shared" si="5"/>
        <v>0</v>
      </c>
      <c r="I33" s="398">
        <f t="shared" si="5"/>
        <v>125000000</v>
      </c>
    </row>
    <row r="34" spans="1:10" s="11" customFormat="1" ht="14.25" customHeight="1" x14ac:dyDescent="0.3">
      <c r="A34" s="12" t="s">
        <v>80</v>
      </c>
      <c r="B34" s="35" t="s">
        <v>81</v>
      </c>
      <c r="C34" s="36" t="s">
        <v>79</v>
      </c>
      <c r="D34" s="910">
        <f>'9.sz.mell.'!F34</f>
        <v>70000000</v>
      </c>
      <c r="E34" s="910">
        <f>'9.sz.mell.'!G34</f>
        <v>0</v>
      </c>
      <c r="F34" s="910">
        <f>'9.sz.mell.'!H34</f>
        <v>0</v>
      </c>
      <c r="G34" s="910">
        <f>'9.sz.mell.'!I34</f>
        <v>0</v>
      </c>
      <c r="H34" s="910">
        <f>'9.sz.mell.'!J34</f>
        <v>0</v>
      </c>
      <c r="I34" s="428">
        <f>'9.sz.mell.'!K34</f>
        <v>70000000</v>
      </c>
    </row>
    <row r="35" spans="1:10" s="11" customFormat="1" ht="14.25" customHeight="1" x14ac:dyDescent="0.3">
      <c r="A35" s="8" t="s">
        <v>82</v>
      </c>
      <c r="B35" s="37" t="s">
        <v>83</v>
      </c>
      <c r="C35" s="36" t="s">
        <v>79</v>
      </c>
      <c r="D35" s="910">
        <f>'9.sz.mell.'!F35</f>
        <v>5000000</v>
      </c>
      <c r="E35" s="910">
        <f>'9.sz.mell.'!G35</f>
        <v>0</v>
      </c>
      <c r="F35" s="910">
        <f>'9.sz.mell.'!H35</f>
        <v>0</v>
      </c>
      <c r="G35" s="910">
        <f>'9.sz.mell.'!I35</f>
        <v>0</v>
      </c>
      <c r="H35" s="910">
        <f>'9.sz.mell.'!J35</f>
        <v>0</v>
      </c>
      <c r="I35" s="428">
        <f>'9.sz.mell.'!K35</f>
        <v>5000000</v>
      </c>
    </row>
    <row r="36" spans="1:10" s="11" customFormat="1" ht="14.25" customHeight="1" x14ac:dyDescent="0.3">
      <c r="A36" s="8" t="s">
        <v>84</v>
      </c>
      <c r="B36" s="37" t="s">
        <v>85</v>
      </c>
      <c r="C36" s="36" t="s">
        <v>79</v>
      </c>
      <c r="D36" s="910">
        <f>'9.sz.mell.'!F36</f>
        <v>50000000</v>
      </c>
      <c r="E36" s="910">
        <f>'9.sz.mell.'!G36</f>
        <v>0</v>
      </c>
      <c r="F36" s="910">
        <f>'9.sz.mell.'!H36</f>
        <v>0</v>
      </c>
      <c r="G36" s="910">
        <f>'9.sz.mell.'!I36</f>
        <v>0</v>
      </c>
      <c r="H36" s="910">
        <f>'9.sz.mell.'!J36</f>
        <v>0</v>
      </c>
      <c r="I36" s="428">
        <f>'9.sz.mell.'!K36</f>
        <v>50000000</v>
      </c>
    </row>
    <row r="37" spans="1:10" s="11" customFormat="1" ht="14.25" customHeight="1" x14ac:dyDescent="0.3">
      <c r="A37" s="12" t="s">
        <v>86</v>
      </c>
      <c r="B37" s="38" t="s">
        <v>87</v>
      </c>
      <c r="C37" s="14" t="s">
        <v>88</v>
      </c>
      <c r="D37" s="396">
        <f>SUM(D38:D39)</f>
        <v>702000000</v>
      </c>
      <c r="E37" s="396">
        <f t="shared" ref="E37:I37" si="6">SUM(E38:E39)</f>
        <v>0</v>
      </c>
      <c r="F37" s="396">
        <f t="shared" si="6"/>
        <v>0</v>
      </c>
      <c r="G37" s="396">
        <f t="shared" si="6"/>
        <v>0</v>
      </c>
      <c r="H37" s="396">
        <f t="shared" si="6"/>
        <v>0</v>
      </c>
      <c r="I37" s="398">
        <f t="shared" si="6"/>
        <v>702000000</v>
      </c>
    </row>
    <row r="38" spans="1:10" s="11" customFormat="1" ht="14.25" customHeight="1" x14ac:dyDescent="0.3">
      <c r="A38" s="12" t="s">
        <v>89</v>
      </c>
      <c r="B38" s="39" t="s">
        <v>90</v>
      </c>
      <c r="C38" s="36" t="s">
        <v>88</v>
      </c>
      <c r="D38" s="910">
        <f>'9.sz.mell.'!F38</f>
        <v>702000000</v>
      </c>
      <c r="E38" s="910">
        <f>'9.sz.mell.'!G38</f>
        <v>0</v>
      </c>
      <c r="F38" s="910">
        <f>'9.sz.mell.'!H38</f>
        <v>0</v>
      </c>
      <c r="G38" s="910">
        <f>'9.sz.mell.'!I38</f>
        <v>0</v>
      </c>
      <c r="H38" s="910">
        <f>'9.sz.mell.'!J38</f>
        <v>0</v>
      </c>
      <c r="I38" s="428">
        <f>'9.sz.mell.'!K38</f>
        <v>702000000</v>
      </c>
    </row>
    <row r="39" spans="1:10" s="11" customFormat="1" ht="14.25" customHeight="1" x14ac:dyDescent="0.3">
      <c r="A39" s="8" t="s">
        <v>91</v>
      </c>
      <c r="B39" s="39" t="s">
        <v>92</v>
      </c>
      <c r="C39" s="36" t="s">
        <v>88</v>
      </c>
      <c r="D39" s="910">
        <f>'9.sz.mell.'!F39</f>
        <v>0</v>
      </c>
      <c r="E39" s="910">
        <f>'9.sz.mell.'!G39</f>
        <v>0</v>
      </c>
      <c r="F39" s="910">
        <f>'9.sz.mell.'!H39</f>
        <v>0</v>
      </c>
      <c r="G39" s="910">
        <f>'9.sz.mell.'!I39</f>
        <v>0</v>
      </c>
      <c r="H39" s="910">
        <f>'9.sz.mell.'!J39</f>
        <v>0</v>
      </c>
      <c r="I39" s="428">
        <f>'9.sz.mell.'!K39</f>
        <v>0</v>
      </c>
    </row>
    <row r="40" spans="1:10" s="11" customFormat="1" ht="17.25" customHeight="1" x14ac:dyDescent="0.3">
      <c r="A40" s="8" t="s">
        <v>93</v>
      </c>
      <c r="B40" s="40" t="s">
        <v>94</v>
      </c>
      <c r="C40" s="14" t="s">
        <v>95</v>
      </c>
      <c r="D40" s="396">
        <f>'9.sz.mell.'!F40</f>
        <v>40000000</v>
      </c>
      <c r="E40" s="396">
        <f>'9.sz.mell.'!G40</f>
        <v>0</v>
      </c>
      <c r="F40" s="396">
        <f>'9.sz.mell.'!H40</f>
        <v>0</v>
      </c>
      <c r="G40" s="396">
        <f>'9.sz.mell.'!I40</f>
        <v>0</v>
      </c>
      <c r="H40" s="396">
        <f>'9.sz.mell.'!J40</f>
        <v>0</v>
      </c>
      <c r="I40" s="398">
        <f>'9.sz.mell.'!K40</f>
        <v>40000000</v>
      </c>
    </row>
    <row r="41" spans="1:10" s="11" customFormat="1" ht="17.25" customHeight="1" x14ac:dyDescent="0.3">
      <c r="A41" s="12" t="s">
        <v>96</v>
      </c>
      <c r="B41" s="38" t="s">
        <v>97</v>
      </c>
      <c r="C41" s="14" t="s">
        <v>98</v>
      </c>
      <c r="D41" s="396">
        <f>SUM(D42:D43)</f>
        <v>1000000</v>
      </c>
      <c r="E41" s="396">
        <f t="shared" ref="E41:I41" si="7">SUM(E42:E43)</f>
        <v>0</v>
      </c>
      <c r="F41" s="396">
        <f t="shared" si="7"/>
        <v>0</v>
      </c>
      <c r="G41" s="396">
        <f t="shared" si="7"/>
        <v>0</v>
      </c>
      <c r="H41" s="396">
        <f t="shared" si="7"/>
        <v>0</v>
      </c>
      <c r="I41" s="398">
        <f t="shared" si="7"/>
        <v>1000000</v>
      </c>
    </row>
    <row r="42" spans="1:10" s="11" customFormat="1" ht="14.25" customHeight="1" x14ac:dyDescent="0.3">
      <c r="A42" s="12" t="s">
        <v>99</v>
      </c>
      <c r="B42" s="39" t="s">
        <v>100</v>
      </c>
      <c r="C42" s="36" t="s">
        <v>98</v>
      </c>
      <c r="D42" s="396">
        <f>'9.sz.mell.'!F42</f>
        <v>1000000</v>
      </c>
      <c r="E42" s="396">
        <f>'9.sz.mell.'!G42</f>
        <v>0</v>
      </c>
      <c r="F42" s="396">
        <f>'9.sz.mell.'!H42</f>
        <v>0</v>
      </c>
      <c r="G42" s="396">
        <f>'9.sz.mell.'!I42</f>
        <v>0</v>
      </c>
      <c r="H42" s="396">
        <f>'9.sz.mell.'!J42</f>
        <v>0</v>
      </c>
      <c r="I42" s="398">
        <f>'9.sz.mell.'!K42</f>
        <v>1000000</v>
      </c>
    </row>
    <row r="43" spans="1:10" s="11" customFormat="1" ht="14.25" customHeight="1" x14ac:dyDescent="0.3">
      <c r="A43" s="8" t="s">
        <v>101</v>
      </c>
      <c r="B43" s="39" t="s">
        <v>102</v>
      </c>
      <c r="C43" s="36" t="s">
        <v>98</v>
      </c>
      <c r="D43" s="396">
        <f>'9.sz.mell.'!F43</f>
        <v>0</v>
      </c>
      <c r="E43" s="396">
        <f>'9.sz.mell.'!G43</f>
        <v>0</v>
      </c>
      <c r="F43" s="396">
        <f>'9.sz.mell.'!H43</f>
        <v>0</v>
      </c>
      <c r="G43" s="397"/>
      <c r="H43" s="397"/>
      <c r="I43" s="398">
        <f>'9.sz.mell.'!K43</f>
        <v>0</v>
      </c>
    </row>
    <row r="44" spans="1:10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688">
        <f>'9.sz.mell.'!F44</f>
        <v>2000000</v>
      </c>
      <c r="E44" s="688">
        <f>'9.sz.mell.'!G44</f>
        <v>0</v>
      </c>
      <c r="F44" s="688">
        <f>'9.sz.mell.'!H44</f>
        <v>0</v>
      </c>
      <c r="G44" s="688">
        <f>'9.sz.mell.'!I44</f>
        <v>0</v>
      </c>
      <c r="H44" s="688">
        <f>'9.sz.mell.'!J44</f>
        <v>0</v>
      </c>
      <c r="I44" s="429">
        <f>'9.sz.mell.'!K44</f>
        <v>2000000</v>
      </c>
    </row>
    <row r="45" spans="1:10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403">
        <f>SUM(D32+D33+D37+D40+D41+D44)</f>
        <v>870000000</v>
      </c>
      <c r="E45" s="403">
        <f t="shared" ref="E45:I45" si="8">SUM(E32+E33+E37+E40+E41+E44)</f>
        <v>0</v>
      </c>
      <c r="F45" s="403">
        <f t="shared" si="8"/>
        <v>0</v>
      </c>
      <c r="G45" s="403">
        <f t="shared" si="8"/>
        <v>0</v>
      </c>
      <c r="H45" s="403">
        <f t="shared" si="8"/>
        <v>0</v>
      </c>
      <c r="I45" s="404">
        <f t="shared" si="8"/>
        <v>870000000</v>
      </c>
      <c r="J45" s="857">
        <f>I45-D45</f>
        <v>0</v>
      </c>
    </row>
    <row r="46" spans="1:10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393">
        <f>'9.sz.mell.'!F46+'11.sz.mell'!F16+'10.sz.mell'!G16</f>
        <v>35115000</v>
      </c>
      <c r="E46" s="393">
        <f>'9.sz.mell.'!G46+'11.sz.mell'!G16+'10.sz.mell'!H28</f>
        <v>17019</v>
      </c>
      <c r="F46" s="393">
        <f>'9.sz.mell.'!H46+'11.sz.mell'!H16+'10.sz.mell'!I28</f>
        <v>0</v>
      </c>
      <c r="G46" s="393">
        <f>'9.sz.mell.'!I46+'11.sz.mell'!I16+'10.sz.mell'!J28</f>
        <v>1959</v>
      </c>
      <c r="H46" s="393">
        <f>'9.sz.mell.'!J46+'11.sz.mell'!J16+'10.sz.mell'!K28</f>
        <v>1717</v>
      </c>
      <c r="I46" s="394">
        <f>'9.sz.mell.'!K46+'11.sz.mell'!K16+'10.sz.mell'!L28</f>
        <v>35135695</v>
      </c>
    </row>
    <row r="47" spans="1:10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396">
        <f>'9.sz.mell.'!F47+'10.sz.mell'!G17+'11.sz.mell'!F17</f>
        <v>3060000</v>
      </c>
      <c r="E47" s="396">
        <f>'9.sz.mell.'!G47+'10.sz.mell'!H17+'11.sz.mell'!G17</f>
        <v>0</v>
      </c>
      <c r="F47" s="396">
        <f>'9.sz.mell.'!H47+'10.sz.mell'!I17+'11.sz.mell'!H17</f>
        <v>0</v>
      </c>
      <c r="G47" s="396">
        <f>'9.sz.mell.'!I47+'10.sz.mell'!J17+'11.sz.mell'!I17</f>
        <v>15562000</v>
      </c>
      <c r="H47" s="396">
        <f>'9.sz.mell.'!J47+'10.sz.mell'!K17+'11.sz.mell'!J17</f>
        <v>13127795</v>
      </c>
      <c r="I47" s="398">
        <f>'9.sz.mell.'!K47+'10.sz.mell'!L17+'11.sz.mell'!K17</f>
        <v>31749795</v>
      </c>
    </row>
    <row r="48" spans="1:10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396">
        <f>'9.sz.mell.'!F48+'10.sz.mell'!G18+'11.sz.mell'!F18</f>
        <v>6703351</v>
      </c>
      <c r="E48" s="396">
        <f>'9.sz.mell.'!G48+'10.sz.mell'!H18+'11.sz.mell'!G18</f>
        <v>0</v>
      </c>
      <c r="F48" s="396">
        <f>'9.sz.mell.'!H48+'10.sz.mell'!I18+'11.sz.mell'!H18</f>
        <v>0</v>
      </c>
      <c r="G48" s="396">
        <f>'9.sz.mell.'!I48+'10.sz.mell'!J18+'11.sz.mell'!I18</f>
        <v>0</v>
      </c>
      <c r="H48" s="396">
        <f>'9.sz.mell.'!J48+'10.sz.mell'!K18+'11.sz.mell'!J18</f>
        <v>0</v>
      </c>
      <c r="I48" s="398">
        <f>'9.sz.mell.'!K48+'10.sz.mell'!L18+'11.sz.mell'!K18</f>
        <v>6703351</v>
      </c>
    </row>
    <row r="49" spans="1:10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396">
        <f>'9.sz.mell.'!F49+'10.sz.mell'!G21+'11.sz.mell'!F21</f>
        <v>79183098</v>
      </c>
      <c r="E49" s="396">
        <f>'9.sz.mell.'!G49+'10.sz.mell'!H21+'11.sz.mell'!G21</f>
        <v>0</v>
      </c>
      <c r="F49" s="396">
        <f>'9.sz.mell.'!H49+'10.sz.mell'!I21+'11.sz.mell'!H21</f>
        <v>0</v>
      </c>
      <c r="G49" s="396">
        <f>'9.sz.mell.'!I49+'10.sz.mell'!J21+'11.sz.mell'!I21</f>
        <v>0</v>
      </c>
      <c r="H49" s="396">
        <f>'9.sz.mell.'!J49+'10.sz.mell'!K21+'11.sz.mell'!J21</f>
        <v>0</v>
      </c>
      <c r="I49" s="398">
        <f>'9.sz.mell.'!K49+'10.sz.mell'!L21+'11.sz.mell'!K21</f>
        <v>79183098</v>
      </c>
    </row>
    <row r="50" spans="1:10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396">
        <f>'9.sz.mell.'!F50</f>
        <v>23000000</v>
      </c>
      <c r="E50" s="396">
        <f>'9.sz.mell.'!G50</f>
        <v>0</v>
      </c>
      <c r="F50" s="396">
        <f>'9.sz.mell.'!H50</f>
        <v>0</v>
      </c>
      <c r="G50" s="396">
        <f>'9.sz.mell.'!I50</f>
        <v>0</v>
      </c>
      <c r="H50" s="396">
        <f>'9.sz.mell.'!J50</f>
        <v>0</v>
      </c>
      <c r="I50" s="398">
        <f>'9.sz.mell.'!K50</f>
        <v>23000000</v>
      </c>
    </row>
    <row r="51" spans="1:10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396">
        <f>'9.sz.mell.'!F51+'10.sz.mell'!G23+'11.sz.mell'!F23</f>
        <v>14444257</v>
      </c>
      <c r="E51" s="396">
        <f>'9.sz.mell.'!G51+'10.sz.mell'!H23+'11.sz.mell'!G23</f>
        <v>0</v>
      </c>
      <c r="F51" s="396">
        <f>'9.sz.mell.'!H51+'10.sz.mell'!I23+'11.sz.mell'!H23</f>
        <v>0</v>
      </c>
      <c r="G51" s="396">
        <f>'9.sz.mell.'!I51+'10.sz.mell'!J23+'11.sz.mell'!I23</f>
        <v>0</v>
      </c>
      <c r="H51" s="396">
        <f>'9.sz.mell.'!J51+'10.sz.mell'!K23+'11.sz.mell'!J23</f>
        <v>4931728</v>
      </c>
      <c r="I51" s="398">
        <f>'9.sz.mell.'!K51+'10.sz.mell'!L23+'11.sz.mell'!K23</f>
        <v>19375985</v>
      </c>
    </row>
    <row r="52" spans="1:10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396">
        <f>'9.sz.mell.'!F52+'10.sz.mell'!G24+'11.sz.mell'!F24</f>
        <v>12572694</v>
      </c>
      <c r="E52" s="396">
        <f>'9.sz.mell.'!G52+'10.sz.mell'!H24+'11.sz.mell'!G24</f>
        <v>0</v>
      </c>
      <c r="F52" s="396">
        <f>'9.sz.mell.'!H52+'10.sz.mell'!I24+'11.sz.mell'!H24</f>
        <v>0</v>
      </c>
      <c r="G52" s="396">
        <f>'9.sz.mell.'!I52+'10.sz.mell'!J24+'11.sz.mell'!I24</f>
        <v>0</v>
      </c>
      <c r="H52" s="396">
        <f>'9.sz.mell.'!J52+'10.sz.mell'!K24+'11.sz.mell'!J24</f>
        <v>0</v>
      </c>
      <c r="I52" s="398">
        <f>'9.sz.mell.'!K52+'10.sz.mell'!L24+'11.sz.mell'!K24</f>
        <v>12572694</v>
      </c>
    </row>
    <row r="53" spans="1:10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396">
        <f>'9.sz.mell.'!F53+'10.sz.mell'!G25</f>
        <v>0</v>
      </c>
      <c r="E53" s="396">
        <f>'9.sz.mell.'!G53+'10.sz.mell'!H25</f>
        <v>0</v>
      </c>
      <c r="F53" s="396">
        <f>'9.sz.mell.'!H53+'10.sz.mell'!I25</f>
        <v>0</v>
      </c>
      <c r="G53" s="396">
        <f>'9.sz.mell.'!I53+'10.sz.mell'!J25</f>
        <v>0</v>
      </c>
      <c r="H53" s="396">
        <f>'9.sz.mell.'!J53+'10.sz.mell'!K25</f>
        <v>1</v>
      </c>
      <c r="I53" s="398">
        <f>'9.sz.mell.'!K53+'10.sz.mell'!L25</f>
        <v>1</v>
      </c>
    </row>
    <row r="54" spans="1:10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396">
        <f>'9.sz.mell.'!F54</f>
        <v>0</v>
      </c>
      <c r="E54" s="396">
        <f>'9.sz.mell.'!G54</f>
        <v>0</v>
      </c>
      <c r="F54" s="396">
        <f>'9.sz.mell.'!H54</f>
        <v>0</v>
      </c>
      <c r="G54" s="396">
        <f>'9.sz.mell.'!I54</f>
        <v>0</v>
      </c>
      <c r="H54" s="396">
        <f>'9.sz.mell.'!J54</f>
        <v>0</v>
      </c>
      <c r="I54" s="398">
        <f>'9.sz.mell.'!K54</f>
        <v>0</v>
      </c>
    </row>
    <row r="55" spans="1:10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396">
        <f>'9.sz.mell.'!F55</f>
        <v>0</v>
      </c>
      <c r="E55" s="396">
        <f>'9.sz.mell.'!G55</f>
        <v>0</v>
      </c>
      <c r="F55" s="396">
        <f>'9.sz.mell.'!H55</f>
        <v>0</v>
      </c>
      <c r="G55" s="396">
        <f>'9.sz.mell.'!I55</f>
        <v>0</v>
      </c>
      <c r="H55" s="396">
        <f>'9.sz.mell.'!J55</f>
        <v>0</v>
      </c>
      <c r="I55" s="398">
        <f>'9.sz.mell.'!K55</f>
        <v>0</v>
      </c>
    </row>
    <row r="56" spans="1:10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688">
        <f>'9.sz.mell.'!F56+'11.sz.mell'!F28</f>
        <v>254000</v>
      </c>
      <c r="E56" s="688">
        <f>'9.sz.mell.'!G56+'11.sz.mell'!G28</f>
        <v>311</v>
      </c>
      <c r="F56" s="688">
        <f>'9.sz.mell.'!H56+'11.sz.mell'!H28</f>
        <v>0</v>
      </c>
      <c r="G56" s="688">
        <f>'9.sz.mell.'!I56+'11.sz.mell'!I28</f>
        <v>685</v>
      </c>
      <c r="H56" s="688">
        <f>'9.sz.mell.'!J56+'11.sz.mell'!J28</f>
        <v>2000184</v>
      </c>
      <c r="I56" s="429">
        <f>'9.sz.mell.'!K56+'11.sz.mell'!K28</f>
        <v>2255180</v>
      </c>
    </row>
    <row r="57" spans="1:10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689">
        <f>SUM(D46:D56)</f>
        <v>174332400</v>
      </c>
      <c r="E57" s="689">
        <f t="shared" ref="E57:I57" si="9">SUM(E46:E56)</f>
        <v>17330</v>
      </c>
      <c r="F57" s="689">
        <f t="shared" si="9"/>
        <v>0</v>
      </c>
      <c r="G57" s="689">
        <f t="shared" si="9"/>
        <v>15564644</v>
      </c>
      <c r="H57" s="689">
        <f t="shared" si="9"/>
        <v>20061425</v>
      </c>
      <c r="I57" s="434">
        <f t="shared" si="9"/>
        <v>209975799</v>
      </c>
      <c r="J57" s="857"/>
    </row>
    <row r="58" spans="1:10" s="11" customFormat="1" ht="14.25" customHeight="1" x14ac:dyDescent="0.3">
      <c r="A58" s="8" t="s">
        <v>145</v>
      </c>
      <c r="B58" s="25" t="s">
        <v>146</v>
      </c>
      <c r="C58" s="49" t="s">
        <v>147</v>
      </c>
      <c r="D58" s="915">
        <f>'9.sz.mell.'!F58</f>
        <v>0</v>
      </c>
      <c r="E58" s="915">
        <f>'9.sz.mell.'!G58</f>
        <v>0</v>
      </c>
      <c r="F58" s="915">
        <f>'9.sz.mell.'!H58</f>
        <v>0</v>
      </c>
      <c r="G58" s="915">
        <f>'9.sz.mell.'!I58</f>
        <v>0</v>
      </c>
      <c r="H58" s="915">
        <f>'9.sz.mell.'!J58</f>
        <v>0</v>
      </c>
      <c r="I58" s="435">
        <f>'9.sz.mell.'!K58</f>
        <v>0</v>
      </c>
    </row>
    <row r="59" spans="1:10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911">
        <f>'9.sz.mell.'!F59+'10.sz.mell'!G30</f>
        <v>28553543</v>
      </c>
      <c r="E59" s="911">
        <f>'9.sz.mell.'!G59+'10.sz.mell'!H30</f>
        <v>0</v>
      </c>
      <c r="F59" s="911">
        <f>'9.sz.mell.'!H59+'10.sz.mell'!I30</f>
        <v>0</v>
      </c>
      <c r="G59" s="911">
        <f>'9.sz.mell.'!I59+'10.sz.mell'!J30</f>
        <v>15748</v>
      </c>
      <c r="H59" s="911">
        <f>'9.sz.mell.'!J59+'10.sz.mell'!K30</f>
        <v>27265660</v>
      </c>
      <c r="I59" s="433">
        <f>'9.sz.mell.'!K59+'10.sz.mell'!L30</f>
        <v>55834951</v>
      </c>
    </row>
    <row r="60" spans="1:10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911">
        <f>'9.sz.mell.'!F60</f>
        <v>0</v>
      </c>
      <c r="E60" s="911">
        <f>'9.sz.mell.'!G60</f>
        <v>0</v>
      </c>
      <c r="F60" s="911">
        <f>'9.sz.mell.'!H60</f>
        <v>0</v>
      </c>
      <c r="G60" s="911">
        <f>'9.sz.mell.'!I60</f>
        <v>0</v>
      </c>
      <c r="H60" s="911">
        <f>'9.sz.mell.'!J60</f>
        <v>0</v>
      </c>
      <c r="I60" s="433">
        <f>'9.sz.mell.'!K60</f>
        <v>0</v>
      </c>
    </row>
    <row r="61" spans="1:10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911">
        <f>'9.sz.mell.'!F61</f>
        <v>0</v>
      </c>
      <c r="E61" s="911">
        <f>'9.sz.mell.'!G61</f>
        <v>0</v>
      </c>
      <c r="F61" s="911">
        <f>'9.sz.mell.'!H61</f>
        <v>0</v>
      </c>
      <c r="G61" s="911">
        <f>'9.sz.mell.'!I61</f>
        <v>0</v>
      </c>
      <c r="H61" s="911">
        <f>'9.sz.mell.'!J61</f>
        <v>0</v>
      </c>
      <c r="I61" s="433">
        <f>'9.sz.mell.'!K61</f>
        <v>0</v>
      </c>
    </row>
    <row r="62" spans="1:10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916">
        <f>'9.sz.mell.'!F62</f>
        <v>0</v>
      </c>
      <c r="E62" s="916">
        <f>'9.sz.mell.'!G62</f>
        <v>0</v>
      </c>
      <c r="F62" s="916">
        <f>'9.sz.mell.'!H62</f>
        <v>0</v>
      </c>
      <c r="G62" s="916">
        <f>'9.sz.mell.'!I62</f>
        <v>0</v>
      </c>
      <c r="H62" s="916">
        <f>'9.sz.mell.'!J62</f>
        <v>0</v>
      </c>
      <c r="I62" s="402">
        <f>'9.sz.mell.'!K62</f>
        <v>0</v>
      </c>
    </row>
    <row r="63" spans="1:10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734">
        <f>SUM(D58:D62)</f>
        <v>28553543</v>
      </c>
      <c r="E63" s="734">
        <f t="shared" ref="E63:I63" si="10">SUM(E58:E62)</f>
        <v>0</v>
      </c>
      <c r="F63" s="734">
        <f t="shared" si="10"/>
        <v>0</v>
      </c>
      <c r="G63" s="734">
        <f t="shared" si="10"/>
        <v>15748</v>
      </c>
      <c r="H63" s="734">
        <f t="shared" si="10"/>
        <v>27265660</v>
      </c>
      <c r="I63" s="436">
        <f t="shared" si="10"/>
        <v>55834951</v>
      </c>
    </row>
    <row r="64" spans="1:10" s="11" customFormat="1" ht="16.5" customHeight="1" x14ac:dyDescent="0.3">
      <c r="A64" s="32" t="s">
        <v>163</v>
      </c>
      <c r="B64" s="52" t="s">
        <v>164</v>
      </c>
      <c r="C64" s="53" t="s">
        <v>165</v>
      </c>
      <c r="D64" s="393"/>
      <c r="E64" s="1149"/>
      <c r="F64" s="1303"/>
      <c r="G64" s="1303"/>
      <c r="H64" s="1303"/>
      <c r="I64" s="953"/>
    </row>
    <row r="65" spans="1:11" s="11" customFormat="1" ht="17.25" customHeight="1" x14ac:dyDescent="0.3">
      <c r="A65" s="20" t="s">
        <v>166</v>
      </c>
      <c r="B65" s="47" t="s">
        <v>167</v>
      </c>
      <c r="C65" s="21" t="s">
        <v>168</v>
      </c>
      <c r="D65" s="688">
        <f>'10.sz.mell'!G31+'11.sz.mell'!F31</f>
        <v>0</v>
      </c>
      <c r="E65" s="688">
        <f>'10.sz.mell'!H31+'11.sz.mell'!G31</f>
        <v>17000</v>
      </c>
      <c r="F65" s="688">
        <f>'10.sz.mell'!I31+'11.sz.mell'!H31</f>
        <v>0</v>
      </c>
      <c r="G65" s="688">
        <f>'10.sz.mell'!J31+'11.sz.mell'!I31</f>
        <v>0</v>
      </c>
      <c r="H65" s="688">
        <f>'10.sz.mell'!K31+'11.sz.mell'!J31</f>
        <v>0</v>
      </c>
      <c r="I65" s="429">
        <f>'10.sz.mell'!L31+'11.sz.mell'!K31</f>
        <v>17000</v>
      </c>
    </row>
    <row r="66" spans="1:11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734">
        <f>SUM(D64:D65)</f>
        <v>0</v>
      </c>
      <c r="E66" s="734">
        <f t="shared" ref="E66:I66" si="11">SUM(E64:E65)</f>
        <v>17000</v>
      </c>
      <c r="F66" s="734">
        <f t="shared" si="11"/>
        <v>0</v>
      </c>
      <c r="G66" s="734">
        <f t="shared" si="11"/>
        <v>0</v>
      </c>
      <c r="H66" s="734">
        <f t="shared" si="11"/>
        <v>0</v>
      </c>
      <c r="I66" s="436">
        <f t="shared" si="11"/>
        <v>17000</v>
      </c>
    </row>
    <row r="67" spans="1:11" s="11" customFormat="1" ht="16.5" customHeight="1" x14ac:dyDescent="0.3">
      <c r="A67" s="8" t="s">
        <v>172</v>
      </c>
      <c r="B67" s="9" t="s">
        <v>173</v>
      </c>
      <c r="C67" s="10" t="s">
        <v>174</v>
      </c>
      <c r="D67" s="915"/>
      <c r="E67" s="1149"/>
      <c r="F67" s="1303"/>
      <c r="G67" s="1303"/>
      <c r="H67" s="1303"/>
      <c r="I67" s="953"/>
    </row>
    <row r="68" spans="1:11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916">
        <f>'9.sz.mell.'!F68</f>
        <v>0</v>
      </c>
      <c r="E68" s="916">
        <f>'9.sz.mell.'!G68</f>
        <v>0</v>
      </c>
      <c r="F68" s="916">
        <f>'9.sz.mell.'!H68</f>
        <v>0</v>
      </c>
      <c r="G68" s="916">
        <f>'9.sz.mell.'!I68</f>
        <v>0</v>
      </c>
      <c r="H68" s="916">
        <f>'9.sz.mell.'!J68</f>
        <v>1076660</v>
      </c>
      <c r="I68" s="1410">
        <f>'9.sz.mell.'!K68</f>
        <v>1076660</v>
      </c>
    </row>
    <row r="69" spans="1:11" s="11" customFormat="1" ht="15.75" customHeight="1" x14ac:dyDescent="0.3">
      <c r="A69" s="20" t="s">
        <v>178</v>
      </c>
      <c r="B69" s="56" t="s">
        <v>179</v>
      </c>
      <c r="C69" s="57" t="s">
        <v>180</v>
      </c>
      <c r="D69" s="689">
        <f>SUM(D67:D68)</f>
        <v>0</v>
      </c>
      <c r="E69" s="689">
        <f t="shared" ref="E69:I69" si="12">SUM(E67:E68)</f>
        <v>0</v>
      </c>
      <c r="F69" s="689">
        <f t="shared" si="12"/>
        <v>0</v>
      </c>
      <c r="G69" s="689">
        <f t="shared" si="12"/>
        <v>0</v>
      </c>
      <c r="H69" s="689">
        <f t="shared" si="12"/>
        <v>1076660</v>
      </c>
      <c r="I69" s="434">
        <f t="shared" si="12"/>
        <v>1076660</v>
      </c>
    </row>
    <row r="70" spans="1:11" s="11" customFormat="1" ht="21" customHeight="1" x14ac:dyDescent="0.3">
      <c r="A70" s="29" t="s">
        <v>181</v>
      </c>
      <c r="B70" s="48" t="s">
        <v>182</v>
      </c>
      <c r="C70" s="58" t="s">
        <v>183</v>
      </c>
      <c r="D70" s="403">
        <f>SUM(D22+D31+D45+D57+D63+D65+D69)</f>
        <v>2367930665</v>
      </c>
      <c r="E70" s="403">
        <f t="shared" ref="E70:I70" si="13">SUM(E22+E31+E45+E57+E63+E65+E69)</f>
        <v>202862509</v>
      </c>
      <c r="F70" s="403">
        <f t="shared" si="13"/>
        <v>0</v>
      </c>
      <c r="G70" s="403">
        <f>SUM(G22+G31+G45+G57+G63+G65+G69)</f>
        <v>80823581</v>
      </c>
      <c r="H70" s="403">
        <f>SUM(H22+H31+H45+H57+H63+H65+H69)</f>
        <v>110000102</v>
      </c>
      <c r="I70" s="404">
        <f t="shared" si="13"/>
        <v>2761616857</v>
      </c>
    </row>
    <row r="71" spans="1:11" s="11" customFormat="1" ht="14.25" customHeight="1" x14ac:dyDescent="0.3">
      <c r="A71" s="8" t="s">
        <v>184</v>
      </c>
      <c r="B71" s="9" t="s">
        <v>185</v>
      </c>
      <c r="C71" s="10" t="s">
        <v>186</v>
      </c>
      <c r="D71" s="917">
        <f>'9.sz.mell.'!F71</f>
        <v>350000000</v>
      </c>
      <c r="E71" s="917">
        <f>'9.sz.mell.'!G71</f>
        <v>0</v>
      </c>
      <c r="F71" s="917">
        <f>'9.sz.mell.'!H71</f>
        <v>0</v>
      </c>
      <c r="G71" s="917">
        <f>'9.sz.mell.'!I71</f>
        <v>0</v>
      </c>
      <c r="H71" s="1394"/>
      <c r="I71" s="437">
        <f>'9.sz.mell.'!K71</f>
        <v>350000000</v>
      </c>
    </row>
    <row r="72" spans="1:11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414">
        <f>SUM(D73:D74)</f>
        <v>2975979372</v>
      </c>
      <c r="E72" s="414">
        <f t="shared" ref="E72:I72" si="14">SUM(E73:E74)</f>
        <v>-31329099</v>
      </c>
      <c r="F72" s="414">
        <f t="shared" si="14"/>
        <v>0</v>
      </c>
      <c r="G72" s="414">
        <f t="shared" si="14"/>
        <v>0</v>
      </c>
      <c r="H72" s="414">
        <f t="shared" si="14"/>
        <v>0</v>
      </c>
      <c r="I72" s="415">
        <f t="shared" si="14"/>
        <v>2944650273</v>
      </c>
    </row>
    <row r="73" spans="1:11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911">
        <f>'9.sz.mell.'!F73+'10.sz.mell'!G35+'11.sz.mell'!F35</f>
        <v>2938534560</v>
      </c>
      <c r="E73" s="911">
        <f>'9.sz.mell.'!G73+'10.sz.mell'!H35+'11.sz.mell'!G35</f>
        <v>-8577502</v>
      </c>
      <c r="F73" s="911">
        <f>'9.sz.mell.'!H73+'10.sz.mell'!I35+'11.sz.mell'!H35</f>
        <v>0</v>
      </c>
      <c r="G73" s="911">
        <f>'9.sz.mell.'!I73+'10.sz.mell'!J35+'11.sz.mell'!I35</f>
        <v>0</v>
      </c>
      <c r="H73" s="911">
        <f>'9.sz.mell.'!J73+'10.sz.mell'!K35+'11.sz.mell'!J35</f>
        <v>0</v>
      </c>
      <c r="I73" s="433">
        <f>'9.sz.mell.'!K73+'10.sz.mell'!L35+'11.sz.mell'!K35</f>
        <v>2929957058</v>
      </c>
    </row>
    <row r="74" spans="1:11" s="11" customFormat="1" ht="14.25" customHeight="1" x14ac:dyDescent="0.3">
      <c r="A74" s="12" t="s">
        <v>193</v>
      </c>
      <c r="B74" s="607" t="s">
        <v>194</v>
      </c>
      <c r="C74" s="14" t="s">
        <v>195</v>
      </c>
      <c r="D74" s="911">
        <f>'9.sz.mell.'!F74</f>
        <v>37444812</v>
      </c>
      <c r="E74" s="911">
        <f>'9.sz.mell.'!G74</f>
        <v>-22751597</v>
      </c>
      <c r="F74" s="911">
        <f>'9.sz.mell.'!H74</f>
        <v>0</v>
      </c>
      <c r="G74" s="911">
        <f>'9.sz.mell.'!I74</f>
        <v>0</v>
      </c>
      <c r="H74" s="911">
        <f>'9.sz.mell.'!J74</f>
        <v>0</v>
      </c>
      <c r="I74" s="433">
        <f>'9.sz.mell.'!K74</f>
        <v>14693215</v>
      </c>
    </row>
    <row r="75" spans="1:11" s="11" customFormat="1" ht="14.25" customHeight="1" x14ac:dyDescent="0.3">
      <c r="A75" s="41" t="s">
        <v>196</v>
      </c>
      <c r="B75" s="606" t="s">
        <v>654</v>
      </c>
      <c r="C75" s="605" t="s">
        <v>656</v>
      </c>
      <c r="D75" s="916"/>
      <c r="E75" s="1148"/>
      <c r="F75" s="1301"/>
      <c r="G75" s="1301"/>
      <c r="H75" s="1301"/>
      <c r="I75" s="952"/>
    </row>
    <row r="76" spans="1:11" s="11" customFormat="1" ht="14.25" customHeight="1" x14ac:dyDescent="0.3">
      <c r="A76" s="29" t="s">
        <v>199</v>
      </c>
      <c r="B76" s="61" t="s">
        <v>657</v>
      </c>
      <c r="C76" s="62" t="s">
        <v>198</v>
      </c>
      <c r="D76" s="404">
        <f>SUM(D71+D72+D75)</f>
        <v>3325979372</v>
      </c>
      <c r="E76" s="404">
        <f t="shared" ref="E76:I76" si="15">SUM(E71+E72+E75)</f>
        <v>-31329099</v>
      </c>
      <c r="F76" s="404">
        <f t="shared" si="15"/>
        <v>0</v>
      </c>
      <c r="G76" s="404">
        <f t="shared" si="15"/>
        <v>0</v>
      </c>
      <c r="H76" s="404"/>
      <c r="I76" s="404">
        <f t="shared" si="15"/>
        <v>3294650273</v>
      </c>
    </row>
    <row r="77" spans="1:11" s="11" customFormat="1" ht="18.75" customHeight="1" x14ac:dyDescent="0.3">
      <c r="A77" s="29" t="s">
        <v>655</v>
      </c>
      <c r="B77" s="61" t="s">
        <v>658</v>
      </c>
      <c r="C77" s="62" t="s">
        <v>659</v>
      </c>
      <c r="D77" s="693">
        <f>SUM(D76,D70)</f>
        <v>5693910037</v>
      </c>
      <c r="E77" s="693">
        <f t="shared" ref="E77:I77" si="16">SUM(E76,E70)</f>
        <v>171533410</v>
      </c>
      <c r="F77" s="693">
        <f t="shared" si="16"/>
        <v>0</v>
      </c>
      <c r="G77" s="693">
        <f t="shared" si="16"/>
        <v>80823581</v>
      </c>
      <c r="H77" s="693">
        <f t="shared" si="16"/>
        <v>110000102</v>
      </c>
      <c r="I77" s="693">
        <f t="shared" si="16"/>
        <v>6056267130</v>
      </c>
      <c r="J77" s="857"/>
      <c r="K77" s="857"/>
    </row>
    <row r="78" spans="1:11" ht="17.25" customHeight="1" x14ac:dyDescent="0.35">
      <c r="A78" s="1419"/>
      <c r="B78" s="1419"/>
      <c r="C78" s="1419"/>
      <c r="D78" s="1419"/>
    </row>
    <row r="79" spans="1:11" s="63" customFormat="1" ht="16.5" customHeight="1" x14ac:dyDescent="0.35">
      <c r="A79" s="1427" t="s">
        <v>201</v>
      </c>
      <c r="B79" s="1427"/>
      <c r="C79" s="1427"/>
      <c r="D79" s="1427"/>
      <c r="E79" s="1427"/>
      <c r="F79" s="1427"/>
      <c r="G79" s="1427"/>
      <c r="H79" s="1427"/>
      <c r="I79" s="1427"/>
    </row>
    <row r="80" spans="1:11" ht="38.15" customHeight="1" x14ac:dyDescent="0.35">
      <c r="A80" s="4" t="s">
        <v>2</v>
      </c>
      <c r="B80" s="5" t="s">
        <v>202</v>
      </c>
      <c r="C80" s="5" t="s">
        <v>4</v>
      </c>
      <c r="D80" s="6" t="s">
        <v>822</v>
      </c>
      <c r="E80" s="1145" t="s">
        <v>959</v>
      </c>
      <c r="F80" s="1145" t="s">
        <v>977</v>
      </c>
      <c r="G80" s="1145" t="s">
        <v>980</v>
      </c>
      <c r="H80" s="1145" t="s">
        <v>991</v>
      </c>
      <c r="I80" s="1145" t="s">
        <v>960</v>
      </c>
    </row>
    <row r="81" spans="1:9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146" t="s">
        <v>267</v>
      </c>
      <c r="F81" s="1146" t="s">
        <v>460</v>
      </c>
      <c r="G81" s="1146" t="s">
        <v>726</v>
      </c>
      <c r="H81" s="1146" t="s">
        <v>961</v>
      </c>
      <c r="I81" s="1146" t="s">
        <v>962</v>
      </c>
    </row>
    <row r="82" spans="1:9" ht="15.75" customHeight="1" x14ac:dyDescent="0.35">
      <c r="A82" s="32" t="s">
        <v>9</v>
      </c>
      <c r="B82" s="33" t="s">
        <v>203</v>
      </c>
      <c r="C82" s="34" t="s">
        <v>204</v>
      </c>
      <c r="D82" s="432">
        <f>'9.sz.mell.'!F81+'10.sz.mell'!G47+'11.sz.mell'!F47</f>
        <v>451587461</v>
      </c>
      <c r="E82" s="432">
        <f>'9.sz.mell.'!G81+'10.sz.mell'!H47+'11.sz.mell'!G47</f>
        <v>97092655</v>
      </c>
      <c r="F82" s="432">
        <f>'9.sz.mell.'!H81+'10.sz.mell'!I47+'11.sz.mell'!H47</f>
        <v>0</v>
      </c>
      <c r="G82" s="432">
        <f>'9.sz.mell.'!I81+'10.sz.mell'!J47+'11.sz.mell'!I47</f>
        <v>1798812</v>
      </c>
      <c r="H82" s="432">
        <f>'9.sz.mell.'!J81+'10.sz.mell'!K47+'11.sz.mell'!J47</f>
        <v>13206171</v>
      </c>
      <c r="I82" s="432">
        <f>'9.sz.mell.'!K81+'10.sz.mell'!L47+'11.sz.mell'!K47</f>
        <v>563685099</v>
      </c>
    </row>
    <row r="83" spans="1:9" ht="15.75" customHeight="1" x14ac:dyDescent="0.35">
      <c r="A83" s="8" t="s">
        <v>12</v>
      </c>
      <c r="B83" s="64" t="s">
        <v>205</v>
      </c>
      <c r="C83" s="65" t="s">
        <v>206</v>
      </c>
      <c r="D83" s="394">
        <f>'9.sz.mell.'!F82+'10.sz.mell'!G48+'11.sz.mell'!F48</f>
        <v>81628511</v>
      </c>
      <c r="E83" s="394">
        <f>'9.sz.mell.'!G82+'10.sz.mell'!H48+'11.sz.mell'!G48</f>
        <v>18504553</v>
      </c>
      <c r="F83" s="394">
        <f>'9.sz.mell.'!H82+'10.sz.mell'!I48+'11.sz.mell'!H48</f>
        <v>0</v>
      </c>
      <c r="G83" s="394">
        <f>'9.sz.mell.'!I82+'10.sz.mell'!J48+'11.sz.mell'!I48</f>
        <v>127060</v>
      </c>
      <c r="H83" s="394">
        <f>'9.sz.mell.'!J82+'10.sz.mell'!K48+'11.sz.mell'!J48</f>
        <v>2108966</v>
      </c>
      <c r="I83" s="394">
        <f>'9.sz.mell.'!K82+'10.sz.mell'!L48+'11.sz.mell'!K48</f>
        <v>102369090</v>
      </c>
    </row>
    <row r="84" spans="1:9" ht="15.75" customHeight="1" x14ac:dyDescent="0.35">
      <c r="A84" s="12" t="s">
        <v>15</v>
      </c>
      <c r="B84" s="66" t="s">
        <v>207</v>
      </c>
      <c r="C84" s="67" t="s">
        <v>208</v>
      </c>
      <c r="D84" s="394">
        <f>'9.sz.mell.'!F83+'10.sz.mell'!G49+'11.sz.mell'!F49</f>
        <v>851768724</v>
      </c>
      <c r="E84" s="394">
        <f>'9.sz.mell.'!G83+'10.sz.mell'!H49+'11.sz.mell'!G49</f>
        <v>80700349</v>
      </c>
      <c r="F84" s="394">
        <f>'9.sz.mell.'!H83+'10.sz.mell'!I49+'11.sz.mell'!H49</f>
        <v>0</v>
      </c>
      <c r="G84" s="394">
        <f>'9.sz.mell.'!I83+'10.sz.mell'!J49+'11.sz.mell'!I49</f>
        <v>36759235</v>
      </c>
      <c r="H84" s="394">
        <f>'9.sz.mell.'!J83+'10.sz.mell'!K49+'11.sz.mell'!J49</f>
        <v>31972676</v>
      </c>
      <c r="I84" s="394">
        <f>'9.sz.mell.'!K83+'10.sz.mell'!L49+'11.sz.mell'!K49</f>
        <v>1001200984</v>
      </c>
    </row>
    <row r="85" spans="1:9" ht="15.75" customHeight="1" x14ac:dyDescent="0.35">
      <c r="A85" s="8" t="s">
        <v>18</v>
      </c>
      <c r="B85" s="66" t="s">
        <v>209</v>
      </c>
      <c r="C85" s="67" t="s">
        <v>210</v>
      </c>
      <c r="D85" s="394">
        <f>'9.sz.mell.'!F84+'10.sz.mell'!G50+'11.sz.mell'!F50</f>
        <v>73949000</v>
      </c>
      <c r="E85" s="394">
        <f>'9.sz.mell.'!G84+'10.sz.mell'!H50+'11.sz.mell'!G50</f>
        <v>112860</v>
      </c>
      <c r="F85" s="394">
        <f>'9.sz.mell.'!H84+'10.sz.mell'!I50+'11.sz.mell'!H50</f>
        <v>0</v>
      </c>
      <c r="G85" s="394">
        <f>'9.sz.mell.'!I84+'10.sz.mell'!J50+'11.sz.mell'!I50</f>
        <v>3321715</v>
      </c>
      <c r="H85" s="394">
        <f>'9.sz.mell.'!J84+'10.sz.mell'!K50+'11.sz.mell'!J50</f>
        <v>248460</v>
      </c>
      <c r="I85" s="394">
        <f>'9.sz.mell.'!K84+'10.sz.mell'!L50+'11.sz.mell'!K50</f>
        <v>77632035</v>
      </c>
    </row>
    <row r="86" spans="1:9" ht="15.75" customHeight="1" x14ac:dyDescent="0.35">
      <c r="A86" s="12" t="s">
        <v>21</v>
      </c>
      <c r="B86" s="66" t="s">
        <v>211</v>
      </c>
      <c r="C86" s="67" t="s">
        <v>212</v>
      </c>
      <c r="D86" s="398">
        <f>SUM(D87:D93)</f>
        <v>1080237243</v>
      </c>
      <c r="E86" s="398">
        <f t="shared" ref="E86:I86" si="17">SUM(E87:E93)</f>
        <v>-26890253</v>
      </c>
      <c r="F86" s="398">
        <f>SUM(F87:F93)</f>
        <v>20000000</v>
      </c>
      <c r="G86" s="398">
        <f>SUM(G87:G93)</f>
        <v>86439960</v>
      </c>
      <c r="H86" s="398">
        <f>SUM(H87:H93)</f>
        <v>39602635</v>
      </c>
      <c r="I86" s="398">
        <f t="shared" si="17"/>
        <v>1199389585</v>
      </c>
    </row>
    <row r="87" spans="1:9" ht="15.75" customHeight="1" x14ac:dyDescent="0.35">
      <c r="A87" s="12" t="s">
        <v>24</v>
      </c>
      <c r="B87" s="585" t="s">
        <v>213</v>
      </c>
      <c r="C87" s="70" t="s">
        <v>214</v>
      </c>
      <c r="D87" s="428">
        <f>'9.sz.mell.'!F86</f>
        <v>0</v>
      </c>
      <c r="E87" s="428">
        <f>'9.sz.mell.'!G86</f>
        <v>82863</v>
      </c>
      <c r="F87" s="428">
        <f>'9.sz.mell.'!H86</f>
        <v>0</v>
      </c>
      <c r="G87" s="428">
        <f>'9.sz.mell.'!I86</f>
        <v>0</v>
      </c>
      <c r="H87" s="428"/>
      <c r="I87" s="428">
        <f>'9.sz.mell.'!K86</f>
        <v>82863</v>
      </c>
    </row>
    <row r="88" spans="1:9" ht="15.75" customHeight="1" x14ac:dyDescent="0.35">
      <c r="A88" s="12" t="s">
        <v>27</v>
      </c>
      <c r="B88" s="68" t="s">
        <v>215</v>
      </c>
      <c r="C88" s="91" t="s">
        <v>216</v>
      </c>
      <c r="D88" s="428">
        <f>'9.sz.mell.'!F87</f>
        <v>0</v>
      </c>
      <c r="E88" s="428">
        <f>'9.sz.mell.'!G87</f>
        <v>0</v>
      </c>
      <c r="F88" s="428">
        <f>'9.sz.mell.'!H87</f>
        <v>0</v>
      </c>
      <c r="G88" s="428"/>
      <c r="H88" s="428"/>
      <c r="I88" s="428">
        <f>'9.sz.mell.'!K87</f>
        <v>0</v>
      </c>
    </row>
    <row r="89" spans="1:9" ht="15.75" customHeight="1" x14ac:dyDescent="0.35">
      <c r="A89" s="8" t="s">
        <v>30</v>
      </c>
      <c r="B89" s="68" t="s">
        <v>217</v>
      </c>
      <c r="C89" s="91" t="s">
        <v>218</v>
      </c>
      <c r="D89" s="428">
        <f>'9.sz.mell.'!F88</f>
        <v>0</v>
      </c>
      <c r="E89" s="428">
        <f>'9.sz.mell.'!G88</f>
        <v>0</v>
      </c>
      <c r="F89" s="428">
        <f>'9.sz.mell.'!H88</f>
        <v>0</v>
      </c>
      <c r="G89" s="428"/>
      <c r="H89" s="428"/>
      <c r="I89" s="428">
        <f>'9.sz.mell.'!K88</f>
        <v>0</v>
      </c>
    </row>
    <row r="90" spans="1:9" ht="15.75" customHeight="1" x14ac:dyDescent="0.35">
      <c r="A90" s="12" t="s">
        <v>33</v>
      </c>
      <c r="B90" s="69" t="s">
        <v>219</v>
      </c>
      <c r="C90" s="91" t="s">
        <v>220</v>
      </c>
      <c r="D90" s="428">
        <f>'9.sz.mell.'!F89</f>
        <v>515625061</v>
      </c>
      <c r="E90" s="428">
        <f>'9.sz.mell.'!G89</f>
        <v>16003072</v>
      </c>
      <c r="F90" s="428">
        <f>'9.sz.mell.'!H89</f>
        <v>0</v>
      </c>
      <c r="G90" s="428">
        <f>'9.sz.mell.'!I89</f>
        <v>9777973</v>
      </c>
      <c r="H90" s="428">
        <f>'9.sz.mell.'!J89</f>
        <v>34879854</v>
      </c>
      <c r="I90" s="428">
        <f>'9.sz.mell.'!K89</f>
        <v>576285960</v>
      </c>
    </row>
    <row r="91" spans="1:9" ht="15.75" customHeight="1" x14ac:dyDescent="0.35">
      <c r="A91" s="12" t="s">
        <v>36</v>
      </c>
      <c r="B91" s="68" t="s">
        <v>221</v>
      </c>
      <c r="C91" s="91" t="s">
        <v>222</v>
      </c>
      <c r="D91" s="428">
        <f>'9.sz.mell.'!F90+'10.sz.mell'!G51+'11.sz.mell'!F51</f>
        <v>0</v>
      </c>
      <c r="E91" s="428">
        <f>'9.sz.mell.'!G90+'10.sz.mell'!H51+'11.sz.mell'!G51</f>
        <v>0</v>
      </c>
      <c r="F91" s="428">
        <f>'9.sz.mell.'!H90+'10.sz.mell'!I51+'11.sz.mell'!H51</f>
        <v>0</v>
      </c>
      <c r="G91" s="428">
        <f>'9.sz.mell.'!I90+'10.sz.mell'!J51+'11.sz.mell'!I51</f>
        <v>0</v>
      </c>
      <c r="H91" s="428"/>
      <c r="I91" s="428">
        <f>'9.sz.mell.'!K90+'10.sz.mell'!L51+'11.sz.mell'!K51</f>
        <v>0</v>
      </c>
    </row>
    <row r="92" spans="1:9" ht="15.75" customHeight="1" x14ac:dyDescent="0.35">
      <c r="A92" s="12" t="s">
        <v>38</v>
      </c>
      <c r="B92" s="68" t="s">
        <v>223</v>
      </c>
      <c r="C92" s="91" t="s">
        <v>224</v>
      </c>
      <c r="D92" s="428">
        <f>'9.sz.mell.'!F91</f>
        <v>485882935</v>
      </c>
      <c r="E92" s="428">
        <f>'9.sz.mell.'!G91</f>
        <v>13130370</v>
      </c>
      <c r="F92" s="428">
        <f>'9.sz.mell.'!H91</f>
        <v>0</v>
      </c>
      <c r="G92" s="428">
        <f>'9.sz.mell.'!I91</f>
        <v>51848919</v>
      </c>
      <c r="H92" s="428">
        <f>'9.sz.mell.'!J91</f>
        <v>17256969</v>
      </c>
      <c r="I92" s="428">
        <f>'9.sz.mell.'!K91</f>
        <v>568119193</v>
      </c>
    </row>
    <row r="93" spans="1:9" ht="15.75" customHeight="1" x14ac:dyDescent="0.35">
      <c r="A93" s="8" t="s">
        <v>40</v>
      </c>
      <c r="B93" s="68" t="s">
        <v>225</v>
      </c>
      <c r="C93" s="91" t="s">
        <v>226</v>
      </c>
      <c r="D93" s="428">
        <f>'9.sz.mell.'!F92</f>
        <v>78729247</v>
      </c>
      <c r="E93" s="428">
        <f>'9.sz.mell.'!G92</f>
        <v>-56106558</v>
      </c>
      <c r="F93" s="428">
        <f>'9.sz.mell.'!H92</f>
        <v>20000000</v>
      </c>
      <c r="G93" s="428">
        <f>'9.sz.mell.'!I92</f>
        <v>24813068</v>
      </c>
      <c r="H93" s="428">
        <f>'9.sz.mell.'!J92</f>
        <v>-12534188</v>
      </c>
      <c r="I93" s="428">
        <f>'9.sz.mell.'!K92</f>
        <v>54901569</v>
      </c>
    </row>
    <row r="94" spans="1:9" ht="15.75" customHeight="1" x14ac:dyDescent="0.35">
      <c r="A94" s="12" t="s">
        <v>42</v>
      </c>
      <c r="B94" s="68" t="s">
        <v>227</v>
      </c>
      <c r="C94" s="70" t="s">
        <v>226</v>
      </c>
      <c r="D94" s="428">
        <f>'9.sz.mell.'!F93</f>
        <v>13833567</v>
      </c>
      <c r="E94" s="428">
        <f>'9.sz.mell.'!G93</f>
        <v>-13833567</v>
      </c>
      <c r="F94" s="428">
        <f>'9.sz.mell.'!H93</f>
        <v>20000000</v>
      </c>
      <c r="G94" s="428">
        <f>'9.sz.mell.'!I93</f>
        <v>0</v>
      </c>
      <c r="H94" s="428">
        <f>'9.sz.mell.'!J93</f>
        <v>-6519556</v>
      </c>
      <c r="I94" s="428">
        <f>'9.sz.mell.'!K93</f>
        <v>13480444</v>
      </c>
    </row>
    <row r="95" spans="1:9" ht="15.75" customHeight="1" x14ac:dyDescent="0.35">
      <c r="A95" s="20" t="s">
        <v>44</v>
      </c>
      <c r="B95" s="71" t="s">
        <v>228</v>
      </c>
      <c r="C95" s="72" t="s">
        <v>226</v>
      </c>
      <c r="D95" s="428">
        <f>'9.sz.mell.'!F94</f>
        <v>64895680</v>
      </c>
      <c r="E95" s="428">
        <f>'9.sz.mell.'!G94</f>
        <v>-42272991</v>
      </c>
      <c r="F95" s="428">
        <f>'9.sz.mell.'!H94</f>
        <v>0</v>
      </c>
      <c r="G95" s="428">
        <f>'9.sz.mell.'!I94</f>
        <v>24813068</v>
      </c>
      <c r="H95" s="428">
        <f>'9.sz.mell.'!J94</f>
        <v>-6014632</v>
      </c>
      <c r="I95" s="428">
        <f>'9.sz.mell.'!K94</f>
        <v>41421125</v>
      </c>
    </row>
    <row r="96" spans="1:9" ht="15.75" customHeight="1" x14ac:dyDescent="0.35">
      <c r="A96" s="29" t="s">
        <v>46</v>
      </c>
      <c r="B96" s="74" t="s">
        <v>454</v>
      </c>
      <c r="C96" s="31" t="s">
        <v>229</v>
      </c>
      <c r="D96" s="434">
        <f>SUM(D82:D86)</f>
        <v>2539170939</v>
      </c>
      <c r="E96" s="434">
        <f t="shared" ref="E96:I96" si="18">SUM(E82:E86)</f>
        <v>169520164</v>
      </c>
      <c r="F96" s="434">
        <f t="shared" si="18"/>
        <v>20000000</v>
      </c>
      <c r="G96" s="434">
        <f>SUM(G82:G86)</f>
        <v>128446782</v>
      </c>
      <c r="H96" s="434">
        <f>SUM(H82:H86)</f>
        <v>87138908</v>
      </c>
      <c r="I96" s="434">
        <f t="shared" si="18"/>
        <v>2944276793</v>
      </c>
    </row>
    <row r="97" spans="1:11" ht="16.5" customHeight="1" x14ac:dyDescent="0.35">
      <c r="A97" s="8" t="s">
        <v>48</v>
      </c>
      <c r="B97" s="64" t="s">
        <v>230</v>
      </c>
      <c r="C97" s="65" t="s">
        <v>231</v>
      </c>
      <c r="D97" s="394">
        <f>'9.sz.mell.'!F96+'10.sz.mell'!G53+'11.sz.mell'!F53</f>
        <v>2211472089</v>
      </c>
      <c r="E97" s="394">
        <f>'9.sz.mell.'!G96+'10.sz.mell'!H53+'11.sz.mell'!G53</f>
        <v>2289945</v>
      </c>
      <c r="F97" s="394">
        <f>'9.sz.mell.'!H96+'10.sz.mell'!I53+'11.sz.mell'!H53</f>
        <v>-20000000</v>
      </c>
      <c r="G97" s="394">
        <f>'9.sz.mell.'!I96+'10.sz.mell'!J53+'11.sz.mell'!I53</f>
        <v>-52425000</v>
      </c>
      <c r="H97" s="394">
        <f>'9.sz.mell.'!J96+'10.sz.mell'!K53+'11.sz.mell'!J53</f>
        <v>-16460992</v>
      </c>
      <c r="I97" s="394">
        <f>'9.sz.mell.'!K96+'10.sz.mell'!L53+'11.sz.mell'!K53</f>
        <v>2124876042</v>
      </c>
    </row>
    <row r="98" spans="1:11" ht="16.5" customHeight="1" x14ac:dyDescent="0.35">
      <c r="A98" s="12" t="s">
        <v>50</v>
      </c>
      <c r="B98" s="66" t="s">
        <v>232</v>
      </c>
      <c r="C98" s="67" t="s">
        <v>233</v>
      </c>
      <c r="D98" s="394">
        <f>'9.sz.mell.'!F97+'10.sz.mell'!G54</f>
        <v>910715592</v>
      </c>
      <c r="E98" s="394">
        <f>'9.sz.mell.'!G97+'10.sz.mell'!H54</f>
        <v>-410699</v>
      </c>
      <c r="F98" s="394">
        <f>'9.sz.mell.'!H97+'10.sz.mell'!I54</f>
        <v>0</v>
      </c>
      <c r="G98" s="394">
        <f>'9.sz.mell.'!I97+'10.sz.mell'!J54</f>
        <v>4801799</v>
      </c>
      <c r="H98" s="394">
        <f>'9.sz.mell.'!J97+'10.sz.mell'!K54</f>
        <v>39066919</v>
      </c>
      <c r="I98" s="394">
        <f>'9.sz.mell.'!K97+'10.sz.mell'!L54</f>
        <v>954173611</v>
      </c>
    </row>
    <row r="99" spans="1:11" ht="16.5" customHeight="1" x14ac:dyDescent="0.35">
      <c r="A99" s="8" t="s">
        <v>53</v>
      </c>
      <c r="B99" s="13" t="s">
        <v>234</v>
      </c>
      <c r="C99" s="14" t="s">
        <v>235</v>
      </c>
      <c r="D99" s="398">
        <f>SUM(D100:D105)</f>
        <v>0</v>
      </c>
      <c r="E99" s="398">
        <f t="shared" ref="E99:I99" si="19">SUM(E100:E105)</f>
        <v>134000</v>
      </c>
      <c r="F99" s="398">
        <f t="shared" si="19"/>
        <v>0</v>
      </c>
      <c r="G99" s="398">
        <f t="shared" si="19"/>
        <v>0</v>
      </c>
      <c r="H99" s="398">
        <f t="shared" si="19"/>
        <v>255267</v>
      </c>
      <c r="I99" s="398">
        <f t="shared" si="19"/>
        <v>389267</v>
      </c>
    </row>
    <row r="100" spans="1:11" ht="16.5" customHeight="1" x14ac:dyDescent="0.35">
      <c r="A100" s="12" t="s">
        <v>56</v>
      </c>
      <c r="B100" s="586" t="s">
        <v>236</v>
      </c>
      <c r="C100" s="36" t="s">
        <v>237</v>
      </c>
      <c r="D100" s="584">
        <f>'9.sz.mell.'!F99</f>
        <v>0</v>
      </c>
      <c r="E100" s="584">
        <f>'9.sz.mell.'!G99</f>
        <v>0</v>
      </c>
      <c r="F100" s="584">
        <f>'9.sz.mell.'!H99</f>
        <v>0</v>
      </c>
      <c r="G100" s="584">
        <f>'9.sz.mell.'!I99</f>
        <v>0</v>
      </c>
      <c r="H100" s="584">
        <f>'9.sz.mell.'!J99</f>
        <v>0</v>
      </c>
      <c r="I100" s="584">
        <f>'9.sz.mell.'!K99</f>
        <v>0</v>
      </c>
    </row>
    <row r="101" spans="1:11" ht="16.5" customHeight="1" x14ac:dyDescent="0.35">
      <c r="A101" s="8" t="s">
        <v>59</v>
      </c>
      <c r="B101" s="587" t="s">
        <v>217</v>
      </c>
      <c r="C101" s="36" t="s">
        <v>238</v>
      </c>
      <c r="D101" s="584">
        <f>'9.sz.mell.'!F100</f>
        <v>0</v>
      </c>
      <c r="E101" s="584">
        <f>'9.sz.mell.'!G100</f>
        <v>0</v>
      </c>
      <c r="F101" s="584">
        <f>'9.sz.mell.'!H100</f>
        <v>0</v>
      </c>
      <c r="G101" s="584">
        <f>'9.sz.mell.'!I100</f>
        <v>0</v>
      </c>
      <c r="H101" s="584">
        <f>'9.sz.mell.'!J100</f>
        <v>0</v>
      </c>
      <c r="I101" s="584">
        <f>'9.sz.mell.'!K100</f>
        <v>0</v>
      </c>
    </row>
    <row r="102" spans="1:11" ht="16.5" customHeight="1" x14ac:dyDescent="0.35">
      <c r="A102" s="12" t="s">
        <v>61</v>
      </c>
      <c r="B102" s="587" t="s">
        <v>239</v>
      </c>
      <c r="C102" s="36" t="s">
        <v>240</v>
      </c>
      <c r="D102" s="584">
        <f>'9.sz.mell.'!F101</f>
        <v>0</v>
      </c>
      <c r="E102" s="584">
        <f>'9.sz.mell.'!G101</f>
        <v>0</v>
      </c>
      <c r="F102" s="584">
        <f>'9.sz.mell.'!H101</f>
        <v>0</v>
      </c>
      <c r="G102" s="584">
        <f>'9.sz.mell.'!I101</f>
        <v>0</v>
      </c>
      <c r="H102" s="584">
        <f>'9.sz.mell.'!J101</f>
        <v>0</v>
      </c>
      <c r="I102" s="584">
        <f>'9.sz.mell.'!K101</f>
        <v>0</v>
      </c>
    </row>
    <row r="103" spans="1:11" ht="16.5" customHeight="1" x14ac:dyDescent="0.35">
      <c r="A103" s="8" t="s">
        <v>63</v>
      </c>
      <c r="B103" s="587" t="s">
        <v>241</v>
      </c>
      <c r="C103" s="36" t="s">
        <v>242</v>
      </c>
      <c r="D103" s="584">
        <f>'9.sz.mell.'!F102</f>
        <v>0</v>
      </c>
      <c r="E103" s="584">
        <f>'9.sz.mell.'!G102</f>
        <v>0</v>
      </c>
      <c r="F103" s="584">
        <f>'9.sz.mell.'!H102</f>
        <v>0</v>
      </c>
      <c r="G103" s="584">
        <f>'9.sz.mell.'!I102</f>
        <v>0</v>
      </c>
      <c r="H103" s="584">
        <f>'9.sz.mell.'!J102</f>
        <v>0</v>
      </c>
      <c r="I103" s="584">
        <f>'9.sz.mell.'!K102</f>
        <v>0</v>
      </c>
    </row>
    <row r="104" spans="1:11" ht="16.5" customHeight="1" x14ac:dyDescent="0.35">
      <c r="A104" s="12" t="s">
        <v>65</v>
      </c>
      <c r="B104" s="587" t="s">
        <v>243</v>
      </c>
      <c r="C104" s="36" t="s">
        <v>244</v>
      </c>
      <c r="D104" s="584">
        <f>'9.sz.mell.'!F103</f>
        <v>0</v>
      </c>
      <c r="E104" s="584">
        <f>'9.sz.mell.'!G103</f>
        <v>0</v>
      </c>
      <c r="F104" s="584">
        <f>'9.sz.mell.'!H103</f>
        <v>0</v>
      </c>
      <c r="G104" s="584">
        <f>'9.sz.mell.'!I103</f>
        <v>0</v>
      </c>
      <c r="H104" s="584">
        <f>'9.sz.mell.'!J103</f>
        <v>0</v>
      </c>
      <c r="I104" s="584">
        <f>'9.sz.mell.'!K103</f>
        <v>0</v>
      </c>
    </row>
    <row r="105" spans="1:11" ht="16.5" customHeight="1" x14ac:dyDescent="0.35">
      <c r="A105" s="41" t="s">
        <v>67</v>
      </c>
      <c r="B105" s="588" t="s">
        <v>245</v>
      </c>
      <c r="C105" s="36" t="s">
        <v>246</v>
      </c>
      <c r="D105" s="584">
        <f>'9.sz.mell.'!F104</f>
        <v>0</v>
      </c>
      <c r="E105" s="584">
        <f>'9.sz.mell.'!G104</f>
        <v>134000</v>
      </c>
      <c r="F105" s="584">
        <f>'9.sz.mell.'!H104</f>
        <v>0</v>
      </c>
      <c r="G105" s="584">
        <f>'9.sz.mell.'!I104</f>
        <v>0</v>
      </c>
      <c r="H105" s="584">
        <f>'9.sz.mell.'!J104</f>
        <v>255267</v>
      </c>
      <c r="I105" s="584">
        <f>'9.sz.mell.'!K104</f>
        <v>389267</v>
      </c>
    </row>
    <row r="106" spans="1:11" ht="16.5" customHeight="1" x14ac:dyDescent="0.35">
      <c r="A106" s="29" t="s">
        <v>69</v>
      </c>
      <c r="B106" s="74" t="s">
        <v>453</v>
      </c>
      <c r="C106" s="31" t="s">
        <v>247</v>
      </c>
      <c r="D106" s="404">
        <f>+D97+D98+D99</f>
        <v>3122187681</v>
      </c>
      <c r="E106" s="404">
        <f t="shared" ref="E106:I106" si="20">+E97+E98+E99</f>
        <v>2013246</v>
      </c>
      <c r="F106" s="404">
        <f t="shared" si="20"/>
        <v>-20000000</v>
      </c>
      <c r="G106" s="404">
        <f t="shared" si="20"/>
        <v>-47623201</v>
      </c>
      <c r="H106" s="404">
        <f t="shared" si="20"/>
        <v>22861194</v>
      </c>
      <c r="I106" s="404">
        <f t="shared" si="20"/>
        <v>3079438920</v>
      </c>
    </row>
    <row r="107" spans="1:11" ht="23.25" customHeight="1" x14ac:dyDescent="0.35">
      <c r="A107" s="75" t="s">
        <v>71</v>
      </c>
      <c r="B107" s="48" t="s">
        <v>248</v>
      </c>
      <c r="C107" s="31" t="s">
        <v>249</v>
      </c>
      <c r="D107" s="438">
        <f>SUM(D96+D106)</f>
        <v>5661358620</v>
      </c>
      <c r="E107" s="438">
        <f t="shared" ref="E107:I107" si="21">SUM(E96+E106)</f>
        <v>171533410</v>
      </c>
      <c r="F107" s="438">
        <f t="shared" si="21"/>
        <v>0</v>
      </c>
      <c r="G107" s="438">
        <f t="shared" si="21"/>
        <v>80823581</v>
      </c>
      <c r="H107" s="438">
        <f t="shared" si="21"/>
        <v>110000102</v>
      </c>
      <c r="I107" s="438">
        <f t="shared" si="21"/>
        <v>6023715713</v>
      </c>
    </row>
    <row r="108" spans="1:11" ht="16.5" customHeight="1" x14ac:dyDescent="0.35">
      <c r="A108" s="32" t="s">
        <v>74</v>
      </c>
      <c r="B108" s="77" t="s">
        <v>250</v>
      </c>
      <c r="C108" s="78" t="s">
        <v>251</v>
      </c>
      <c r="D108" s="589">
        <f>'9.sz.mell.'!F107</f>
        <v>0</v>
      </c>
      <c r="E108" s="589">
        <f>'9.sz.mell.'!G107</f>
        <v>0</v>
      </c>
      <c r="F108" s="589">
        <f>'9.sz.mell.'!H107</f>
        <v>0</v>
      </c>
      <c r="G108" s="589"/>
      <c r="H108" s="589"/>
      <c r="I108" s="589">
        <f>'9.sz.mell.'!K107</f>
        <v>0</v>
      </c>
    </row>
    <row r="109" spans="1:11" ht="16.5" customHeight="1" x14ac:dyDescent="0.35">
      <c r="A109" s="12" t="s">
        <v>77</v>
      </c>
      <c r="B109" s="79" t="s">
        <v>252</v>
      </c>
      <c r="C109" s="67" t="s">
        <v>253</v>
      </c>
      <c r="D109" s="415">
        <f>'9.sz.mell.'!F108</f>
        <v>0</v>
      </c>
      <c r="E109" s="415">
        <f>'9.sz.mell.'!G108</f>
        <v>0</v>
      </c>
      <c r="F109" s="415">
        <f>'9.sz.mell.'!H108</f>
        <v>0</v>
      </c>
      <c r="G109" s="415"/>
      <c r="H109" s="415"/>
      <c r="I109" s="415">
        <f>'9.sz.mell.'!K108</f>
        <v>0</v>
      </c>
    </row>
    <row r="110" spans="1:11" ht="16.5" customHeight="1" x14ac:dyDescent="0.35">
      <c r="A110" s="877" t="s">
        <v>80</v>
      </c>
      <c r="B110" s="79" t="s">
        <v>254</v>
      </c>
      <c r="C110" s="67" t="s">
        <v>255</v>
      </c>
      <c r="D110" s="437">
        <f>'9.sz.mell.'!F109</f>
        <v>32551417</v>
      </c>
      <c r="E110" s="437">
        <f>'9.sz.mell.'!G109</f>
        <v>0</v>
      </c>
      <c r="F110" s="437">
        <f>'9.sz.mell.'!H109</f>
        <v>0</v>
      </c>
      <c r="G110" s="437">
        <f>'9.sz.mell.'!I109</f>
        <v>0</v>
      </c>
      <c r="H110" s="437"/>
      <c r="I110" s="437">
        <f>'9.sz.mell.'!K109</f>
        <v>32551417</v>
      </c>
    </row>
    <row r="111" spans="1:11" ht="16.5" customHeight="1" x14ac:dyDescent="0.35">
      <c r="A111" s="12" t="s">
        <v>82</v>
      </c>
      <c r="B111" s="79" t="s">
        <v>256</v>
      </c>
      <c r="C111" s="67" t="s">
        <v>257</v>
      </c>
      <c r="D111" s="398"/>
      <c r="E111" s="398"/>
      <c r="F111" s="398"/>
      <c r="G111" s="398"/>
      <c r="H111" s="398"/>
      <c r="I111" s="398"/>
    </row>
    <row r="112" spans="1:11" ht="24.75" customHeight="1" x14ac:dyDescent="0.35">
      <c r="A112" s="22" t="s">
        <v>84</v>
      </c>
      <c r="B112" s="30" t="s">
        <v>258</v>
      </c>
      <c r="C112" s="31" t="s">
        <v>259</v>
      </c>
      <c r="D112" s="422">
        <f t="shared" ref="D112:I112" si="22">SUM(D108:D111)</f>
        <v>32551417</v>
      </c>
      <c r="E112" s="422">
        <f t="shared" si="22"/>
        <v>0</v>
      </c>
      <c r="F112" s="422">
        <f t="shared" si="22"/>
        <v>0</v>
      </c>
      <c r="G112" s="422">
        <f t="shared" si="22"/>
        <v>0</v>
      </c>
      <c r="H112" s="422">
        <f t="shared" si="22"/>
        <v>0</v>
      </c>
      <c r="I112" s="422">
        <f t="shared" si="22"/>
        <v>32551417</v>
      </c>
      <c r="J112" s="82"/>
      <c r="K112" s="945"/>
    </row>
    <row r="113" spans="1:10" s="11" customFormat="1" ht="27.75" customHeight="1" x14ac:dyDescent="0.3">
      <c r="A113" s="4">
        <v>32</v>
      </c>
      <c r="B113" s="23" t="s">
        <v>260</v>
      </c>
      <c r="C113" s="83" t="s">
        <v>261</v>
      </c>
      <c r="D113" s="422">
        <f>D107+D112</f>
        <v>5693910037</v>
      </c>
      <c r="E113" s="422">
        <f t="shared" ref="E113:I113" si="23">E107+E112</f>
        <v>171533410</v>
      </c>
      <c r="F113" s="422">
        <f t="shared" si="23"/>
        <v>0</v>
      </c>
      <c r="G113" s="422">
        <f t="shared" si="23"/>
        <v>80823581</v>
      </c>
      <c r="H113" s="422">
        <f t="shared" si="23"/>
        <v>110000102</v>
      </c>
      <c r="I113" s="422">
        <f t="shared" si="23"/>
        <v>6056267130</v>
      </c>
      <c r="J113" s="857"/>
    </row>
    <row r="114" spans="1:10" ht="16.5" customHeight="1" x14ac:dyDescent="0.35"/>
    <row r="115" spans="1:10" ht="30.75" customHeight="1" x14ac:dyDescent="0.35">
      <c r="A115" s="1426" t="s">
        <v>262</v>
      </c>
      <c r="B115" s="1426"/>
      <c r="C115" s="1426"/>
      <c r="D115" s="1426"/>
    </row>
    <row r="116" spans="1:10" ht="15" customHeight="1" x14ac:dyDescent="0.35">
      <c r="A116" s="1425"/>
      <c r="B116" s="1425"/>
      <c r="C116" s="2"/>
      <c r="D116" s="86"/>
    </row>
    <row r="117" spans="1:10" ht="29.25" customHeight="1" x14ac:dyDescent="0.35">
      <c r="A117" s="87">
        <v>1</v>
      </c>
      <c r="B117" s="1421" t="s">
        <v>263</v>
      </c>
      <c r="C117" s="1422"/>
      <c r="D117" s="88">
        <f>D70-D107</f>
        <v>-3293427955</v>
      </c>
      <c r="E117" s="88">
        <f t="shared" ref="E117:I117" si="24">E70-E107</f>
        <v>31329099</v>
      </c>
      <c r="F117" s="88">
        <f t="shared" si="24"/>
        <v>0</v>
      </c>
      <c r="G117" s="88">
        <f t="shared" si="24"/>
        <v>0</v>
      </c>
      <c r="H117" s="88">
        <f t="shared" si="24"/>
        <v>0</v>
      </c>
      <c r="I117" s="88">
        <f t="shared" si="24"/>
        <v>-3262098856</v>
      </c>
    </row>
    <row r="118" spans="1:10" ht="29.25" customHeight="1" x14ac:dyDescent="0.35">
      <c r="A118" s="89" t="s">
        <v>12</v>
      </c>
      <c r="B118" s="1423" t="s">
        <v>727</v>
      </c>
      <c r="C118" s="1424"/>
      <c r="D118" s="90">
        <f>D76-D112</f>
        <v>3293427955</v>
      </c>
      <c r="E118" s="90">
        <f t="shared" ref="E118:I118" si="25">E76-E112</f>
        <v>-31329099</v>
      </c>
      <c r="F118" s="90">
        <f t="shared" si="25"/>
        <v>0</v>
      </c>
      <c r="G118" s="90">
        <f t="shared" si="25"/>
        <v>0</v>
      </c>
      <c r="H118" s="90">
        <f t="shared" si="25"/>
        <v>0</v>
      </c>
      <c r="I118" s="90">
        <f t="shared" si="25"/>
        <v>3262098856</v>
      </c>
    </row>
  </sheetData>
  <mergeCells count="9">
    <mergeCell ref="A2:I2"/>
    <mergeCell ref="A1:I1"/>
    <mergeCell ref="B117:C117"/>
    <mergeCell ref="B118:C118"/>
    <mergeCell ref="A116:B116"/>
    <mergeCell ref="A3:B3"/>
    <mergeCell ref="A78:D78"/>
    <mergeCell ref="A115:D115"/>
    <mergeCell ref="A79:I79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0" fitToHeight="2" orientation="portrait" r:id="rId1"/>
  <headerFooter alignWithMargins="0">
    <oddHeader>&amp;R&amp;"Times New Roman CE,Félkövér dőlt"&amp;11 1. melléklet a 23/2019. (XII.02.) önkormányzati rendelethez</oddHeader>
  </headerFooter>
  <rowBreaks count="1" manualBreakCount="1">
    <brk id="7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N19" sqref="N19"/>
    </sheetView>
  </sheetViews>
  <sheetFormatPr defaultRowHeight="15.5" x14ac:dyDescent="0.35"/>
  <cols>
    <col min="1" max="1" width="5.5" style="317" customWidth="1"/>
    <col min="2" max="2" width="28.796875" style="316" customWidth="1"/>
    <col min="3" max="14" width="11.296875" style="316" customWidth="1"/>
    <col min="15" max="15" width="11.296875" style="317" customWidth="1"/>
    <col min="16" max="256" width="9.296875" style="316"/>
    <col min="257" max="257" width="5.5" style="316" customWidth="1"/>
    <col min="258" max="258" width="28.796875" style="316" customWidth="1"/>
    <col min="259" max="271" width="11.296875" style="316" customWidth="1"/>
    <col min="272" max="512" width="9.296875" style="316"/>
    <col min="513" max="513" width="5.5" style="316" customWidth="1"/>
    <col min="514" max="514" width="28.796875" style="316" customWidth="1"/>
    <col min="515" max="527" width="11.296875" style="316" customWidth="1"/>
    <col min="528" max="768" width="9.296875" style="316"/>
    <col min="769" max="769" width="5.5" style="316" customWidth="1"/>
    <col min="770" max="770" width="28.796875" style="316" customWidth="1"/>
    <col min="771" max="783" width="11.296875" style="316" customWidth="1"/>
    <col min="784" max="1024" width="9.296875" style="316"/>
    <col min="1025" max="1025" width="5.5" style="316" customWidth="1"/>
    <col min="1026" max="1026" width="28.796875" style="316" customWidth="1"/>
    <col min="1027" max="1039" width="11.296875" style="316" customWidth="1"/>
    <col min="1040" max="1280" width="9.296875" style="316"/>
    <col min="1281" max="1281" width="5.5" style="316" customWidth="1"/>
    <col min="1282" max="1282" width="28.796875" style="316" customWidth="1"/>
    <col min="1283" max="1295" width="11.296875" style="316" customWidth="1"/>
    <col min="1296" max="1536" width="9.296875" style="316"/>
    <col min="1537" max="1537" width="5.5" style="316" customWidth="1"/>
    <col min="1538" max="1538" width="28.796875" style="316" customWidth="1"/>
    <col min="1539" max="1551" width="11.296875" style="316" customWidth="1"/>
    <col min="1552" max="1792" width="9.296875" style="316"/>
    <col min="1793" max="1793" width="5.5" style="316" customWidth="1"/>
    <col min="1794" max="1794" width="28.796875" style="316" customWidth="1"/>
    <col min="1795" max="1807" width="11.296875" style="316" customWidth="1"/>
    <col min="1808" max="2048" width="9.296875" style="316"/>
    <col min="2049" max="2049" width="5.5" style="316" customWidth="1"/>
    <col min="2050" max="2050" width="28.796875" style="316" customWidth="1"/>
    <col min="2051" max="2063" width="11.296875" style="316" customWidth="1"/>
    <col min="2064" max="2304" width="9.296875" style="316"/>
    <col min="2305" max="2305" width="5.5" style="316" customWidth="1"/>
    <col min="2306" max="2306" width="28.796875" style="316" customWidth="1"/>
    <col min="2307" max="2319" width="11.296875" style="316" customWidth="1"/>
    <col min="2320" max="2560" width="9.296875" style="316"/>
    <col min="2561" max="2561" width="5.5" style="316" customWidth="1"/>
    <col min="2562" max="2562" width="28.796875" style="316" customWidth="1"/>
    <col min="2563" max="2575" width="11.296875" style="316" customWidth="1"/>
    <col min="2576" max="2816" width="9.296875" style="316"/>
    <col min="2817" max="2817" width="5.5" style="316" customWidth="1"/>
    <col min="2818" max="2818" width="28.796875" style="316" customWidth="1"/>
    <col min="2819" max="2831" width="11.296875" style="316" customWidth="1"/>
    <col min="2832" max="3072" width="9.296875" style="316"/>
    <col min="3073" max="3073" width="5.5" style="316" customWidth="1"/>
    <col min="3074" max="3074" width="28.796875" style="316" customWidth="1"/>
    <col min="3075" max="3087" width="11.296875" style="316" customWidth="1"/>
    <col min="3088" max="3328" width="9.296875" style="316"/>
    <col min="3329" max="3329" width="5.5" style="316" customWidth="1"/>
    <col min="3330" max="3330" width="28.796875" style="316" customWidth="1"/>
    <col min="3331" max="3343" width="11.296875" style="316" customWidth="1"/>
    <col min="3344" max="3584" width="9.296875" style="316"/>
    <col min="3585" max="3585" width="5.5" style="316" customWidth="1"/>
    <col min="3586" max="3586" width="28.796875" style="316" customWidth="1"/>
    <col min="3587" max="3599" width="11.296875" style="316" customWidth="1"/>
    <col min="3600" max="3840" width="9.296875" style="316"/>
    <col min="3841" max="3841" width="5.5" style="316" customWidth="1"/>
    <col min="3842" max="3842" width="28.796875" style="316" customWidth="1"/>
    <col min="3843" max="3855" width="11.296875" style="316" customWidth="1"/>
    <col min="3856" max="4096" width="9.296875" style="316"/>
    <col min="4097" max="4097" width="5.5" style="316" customWidth="1"/>
    <col min="4098" max="4098" width="28.796875" style="316" customWidth="1"/>
    <col min="4099" max="4111" width="11.296875" style="316" customWidth="1"/>
    <col min="4112" max="4352" width="9.296875" style="316"/>
    <col min="4353" max="4353" width="5.5" style="316" customWidth="1"/>
    <col min="4354" max="4354" width="28.796875" style="316" customWidth="1"/>
    <col min="4355" max="4367" width="11.296875" style="316" customWidth="1"/>
    <col min="4368" max="4608" width="9.296875" style="316"/>
    <col min="4609" max="4609" width="5.5" style="316" customWidth="1"/>
    <col min="4610" max="4610" width="28.796875" style="316" customWidth="1"/>
    <col min="4611" max="4623" width="11.296875" style="316" customWidth="1"/>
    <col min="4624" max="4864" width="9.296875" style="316"/>
    <col min="4865" max="4865" width="5.5" style="316" customWidth="1"/>
    <col min="4866" max="4866" width="28.796875" style="316" customWidth="1"/>
    <col min="4867" max="4879" width="11.296875" style="316" customWidth="1"/>
    <col min="4880" max="5120" width="9.296875" style="316"/>
    <col min="5121" max="5121" width="5.5" style="316" customWidth="1"/>
    <col min="5122" max="5122" width="28.796875" style="316" customWidth="1"/>
    <col min="5123" max="5135" width="11.296875" style="316" customWidth="1"/>
    <col min="5136" max="5376" width="9.296875" style="316"/>
    <col min="5377" max="5377" width="5.5" style="316" customWidth="1"/>
    <col min="5378" max="5378" width="28.796875" style="316" customWidth="1"/>
    <col min="5379" max="5391" width="11.296875" style="316" customWidth="1"/>
    <col min="5392" max="5632" width="9.296875" style="316"/>
    <col min="5633" max="5633" width="5.5" style="316" customWidth="1"/>
    <col min="5634" max="5634" width="28.796875" style="316" customWidth="1"/>
    <col min="5635" max="5647" width="11.296875" style="316" customWidth="1"/>
    <col min="5648" max="5888" width="9.296875" style="316"/>
    <col min="5889" max="5889" width="5.5" style="316" customWidth="1"/>
    <col min="5890" max="5890" width="28.796875" style="316" customWidth="1"/>
    <col min="5891" max="5903" width="11.296875" style="316" customWidth="1"/>
    <col min="5904" max="6144" width="9.296875" style="316"/>
    <col min="6145" max="6145" width="5.5" style="316" customWidth="1"/>
    <col min="6146" max="6146" width="28.796875" style="316" customWidth="1"/>
    <col min="6147" max="6159" width="11.296875" style="316" customWidth="1"/>
    <col min="6160" max="6400" width="9.296875" style="316"/>
    <col min="6401" max="6401" width="5.5" style="316" customWidth="1"/>
    <col min="6402" max="6402" width="28.796875" style="316" customWidth="1"/>
    <col min="6403" max="6415" width="11.296875" style="316" customWidth="1"/>
    <col min="6416" max="6656" width="9.296875" style="316"/>
    <col min="6657" max="6657" width="5.5" style="316" customWidth="1"/>
    <col min="6658" max="6658" width="28.796875" style="316" customWidth="1"/>
    <col min="6659" max="6671" width="11.296875" style="316" customWidth="1"/>
    <col min="6672" max="6912" width="9.296875" style="316"/>
    <col min="6913" max="6913" width="5.5" style="316" customWidth="1"/>
    <col min="6914" max="6914" width="28.796875" style="316" customWidth="1"/>
    <col min="6915" max="6927" width="11.296875" style="316" customWidth="1"/>
    <col min="6928" max="7168" width="9.296875" style="316"/>
    <col min="7169" max="7169" width="5.5" style="316" customWidth="1"/>
    <col min="7170" max="7170" width="28.796875" style="316" customWidth="1"/>
    <col min="7171" max="7183" width="11.296875" style="316" customWidth="1"/>
    <col min="7184" max="7424" width="9.296875" style="316"/>
    <col min="7425" max="7425" width="5.5" style="316" customWidth="1"/>
    <col min="7426" max="7426" width="28.796875" style="316" customWidth="1"/>
    <col min="7427" max="7439" width="11.296875" style="316" customWidth="1"/>
    <col min="7440" max="7680" width="9.296875" style="316"/>
    <col min="7681" max="7681" width="5.5" style="316" customWidth="1"/>
    <col min="7682" max="7682" width="28.796875" style="316" customWidth="1"/>
    <col min="7683" max="7695" width="11.296875" style="316" customWidth="1"/>
    <col min="7696" max="7936" width="9.296875" style="316"/>
    <col min="7937" max="7937" width="5.5" style="316" customWidth="1"/>
    <col min="7938" max="7938" width="28.796875" style="316" customWidth="1"/>
    <col min="7939" max="7951" width="11.296875" style="316" customWidth="1"/>
    <col min="7952" max="8192" width="9.296875" style="316"/>
    <col min="8193" max="8193" width="5.5" style="316" customWidth="1"/>
    <col min="8194" max="8194" width="28.796875" style="316" customWidth="1"/>
    <col min="8195" max="8207" width="11.296875" style="316" customWidth="1"/>
    <col min="8208" max="8448" width="9.296875" style="316"/>
    <col min="8449" max="8449" width="5.5" style="316" customWidth="1"/>
    <col min="8450" max="8450" width="28.796875" style="316" customWidth="1"/>
    <col min="8451" max="8463" width="11.296875" style="316" customWidth="1"/>
    <col min="8464" max="8704" width="9.296875" style="316"/>
    <col min="8705" max="8705" width="5.5" style="316" customWidth="1"/>
    <col min="8706" max="8706" width="28.796875" style="316" customWidth="1"/>
    <col min="8707" max="8719" width="11.296875" style="316" customWidth="1"/>
    <col min="8720" max="8960" width="9.296875" style="316"/>
    <col min="8961" max="8961" width="5.5" style="316" customWidth="1"/>
    <col min="8962" max="8962" width="28.796875" style="316" customWidth="1"/>
    <col min="8963" max="8975" width="11.296875" style="316" customWidth="1"/>
    <col min="8976" max="9216" width="9.296875" style="316"/>
    <col min="9217" max="9217" width="5.5" style="316" customWidth="1"/>
    <col min="9218" max="9218" width="28.796875" style="316" customWidth="1"/>
    <col min="9219" max="9231" width="11.296875" style="316" customWidth="1"/>
    <col min="9232" max="9472" width="9.296875" style="316"/>
    <col min="9473" max="9473" width="5.5" style="316" customWidth="1"/>
    <col min="9474" max="9474" width="28.796875" style="316" customWidth="1"/>
    <col min="9475" max="9487" width="11.296875" style="316" customWidth="1"/>
    <col min="9488" max="9728" width="9.296875" style="316"/>
    <col min="9729" max="9729" width="5.5" style="316" customWidth="1"/>
    <col min="9730" max="9730" width="28.796875" style="316" customWidth="1"/>
    <col min="9731" max="9743" width="11.296875" style="316" customWidth="1"/>
    <col min="9744" max="9984" width="9.296875" style="316"/>
    <col min="9985" max="9985" width="5.5" style="316" customWidth="1"/>
    <col min="9986" max="9986" width="28.796875" style="316" customWidth="1"/>
    <col min="9987" max="9999" width="11.296875" style="316" customWidth="1"/>
    <col min="10000" max="10240" width="9.296875" style="316"/>
    <col min="10241" max="10241" width="5.5" style="316" customWidth="1"/>
    <col min="10242" max="10242" width="28.796875" style="316" customWidth="1"/>
    <col min="10243" max="10255" width="11.296875" style="316" customWidth="1"/>
    <col min="10256" max="10496" width="9.296875" style="316"/>
    <col min="10497" max="10497" width="5.5" style="316" customWidth="1"/>
    <col min="10498" max="10498" width="28.796875" style="316" customWidth="1"/>
    <col min="10499" max="10511" width="11.296875" style="316" customWidth="1"/>
    <col min="10512" max="10752" width="9.296875" style="316"/>
    <col min="10753" max="10753" width="5.5" style="316" customWidth="1"/>
    <col min="10754" max="10754" width="28.796875" style="316" customWidth="1"/>
    <col min="10755" max="10767" width="11.296875" style="316" customWidth="1"/>
    <col min="10768" max="11008" width="9.296875" style="316"/>
    <col min="11009" max="11009" width="5.5" style="316" customWidth="1"/>
    <col min="11010" max="11010" width="28.796875" style="316" customWidth="1"/>
    <col min="11011" max="11023" width="11.296875" style="316" customWidth="1"/>
    <col min="11024" max="11264" width="9.296875" style="316"/>
    <col min="11265" max="11265" width="5.5" style="316" customWidth="1"/>
    <col min="11266" max="11266" width="28.796875" style="316" customWidth="1"/>
    <col min="11267" max="11279" width="11.296875" style="316" customWidth="1"/>
    <col min="11280" max="11520" width="9.296875" style="316"/>
    <col min="11521" max="11521" width="5.5" style="316" customWidth="1"/>
    <col min="11522" max="11522" width="28.796875" style="316" customWidth="1"/>
    <col min="11523" max="11535" width="11.296875" style="316" customWidth="1"/>
    <col min="11536" max="11776" width="9.296875" style="316"/>
    <col min="11777" max="11777" width="5.5" style="316" customWidth="1"/>
    <col min="11778" max="11778" width="28.796875" style="316" customWidth="1"/>
    <col min="11779" max="11791" width="11.296875" style="316" customWidth="1"/>
    <col min="11792" max="12032" width="9.296875" style="316"/>
    <col min="12033" max="12033" width="5.5" style="316" customWidth="1"/>
    <col min="12034" max="12034" width="28.796875" style="316" customWidth="1"/>
    <col min="12035" max="12047" width="11.296875" style="316" customWidth="1"/>
    <col min="12048" max="12288" width="9.296875" style="316"/>
    <col min="12289" max="12289" width="5.5" style="316" customWidth="1"/>
    <col min="12290" max="12290" width="28.796875" style="316" customWidth="1"/>
    <col min="12291" max="12303" width="11.296875" style="316" customWidth="1"/>
    <col min="12304" max="12544" width="9.296875" style="316"/>
    <col min="12545" max="12545" width="5.5" style="316" customWidth="1"/>
    <col min="12546" max="12546" width="28.796875" style="316" customWidth="1"/>
    <col min="12547" max="12559" width="11.296875" style="316" customWidth="1"/>
    <col min="12560" max="12800" width="9.296875" style="316"/>
    <col min="12801" max="12801" width="5.5" style="316" customWidth="1"/>
    <col min="12802" max="12802" width="28.796875" style="316" customWidth="1"/>
    <col min="12803" max="12815" width="11.296875" style="316" customWidth="1"/>
    <col min="12816" max="13056" width="9.296875" style="316"/>
    <col min="13057" max="13057" width="5.5" style="316" customWidth="1"/>
    <col min="13058" max="13058" width="28.796875" style="316" customWidth="1"/>
    <col min="13059" max="13071" width="11.296875" style="316" customWidth="1"/>
    <col min="13072" max="13312" width="9.296875" style="316"/>
    <col min="13313" max="13313" width="5.5" style="316" customWidth="1"/>
    <col min="13314" max="13314" width="28.796875" style="316" customWidth="1"/>
    <col min="13315" max="13327" width="11.296875" style="316" customWidth="1"/>
    <col min="13328" max="13568" width="9.296875" style="316"/>
    <col min="13569" max="13569" width="5.5" style="316" customWidth="1"/>
    <col min="13570" max="13570" width="28.796875" style="316" customWidth="1"/>
    <col min="13571" max="13583" width="11.296875" style="316" customWidth="1"/>
    <col min="13584" max="13824" width="9.296875" style="316"/>
    <col min="13825" max="13825" width="5.5" style="316" customWidth="1"/>
    <col min="13826" max="13826" width="28.796875" style="316" customWidth="1"/>
    <col min="13827" max="13839" width="11.296875" style="316" customWidth="1"/>
    <col min="13840" max="14080" width="9.296875" style="316"/>
    <col min="14081" max="14081" width="5.5" style="316" customWidth="1"/>
    <col min="14082" max="14082" width="28.796875" style="316" customWidth="1"/>
    <col min="14083" max="14095" width="11.296875" style="316" customWidth="1"/>
    <col min="14096" max="14336" width="9.296875" style="316"/>
    <col min="14337" max="14337" width="5.5" style="316" customWidth="1"/>
    <col min="14338" max="14338" width="28.796875" style="316" customWidth="1"/>
    <col min="14339" max="14351" width="11.296875" style="316" customWidth="1"/>
    <col min="14352" max="14592" width="9.296875" style="316"/>
    <col min="14593" max="14593" width="5.5" style="316" customWidth="1"/>
    <col min="14594" max="14594" width="28.796875" style="316" customWidth="1"/>
    <col min="14595" max="14607" width="11.296875" style="316" customWidth="1"/>
    <col min="14608" max="14848" width="9.296875" style="316"/>
    <col min="14849" max="14849" width="5.5" style="316" customWidth="1"/>
    <col min="14850" max="14850" width="28.796875" style="316" customWidth="1"/>
    <col min="14851" max="14863" width="11.296875" style="316" customWidth="1"/>
    <col min="14864" max="15104" width="9.296875" style="316"/>
    <col min="15105" max="15105" width="5.5" style="316" customWidth="1"/>
    <col min="15106" max="15106" width="28.796875" style="316" customWidth="1"/>
    <col min="15107" max="15119" width="11.296875" style="316" customWidth="1"/>
    <col min="15120" max="15360" width="9.296875" style="316"/>
    <col min="15361" max="15361" width="5.5" style="316" customWidth="1"/>
    <col min="15362" max="15362" width="28.796875" style="316" customWidth="1"/>
    <col min="15363" max="15375" width="11.296875" style="316" customWidth="1"/>
    <col min="15376" max="15616" width="9.296875" style="316"/>
    <col min="15617" max="15617" width="5.5" style="316" customWidth="1"/>
    <col min="15618" max="15618" width="28.796875" style="316" customWidth="1"/>
    <col min="15619" max="15631" width="11.296875" style="316" customWidth="1"/>
    <col min="15632" max="15872" width="9.296875" style="316"/>
    <col min="15873" max="15873" width="5.5" style="316" customWidth="1"/>
    <col min="15874" max="15874" width="28.796875" style="316" customWidth="1"/>
    <col min="15875" max="15887" width="11.296875" style="316" customWidth="1"/>
    <col min="15888" max="16128" width="9.296875" style="316"/>
    <col min="16129" max="16129" width="5.5" style="316" customWidth="1"/>
    <col min="16130" max="16130" width="28.796875" style="316" customWidth="1"/>
    <col min="16131" max="16143" width="11.296875" style="316" customWidth="1"/>
    <col min="16144" max="16384" width="9.296875" style="316"/>
  </cols>
  <sheetData>
    <row r="1" spans="1:15" ht="45.75" customHeight="1" x14ac:dyDescent="0.35">
      <c r="A1" s="1526" t="s">
        <v>844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</row>
    <row r="2" spans="1:15" ht="12" customHeight="1" x14ac:dyDescent="0.35">
      <c r="N2" s="318"/>
      <c r="O2" s="319" t="s">
        <v>405</v>
      </c>
    </row>
    <row r="3" spans="1:15" s="317" customFormat="1" ht="31.5" customHeight="1" x14ac:dyDescent="0.35">
      <c r="A3" s="320" t="s">
        <v>394</v>
      </c>
      <c r="B3" s="321" t="s">
        <v>266</v>
      </c>
      <c r="C3" s="321" t="s">
        <v>506</v>
      </c>
      <c r="D3" s="321" t="s">
        <v>507</v>
      </c>
      <c r="E3" s="321" t="s">
        <v>508</v>
      </c>
      <c r="F3" s="321" t="s">
        <v>509</v>
      </c>
      <c r="G3" s="321" t="s">
        <v>510</v>
      </c>
      <c r="H3" s="321" t="s">
        <v>511</v>
      </c>
      <c r="I3" s="321" t="s">
        <v>512</v>
      </c>
      <c r="J3" s="321" t="s">
        <v>513</v>
      </c>
      <c r="K3" s="321" t="s">
        <v>514</v>
      </c>
      <c r="L3" s="321" t="s">
        <v>515</v>
      </c>
      <c r="M3" s="321" t="s">
        <v>516</v>
      </c>
      <c r="N3" s="321" t="s">
        <v>517</v>
      </c>
      <c r="O3" s="322" t="s">
        <v>518</v>
      </c>
    </row>
    <row r="4" spans="1:15" s="324" customFormat="1" ht="21" customHeight="1" x14ac:dyDescent="0.3">
      <c r="A4" s="323" t="s">
        <v>9</v>
      </c>
      <c r="B4" s="1528" t="s">
        <v>264</v>
      </c>
      <c r="C4" s="1528"/>
      <c r="D4" s="1528"/>
      <c r="E4" s="1528"/>
      <c r="F4" s="1528"/>
      <c r="G4" s="1528"/>
      <c r="H4" s="1528"/>
      <c r="I4" s="1528"/>
      <c r="J4" s="1528"/>
      <c r="K4" s="1528"/>
      <c r="L4" s="1528"/>
      <c r="M4" s="1528"/>
      <c r="N4" s="1528"/>
      <c r="O4" s="1529"/>
    </row>
    <row r="5" spans="1:15" s="329" customFormat="1" ht="21" customHeight="1" x14ac:dyDescent="0.3">
      <c r="A5" s="325" t="s">
        <v>12</v>
      </c>
      <c r="B5" s="326" t="s">
        <v>519</v>
      </c>
      <c r="C5" s="327">
        <v>104523</v>
      </c>
      <c r="D5" s="327">
        <v>104523</v>
      </c>
      <c r="E5" s="327">
        <v>104523</v>
      </c>
      <c r="F5" s="327">
        <v>104523</v>
      </c>
      <c r="G5" s="327">
        <v>104523</v>
      </c>
      <c r="H5" s="327">
        <v>104523</v>
      </c>
      <c r="I5" s="327">
        <v>104523</v>
      </c>
      <c r="J5" s="327">
        <v>104523</v>
      </c>
      <c r="K5" s="327">
        <v>104523</v>
      </c>
      <c r="L5" s="327">
        <v>104523</v>
      </c>
      <c r="M5" s="327">
        <v>104523</v>
      </c>
      <c r="N5" s="327">
        <v>104527</v>
      </c>
      <c r="O5" s="328">
        <f t="shared" ref="O5:O12" si="0">SUM(C5:N5)</f>
        <v>1254280</v>
      </c>
    </row>
    <row r="6" spans="1:15" s="329" customFormat="1" ht="21" customHeight="1" x14ac:dyDescent="0.3">
      <c r="A6" s="330" t="s">
        <v>15</v>
      </c>
      <c r="B6" s="331" t="s">
        <v>520</v>
      </c>
      <c r="C6" s="332">
        <v>30870</v>
      </c>
      <c r="D6" s="332">
        <v>30870</v>
      </c>
      <c r="E6" s="332">
        <v>30870</v>
      </c>
      <c r="F6" s="332">
        <v>30870</v>
      </c>
      <c r="G6" s="332">
        <v>30870</v>
      </c>
      <c r="H6" s="332">
        <v>30870</v>
      </c>
      <c r="I6" s="332">
        <v>30870</v>
      </c>
      <c r="J6" s="332">
        <v>30870</v>
      </c>
      <c r="K6" s="332">
        <v>30870</v>
      </c>
      <c r="L6" s="332">
        <v>30870</v>
      </c>
      <c r="M6" s="332">
        <v>30870</v>
      </c>
      <c r="N6" s="332">
        <v>30862</v>
      </c>
      <c r="O6" s="333">
        <f t="shared" si="0"/>
        <v>370432</v>
      </c>
    </row>
    <row r="7" spans="1:15" s="329" customFormat="1" ht="21" customHeight="1" x14ac:dyDescent="0.3">
      <c r="A7" s="330" t="s">
        <v>18</v>
      </c>
      <c r="B7" s="334" t="s">
        <v>440</v>
      </c>
      <c r="C7" s="332">
        <v>89998</v>
      </c>
      <c r="D7" s="332">
        <v>89998</v>
      </c>
      <c r="E7" s="332">
        <v>89998</v>
      </c>
      <c r="F7" s="332">
        <v>89998</v>
      </c>
      <c r="G7" s="332">
        <v>89998</v>
      </c>
      <c r="H7" s="332">
        <v>89998</v>
      </c>
      <c r="I7" s="332">
        <v>89998</v>
      </c>
      <c r="J7" s="332">
        <v>89998</v>
      </c>
      <c r="K7" s="332">
        <v>89998</v>
      </c>
      <c r="L7" s="332">
        <v>89998</v>
      </c>
      <c r="M7" s="332">
        <v>89998</v>
      </c>
      <c r="N7" s="332">
        <v>89998</v>
      </c>
      <c r="O7" s="333">
        <f>SUM(C7:N7)</f>
        <v>1079976</v>
      </c>
    </row>
    <row r="8" spans="1:15" s="329" customFormat="1" ht="21" customHeight="1" x14ac:dyDescent="0.3">
      <c r="A8" s="330" t="s">
        <v>21</v>
      </c>
      <c r="B8" s="334" t="s">
        <v>441</v>
      </c>
      <c r="C8" s="332">
        <v>4653</v>
      </c>
      <c r="D8" s="332">
        <v>4653</v>
      </c>
      <c r="E8" s="332">
        <v>4653</v>
      </c>
      <c r="F8" s="332">
        <v>4653</v>
      </c>
      <c r="G8" s="332">
        <v>4653</v>
      </c>
      <c r="H8" s="332">
        <v>4653</v>
      </c>
      <c r="I8" s="332">
        <v>4653</v>
      </c>
      <c r="J8" s="332">
        <v>4653</v>
      </c>
      <c r="K8" s="332">
        <v>4653</v>
      </c>
      <c r="L8" s="332">
        <v>4653</v>
      </c>
      <c r="M8" s="332">
        <v>4653</v>
      </c>
      <c r="N8" s="332">
        <v>4652</v>
      </c>
      <c r="O8" s="333">
        <f>SUM(C8:N8)</f>
        <v>55835</v>
      </c>
    </row>
    <row r="9" spans="1:15" s="329" customFormat="1" ht="21" customHeight="1" x14ac:dyDescent="0.3">
      <c r="A9" s="330" t="s">
        <v>24</v>
      </c>
      <c r="B9" s="334" t="s">
        <v>521</v>
      </c>
      <c r="C9" s="332"/>
      <c r="D9" s="332"/>
      <c r="E9" s="332">
        <v>17</v>
      </c>
      <c r="F9" s="332"/>
      <c r="G9" s="332"/>
      <c r="H9" s="332"/>
      <c r="I9" s="332"/>
      <c r="J9" s="332"/>
      <c r="K9" s="332"/>
      <c r="L9" s="332"/>
      <c r="M9" s="332"/>
      <c r="N9" s="332"/>
      <c r="O9" s="333">
        <f t="shared" si="0"/>
        <v>17</v>
      </c>
    </row>
    <row r="10" spans="1:15" s="329" customFormat="1" ht="21" customHeight="1" x14ac:dyDescent="0.3">
      <c r="A10" s="330" t="s">
        <v>27</v>
      </c>
      <c r="B10" s="334" t="s">
        <v>522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>
        <v>1077</v>
      </c>
      <c r="O10" s="333">
        <f t="shared" si="0"/>
        <v>1077</v>
      </c>
    </row>
    <row r="11" spans="1:15" s="329" customFormat="1" ht="21" customHeight="1" x14ac:dyDescent="0.3">
      <c r="A11" s="335" t="s">
        <v>30</v>
      </c>
      <c r="B11" s="336" t="s">
        <v>523</v>
      </c>
      <c r="C11" s="337">
        <v>274554</v>
      </c>
      <c r="D11" s="337">
        <v>274554</v>
      </c>
      <c r="E11" s="337">
        <v>274554</v>
      </c>
      <c r="F11" s="337">
        <v>274554</v>
      </c>
      <c r="G11" s="337">
        <v>274554</v>
      </c>
      <c r="H11" s="337">
        <v>274554</v>
      </c>
      <c r="I11" s="337">
        <v>274554</v>
      </c>
      <c r="J11" s="337">
        <v>274554</v>
      </c>
      <c r="K11" s="337">
        <v>274554</v>
      </c>
      <c r="L11" s="337">
        <v>274554</v>
      </c>
      <c r="M11" s="337">
        <v>274554</v>
      </c>
      <c r="N11" s="337">
        <v>274556</v>
      </c>
      <c r="O11" s="338">
        <f t="shared" si="0"/>
        <v>3294650</v>
      </c>
    </row>
    <row r="12" spans="1:15" s="324" customFormat="1" ht="21" customHeight="1" x14ac:dyDescent="0.3">
      <c r="A12" s="339" t="s">
        <v>33</v>
      </c>
      <c r="B12" s="340" t="s">
        <v>524</v>
      </c>
      <c r="C12" s="341">
        <f t="shared" ref="C12:N12" si="1">SUM(C5:C11)</f>
        <v>504598</v>
      </c>
      <c r="D12" s="341">
        <f t="shared" si="1"/>
        <v>504598</v>
      </c>
      <c r="E12" s="341">
        <f t="shared" si="1"/>
        <v>504615</v>
      </c>
      <c r="F12" s="341">
        <f t="shared" si="1"/>
        <v>504598</v>
      </c>
      <c r="G12" s="341">
        <f t="shared" si="1"/>
        <v>504598</v>
      </c>
      <c r="H12" s="341">
        <f t="shared" si="1"/>
        <v>504598</v>
      </c>
      <c r="I12" s="341">
        <f t="shared" si="1"/>
        <v>504598</v>
      </c>
      <c r="J12" s="341">
        <f t="shared" si="1"/>
        <v>504598</v>
      </c>
      <c r="K12" s="341">
        <f t="shared" si="1"/>
        <v>504598</v>
      </c>
      <c r="L12" s="341">
        <f t="shared" si="1"/>
        <v>504598</v>
      </c>
      <c r="M12" s="341">
        <f t="shared" si="1"/>
        <v>504598</v>
      </c>
      <c r="N12" s="341">
        <f t="shared" si="1"/>
        <v>505672</v>
      </c>
      <c r="O12" s="342">
        <f t="shared" si="0"/>
        <v>6056267</v>
      </c>
    </row>
    <row r="13" spans="1:15" s="324" customFormat="1" ht="21" customHeight="1" x14ac:dyDescent="0.3">
      <c r="A13" s="323" t="s">
        <v>36</v>
      </c>
      <c r="B13" s="1528" t="s">
        <v>265</v>
      </c>
      <c r="C13" s="1528"/>
      <c r="D13" s="1528"/>
      <c r="E13" s="1528"/>
      <c r="F13" s="1528"/>
      <c r="G13" s="1528"/>
      <c r="H13" s="1528"/>
      <c r="I13" s="1528"/>
      <c r="J13" s="1528"/>
      <c r="K13" s="1528"/>
      <c r="L13" s="1528"/>
      <c r="M13" s="1528"/>
      <c r="N13" s="1528"/>
      <c r="O13" s="1529"/>
    </row>
    <row r="14" spans="1:15" s="329" customFormat="1" ht="21" customHeight="1" x14ac:dyDescent="0.3">
      <c r="A14" s="325" t="s">
        <v>38</v>
      </c>
      <c r="B14" s="326" t="s">
        <v>448</v>
      </c>
      <c r="C14" s="327">
        <v>46971</v>
      </c>
      <c r="D14" s="327">
        <v>46974</v>
      </c>
      <c r="E14" s="327">
        <v>46974</v>
      </c>
      <c r="F14" s="327">
        <v>46974</v>
      </c>
      <c r="G14" s="327">
        <v>46974</v>
      </c>
      <c r="H14" s="327">
        <v>46974</v>
      </c>
      <c r="I14" s="327">
        <v>46974</v>
      </c>
      <c r="J14" s="327">
        <v>46974</v>
      </c>
      <c r="K14" s="327">
        <v>46974</v>
      </c>
      <c r="L14" s="327">
        <v>46974</v>
      </c>
      <c r="M14" s="327">
        <v>46974</v>
      </c>
      <c r="N14" s="327">
        <v>46974</v>
      </c>
      <c r="O14" s="328">
        <f t="shared" ref="O14:O23" si="2">SUM(C14:N14)</f>
        <v>563685</v>
      </c>
    </row>
    <row r="15" spans="1:15" s="329" customFormat="1" ht="24" customHeight="1" x14ac:dyDescent="0.3">
      <c r="A15" s="330" t="s">
        <v>40</v>
      </c>
      <c r="B15" s="331" t="s">
        <v>205</v>
      </c>
      <c r="C15" s="332">
        <v>8530</v>
      </c>
      <c r="D15" s="332">
        <v>8530</v>
      </c>
      <c r="E15" s="332">
        <v>8530</v>
      </c>
      <c r="F15" s="332">
        <v>8530</v>
      </c>
      <c r="G15" s="332">
        <v>8530</v>
      </c>
      <c r="H15" s="332">
        <v>8530</v>
      </c>
      <c r="I15" s="332">
        <v>8530</v>
      </c>
      <c r="J15" s="332">
        <v>8530</v>
      </c>
      <c r="K15" s="332">
        <v>8530</v>
      </c>
      <c r="L15" s="332">
        <v>8530</v>
      </c>
      <c r="M15" s="332">
        <v>8530</v>
      </c>
      <c r="N15" s="332">
        <v>8539</v>
      </c>
      <c r="O15" s="333">
        <f t="shared" si="2"/>
        <v>102369</v>
      </c>
    </row>
    <row r="16" spans="1:15" s="329" customFormat="1" ht="21" customHeight="1" x14ac:dyDescent="0.3">
      <c r="A16" s="330" t="s">
        <v>42</v>
      </c>
      <c r="B16" s="334" t="s">
        <v>207</v>
      </c>
      <c r="C16" s="332">
        <v>83434</v>
      </c>
      <c r="D16" s="332">
        <v>83434</v>
      </c>
      <c r="E16" s="332">
        <v>83434</v>
      </c>
      <c r="F16" s="332">
        <v>83434</v>
      </c>
      <c r="G16" s="332">
        <v>83434</v>
      </c>
      <c r="H16" s="332">
        <v>83434</v>
      </c>
      <c r="I16" s="332">
        <v>83434</v>
      </c>
      <c r="J16" s="332">
        <v>83434</v>
      </c>
      <c r="K16" s="332">
        <v>83434</v>
      </c>
      <c r="L16" s="332">
        <v>83434</v>
      </c>
      <c r="M16" s="332">
        <v>83434</v>
      </c>
      <c r="N16" s="332">
        <v>83426</v>
      </c>
      <c r="O16" s="333">
        <f t="shared" si="2"/>
        <v>1001200</v>
      </c>
    </row>
    <row r="17" spans="1:15" s="329" customFormat="1" ht="21" customHeight="1" x14ac:dyDescent="0.3">
      <c r="A17" s="330" t="s">
        <v>44</v>
      </c>
      <c r="B17" s="334" t="s">
        <v>209</v>
      </c>
      <c r="C17" s="332">
        <v>6466</v>
      </c>
      <c r="D17" s="332">
        <v>6466</v>
      </c>
      <c r="E17" s="332">
        <v>6466</v>
      </c>
      <c r="F17" s="332">
        <v>6466</v>
      </c>
      <c r="G17" s="332">
        <v>6466</v>
      </c>
      <c r="H17" s="332">
        <v>6466</v>
      </c>
      <c r="I17" s="332">
        <v>6466</v>
      </c>
      <c r="J17" s="332">
        <v>6466</v>
      </c>
      <c r="K17" s="332">
        <v>6466</v>
      </c>
      <c r="L17" s="332">
        <v>6466</v>
      </c>
      <c r="M17" s="332">
        <v>6466</v>
      </c>
      <c r="N17" s="332">
        <v>6506</v>
      </c>
      <c r="O17" s="333">
        <f t="shared" si="2"/>
        <v>77632</v>
      </c>
    </row>
    <row r="18" spans="1:15" s="329" customFormat="1" ht="21" customHeight="1" x14ac:dyDescent="0.3">
      <c r="A18" s="330" t="s">
        <v>46</v>
      </c>
      <c r="B18" s="334" t="s">
        <v>211</v>
      </c>
      <c r="C18" s="332">
        <v>99950</v>
      </c>
      <c r="D18" s="332">
        <v>99950</v>
      </c>
      <c r="E18" s="332">
        <v>99950</v>
      </c>
      <c r="F18" s="332">
        <v>99950</v>
      </c>
      <c r="G18" s="332">
        <v>99950</v>
      </c>
      <c r="H18" s="332">
        <v>99950</v>
      </c>
      <c r="I18" s="332">
        <v>99950</v>
      </c>
      <c r="J18" s="332">
        <v>99950</v>
      </c>
      <c r="K18" s="332">
        <v>99950</v>
      </c>
      <c r="L18" s="332">
        <v>99950</v>
      </c>
      <c r="M18" s="332">
        <v>99950</v>
      </c>
      <c r="N18" s="332">
        <v>99942</v>
      </c>
      <c r="O18" s="333">
        <f t="shared" si="2"/>
        <v>1199392</v>
      </c>
    </row>
    <row r="19" spans="1:15" s="329" customFormat="1" ht="21" customHeight="1" x14ac:dyDescent="0.3">
      <c r="A19" s="330" t="s">
        <v>48</v>
      </c>
      <c r="B19" s="334" t="s">
        <v>230</v>
      </c>
      <c r="C19" s="332">
        <v>177073</v>
      </c>
      <c r="D19" s="332">
        <v>177073</v>
      </c>
      <c r="E19" s="332">
        <v>177073</v>
      </c>
      <c r="F19" s="332">
        <v>177073</v>
      </c>
      <c r="G19" s="332">
        <v>177073</v>
      </c>
      <c r="H19" s="332">
        <v>177073</v>
      </c>
      <c r="I19" s="332">
        <v>177073</v>
      </c>
      <c r="J19" s="332">
        <v>177073</v>
      </c>
      <c r="K19" s="332">
        <v>177073</v>
      </c>
      <c r="L19" s="332">
        <v>177073</v>
      </c>
      <c r="M19" s="332">
        <v>177073</v>
      </c>
      <c r="N19" s="332">
        <v>177073</v>
      </c>
      <c r="O19" s="333">
        <f t="shared" si="2"/>
        <v>2124876</v>
      </c>
    </row>
    <row r="20" spans="1:15" s="329" customFormat="1" ht="21" customHeight="1" x14ac:dyDescent="0.3">
      <c r="A20" s="330" t="s">
        <v>50</v>
      </c>
      <c r="B20" s="331" t="s">
        <v>232</v>
      </c>
      <c r="C20" s="332">
        <v>79514</v>
      </c>
      <c r="D20" s="332">
        <v>79514</v>
      </c>
      <c r="E20" s="332">
        <v>79514</v>
      </c>
      <c r="F20" s="332">
        <v>79514</v>
      </c>
      <c r="G20" s="332">
        <v>79514</v>
      </c>
      <c r="H20" s="332">
        <v>79514</v>
      </c>
      <c r="I20" s="332">
        <v>79514</v>
      </c>
      <c r="J20" s="332">
        <v>79514</v>
      </c>
      <c r="K20" s="332">
        <v>79514</v>
      </c>
      <c r="L20" s="332">
        <v>79514</v>
      </c>
      <c r="M20" s="332">
        <v>79514</v>
      </c>
      <c r="N20" s="332">
        <v>79519</v>
      </c>
      <c r="O20" s="333">
        <f t="shared" si="2"/>
        <v>954173</v>
      </c>
    </row>
    <row r="21" spans="1:15" s="329" customFormat="1" ht="21" customHeight="1" x14ac:dyDescent="0.3">
      <c r="A21" s="330" t="s">
        <v>53</v>
      </c>
      <c r="B21" s="334" t="s">
        <v>234</v>
      </c>
      <c r="C21" s="332"/>
      <c r="D21" s="332"/>
      <c r="E21" s="332"/>
      <c r="F21" s="332">
        <v>134</v>
      </c>
      <c r="G21" s="332"/>
      <c r="H21" s="332"/>
      <c r="I21" s="332"/>
      <c r="J21" s="332"/>
      <c r="K21" s="332">
        <v>255</v>
      </c>
      <c r="L21" s="332"/>
      <c r="M21" s="332"/>
      <c r="N21" s="332"/>
      <c r="O21" s="333">
        <f t="shared" si="2"/>
        <v>389</v>
      </c>
    </row>
    <row r="22" spans="1:15" s="329" customFormat="1" ht="21" customHeight="1" x14ac:dyDescent="0.3">
      <c r="A22" s="343" t="s">
        <v>56</v>
      </c>
      <c r="B22" s="344" t="s">
        <v>451</v>
      </c>
      <c r="C22" s="345">
        <v>0</v>
      </c>
      <c r="D22" s="345">
        <v>0</v>
      </c>
      <c r="E22" s="345">
        <v>32551</v>
      </c>
      <c r="F22" s="345">
        <v>0</v>
      </c>
      <c r="G22" s="345">
        <v>0</v>
      </c>
      <c r="H22" s="345">
        <v>0</v>
      </c>
      <c r="I22" s="345">
        <v>0</v>
      </c>
      <c r="J22" s="345">
        <v>0</v>
      </c>
      <c r="K22" s="345">
        <v>0</v>
      </c>
      <c r="L22" s="345">
        <v>0</v>
      </c>
      <c r="M22" s="345">
        <v>0</v>
      </c>
      <c r="N22" s="345">
        <v>0</v>
      </c>
      <c r="O22" s="346">
        <f t="shared" si="2"/>
        <v>32551</v>
      </c>
    </row>
    <row r="23" spans="1:15" s="324" customFormat="1" ht="21" customHeight="1" x14ac:dyDescent="0.3">
      <c r="A23" s="347" t="s">
        <v>59</v>
      </c>
      <c r="B23" s="340" t="s">
        <v>427</v>
      </c>
      <c r="C23" s="341">
        <f t="shared" ref="C23:N23" si="3">SUM(C14:C22)</f>
        <v>501938</v>
      </c>
      <c r="D23" s="341">
        <f t="shared" si="3"/>
        <v>501941</v>
      </c>
      <c r="E23" s="341">
        <f t="shared" si="3"/>
        <v>534492</v>
      </c>
      <c r="F23" s="341">
        <f t="shared" si="3"/>
        <v>502075</v>
      </c>
      <c r="G23" s="341">
        <f t="shared" si="3"/>
        <v>501941</v>
      </c>
      <c r="H23" s="341">
        <f t="shared" si="3"/>
        <v>501941</v>
      </c>
      <c r="I23" s="341">
        <f t="shared" si="3"/>
        <v>501941</v>
      </c>
      <c r="J23" s="341">
        <f t="shared" si="3"/>
        <v>501941</v>
      </c>
      <c r="K23" s="341">
        <f t="shared" si="3"/>
        <v>502196</v>
      </c>
      <c r="L23" s="341">
        <f t="shared" si="3"/>
        <v>501941</v>
      </c>
      <c r="M23" s="341">
        <f t="shared" si="3"/>
        <v>501941</v>
      </c>
      <c r="N23" s="341">
        <f t="shared" si="3"/>
        <v>501979</v>
      </c>
      <c r="O23" s="342">
        <f t="shared" si="2"/>
        <v>6056267</v>
      </c>
    </row>
    <row r="24" spans="1:15" ht="21" customHeight="1" x14ac:dyDescent="0.35">
      <c r="A24" s="348" t="s">
        <v>61</v>
      </c>
      <c r="B24" s="349" t="s">
        <v>525</v>
      </c>
      <c r="C24" s="350">
        <f t="shared" ref="C24:O24" si="4">C12-C23</f>
        <v>2660</v>
      </c>
      <c r="D24" s="350">
        <f t="shared" si="4"/>
        <v>2657</v>
      </c>
      <c r="E24" s="350">
        <f t="shared" si="4"/>
        <v>-29877</v>
      </c>
      <c r="F24" s="350">
        <f t="shared" si="4"/>
        <v>2523</v>
      </c>
      <c r="G24" s="350">
        <f t="shared" si="4"/>
        <v>2657</v>
      </c>
      <c r="H24" s="350">
        <f t="shared" si="4"/>
        <v>2657</v>
      </c>
      <c r="I24" s="350">
        <f t="shared" si="4"/>
        <v>2657</v>
      </c>
      <c r="J24" s="350">
        <f t="shared" si="4"/>
        <v>2657</v>
      </c>
      <c r="K24" s="350">
        <f t="shared" si="4"/>
        <v>2402</v>
      </c>
      <c r="L24" s="350">
        <f t="shared" si="4"/>
        <v>2657</v>
      </c>
      <c r="M24" s="350">
        <f t="shared" si="4"/>
        <v>2657</v>
      </c>
      <c r="N24" s="350">
        <f t="shared" si="4"/>
        <v>3693</v>
      </c>
      <c r="O24" s="351">
        <f t="shared" si="4"/>
        <v>0</v>
      </c>
    </row>
    <row r="25" spans="1:15" x14ac:dyDescent="0.35">
      <c r="A25" s="352"/>
    </row>
    <row r="26" spans="1:15" x14ac:dyDescent="0.35">
      <c r="B26" s="353"/>
      <c r="C26" s="354"/>
      <c r="D26" s="354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.23/2019. (XII.02.)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E9" sqref="E9"/>
    </sheetView>
  </sheetViews>
  <sheetFormatPr defaultRowHeight="13" x14ac:dyDescent="0.3"/>
  <cols>
    <col min="1" max="1" width="5.796875" style="388" customWidth="1"/>
    <col min="2" max="2" width="15.296875" style="277" customWidth="1"/>
    <col min="3" max="4" width="9.5" style="277" customWidth="1"/>
    <col min="5" max="5" width="22.19921875" style="277" customWidth="1"/>
    <col min="6" max="7" width="9.296875" style="277"/>
    <col min="8" max="8" width="23.5" style="277" customWidth="1"/>
    <col min="9" max="9" width="23.69921875" style="277" customWidth="1"/>
    <col min="10" max="10" width="9.296875" style="277"/>
    <col min="11" max="11" width="13.5" style="277" customWidth="1"/>
    <col min="12" max="256" width="9.296875" style="277"/>
    <col min="257" max="257" width="5.796875" style="277" customWidth="1"/>
    <col min="258" max="258" width="54.796875" style="277" customWidth="1"/>
    <col min="259" max="260" width="17.69921875" style="277" customWidth="1"/>
    <col min="261" max="512" width="9.296875" style="277"/>
    <col min="513" max="513" width="5.796875" style="277" customWidth="1"/>
    <col min="514" max="514" width="54.796875" style="277" customWidth="1"/>
    <col min="515" max="516" width="17.69921875" style="277" customWidth="1"/>
    <col min="517" max="768" width="9.296875" style="277"/>
    <col min="769" max="769" width="5.796875" style="277" customWidth="1"/>
    <col min="770" max="770" width="54.796875" style="277" customWidth="1"/>
    <col min="771" max="772" width="17.69921875" style="277" customWidth="1"/>
    <col min="773" max="1024" width="9.296875" style="277"/>
    <col min="1025" max="1025" width="5.796875" style="277" customWidth="1"/>
    <col min="1026" max="1026" width="54.796875" style="277" customWidth="1"/>
    <col min="1027" max="1028" width="17.69921875" style="277" customWidth="1"/>
    <col min="1029" max="1280" width="9.296875" style="277"/>
    <col min="1281" max="1281" width="5.796875" style="277" customWidth="1"/>
    <col min="1282" max="1282" width="54.796875" style="277" customWidth="1"/>
    <col min="1283" max="1284" width="17.69921875" style="277" customWidth="1"/>
    <col min="1285" max="1536" width="9.296875" style="277"/>
    <col min="1537" max="1537" width="5.796875" style="277" customWidth="1"/>
    <col min="1538" max="1538" width="54.796875" style="277" customWidth="1"/>
    <col min="1539" max="1540" width="17.69921875" style="277" customWidth="1"/>
    <col min="1541" max="1792" width="9.296875" style="277"/>
    <col min="1793" max="1793" width="5.796875" style="277" customWidth="1"/>
    <col min="1794" max="1794" width="54.796875" style="277" customWidth="1"/>
    <col min="1795" max="1796" width="17.69921875" style="277" customWidth="1"/>
    <col min="1797" max="2048" width="9.296875" style="277"/>
    <col min="2049" max="2049" width="5.796875" style="277" customWidth="1"/>
    <col min="2050" max="2050" width="54.796875" style="277" customWidth="1"/>
    <col min="2051" max="2052" width="17.69921875" style="277" customWidth="1"/>
    <col min="2053" max="2304" width="9.296875" style="277"/>
    <col min="2305" max="2305" width="5.796875" style="277" customWidth="1"/>
    <col min="2306" max="2306" width="54.796875" style="277" customWidth="1"/>
    <col min="2307" max="2308" width="17.69921875" style="277" customWidth="1"/>
    <col min="2309" max="2560" width="9.296875" style="277"/>
    <col min="2561" max="2561" width="5.796875" style="277" customWidth="1"/>
    <col min="2562" max="2562" width="54.796875" style="277" customWidth="1"/>
    <col min="2563" max="2564" width="17.69921875" style="277" customWidth="1"/>
    <col min="2565" max="2816" width="9.296875" style="277"/>
    <col min="2817" max="2817" width="5.796875" style="277" customWidth="1"/>
    <col min="2818" max="2818" width="54.796875" style="277" customWidth="1"/>
    <col min="2819" max="2820" width="17.69921875" style="277" customWidth="1"/>
    <col min="2821" max="3072" width="9.296875" style="277"/>
    <col min="3073" max="3073" width="5.796875" style="277" customWidth="1"/>
    <col min="3074" max="3074" width="54.796875" style="277" customWidth="1"/>
    <col min="3075" max="3076" width="17.69921875" style="277" customWidth="1"/>
    <col min="3077" max="3328" width="9.296875" style="277"/>
    <col min="3329" max="3329" width="5.796875" style="277" customWidth="1"/>
    <col min="3330" max="3330" width="54.796875" style="277" customWidth="1"/>
    <col min="3331" max="3332" width="17.69921875" style="277" customWidth="1"/>
    <col min="3333" max="3584" width="9.296875" style="277"/>
    <col min="3585" max="3585" width="5.796875" style="277" customWidth="1"/>
    <col min="3586" max="3586" width="54.796875" style="277" customWidth="1"/>
    <col min="3587" max="3588" width="17.69921875" style="277" customWidth="1"/>
    <col min="3589" max="3840" width="9.296875" style="277"/>
    <col min="3841" max="3841" width="5.796875" style="277" customWidth="1"/>
    <col min="3842" max="3842" width="54.796875" style="277" customWidth="1"/>
    <col min="3843" max="3844" width="17.69921875" style="277" customWidth="1"/>
    <col min="3845" max="4096" width="9.296875" style="277"/>
    <col min="4097" max="4097" width="5.796875" style="277" customWidth="1"/>
    <col min="4098" max="4098" width="54.796875" style="277" customWidth="1"/>
    <col min="4099" max="4100" width="17.69921875" style="277" customWidth="1"/>
    <col min="4101" max="4352" width="9.296875" style="277"/>
    <col min="4353" max="4353" width="5.796875" style="277" customWidth="1"/>
    <col min="4354" max="4354" width="54.796875" style="277" customWidth="1"/>
    <col min="4355" max="4356" width="17.69921875" style="277" customWidth="1"/>
    <col min="4357" max="4608" width="9.296875" style="277"/>
    <col min="4609" max="4609" width="5.796875" style="277" customWidth="1"/>
    <col min="4610" max="4610" width="54.796875" style="277" customWidth="1"/>
    <col min="4611" max="4612" width="17.69921875" style="277" customWidth="1"/>
    <col min="4613" max="4864" width="9.296875" style="277"/>
    <col min="4865" max="4865" width="5.796875" style="277" customWidth="1"/>
    <col min="4866" max="4866" width="54.796875" style="277" customWidth="1"/>
    <col min="4867" max="4868" width="17.69921875" style="277" customWidth="1"/>
    <col min="4869" max="5120" width="9.296875" style="277"/>
    <col min="5121" max="5121" width="5.796875" style="277" customWidth="1"/>
    <col min="5122" max="5122" width="54.796875" style="277" customWidth="1"/>
    <col min="5123" max="5124" width="17.69921875" style="277" customWidth="1"/>
    <col min="5125" max="5376" width="9.296875" style="277"/>
    <col min="5377" max="5377" width="5.796875" style="277" customWidth="1"/>
    <col min="5378" max="5378" width="54.796875" style="277" customWidth="1"/>
    <col min="5379" max="5380" width="17.69921875" style="277" customWidth="1"/>
    <col min="5381" max="5632" width="9.296875" style="277"/>
    <col min="5633" max="5633" width="5.796875" style="277" customWidth="1"/>
    <col min="5634" max="5634" width="54.796875" style="277" customWidth="1"/>
    <col min="5635" max="5636" width="17.69921875" style="277" customWidth="1"/>
    <col min="5637" max="5888" width="9.296875" style="277"/>
    <col min="5889" max="5889" width="5.796875" style="277" customWidth="1"/>
    <col min="5890" max="5890" width="54.796875" style="277" customWidth="1"/>
    <col min="5891" max="5892" width="17.69921875" style="277" customWidth="1"/>
    <col min="5893" max="6144" width="9.296875" style="277"/>
    <col min="6145" max="6145" width="5.796875" style="277" customWidth="1"/>
    <col min="6146" max="6146" width="54.796875" style="277" customWidth="1"/>
    <col min="6147" max="6148" width="17.69921875" style="277" customWidth="1"/>
    <col min="6149" max="6400" width="9.296875" style="277"/>
    <col min="6401" max="6401" width="5.796875" style="277" customWidth="1"/>
    <col min="6402" max="6402" width="54.796875" style="277" customWidth="1"/>
    <col min="6403" max="6404" width="17.69921875" style="277" customWidth="1"/>
    <col min="6405" max="6656" width="9.296875" style="277"/>
    <col min="6657" max="6657" width="5.796875" style="277" customWidth="1"/>
    <col min="6658" max="6658" width="54.796875" style="277" customWidth="1"/>
    <col min="6659" max="6660" width="17.69921875" style="277" customWidth="1"/>
    <col min="6661" max="6912" width="9.296875" style="277"/>
    <col min="6913" max="6913" width="5.796875" style="277" customWidth="1"/>
    <col min="6914" max="6914" width="54.796875" style="277" customWidth="1"/>
    <col min="6915" max="6916" width="17.69921875" style="277" customWidth="1"/>
    <col min="6917" max="7168" width="9.296875" style="277"/>
    <col min="7169" max="7169" width="5.796875" style="277" customWidth="1"/>
    <col min="7170" max="7170" width="54.796875" style="277" customWidth="1"/>
    <col min="7171" max="7172" width="17.69921875" style="277" customWidth="1"/>
    <col min="7173" max="7424" width="9.296875" style="277"/>
    <col min="7425" max="7425" width="5.796875" style="277" customWidth="1"/>
    <col min="7426" max="7426" width="54.796875" style="277" customWidth="1"/>
    <col min="7427" max="7428" width="17.69921875" style="277" customWidth="1"/>
    <col min="7429" max="7680" width="9.296875" style="277"/>
    <col min="7681" max="7681" width="5.796875" style="277" customWidth="1"/>
    <col min="7682" max="7682" width="54.796875" style="277" customWidth="1"/>
    <col min="7683" max="7684" width="17.69921875" style="277" customWidth="1"/>
    <col min="7685" max="7936" width="9.296875" style="277"/>
    <col min="7937" max="7937" width="5.796875" style="277" customWidth="1"/>
    <col min="7938" max="7938" width="54.796875" style="277" customWidth="1"/>
    <col min="7939" max="7940" width="17.69921875" style="277" customWidth="1"/>
    <col min="7941" max="8192" width="9.296875" style="277"/>
    <col min="8193" max="8193" width="5.796875" style="277" customWidth="1"/>
    <col min="8194" max="8194" width="54.796875" style="277" customWidth="1"/>
    <col min="8195" max="8196" width="17.69921875" style="277" customWidth="1"/>
    <col min="8197" max="8448" width="9.296875" style="277"/>
    <col min="8449" max="8449" width="5.796875" style="277" customWidth="1"/>
    <col min="8450" max="8450" width="54.796875" style="277" customWidth="1"/>
    <col min="8451" max="8452" width="17.69921875" style="277" customWidth="1"/>
    <col min="8453" max="8704" width="9.296875" style="277"/>
    <col min="8705" max="8705" width="5.796875" style="277" customWidth="1"/>
    <col min="8706" max="8706" width="54.796875" style="277" customWidth="1"/>
    <col min="8707" max="8708" width="17.69921875" style="277" customWidth="1"/>
    <col min="8709" max="8960" width="9.296875" style="277"/>
    <col min="8961" max="8961" width="5.796875" style="277" customWidth="1"/>
    <col min="8962" max="8962" width="54.796875" style="277" customWidth="1"/>
    <col min="8963" max="8964" width="17.69921875" style="277" customWidth="1"/>
    <col min="8965" max="9216" width="9.296875" style="277"/>
    <col min="9217" max="9217" width="5.796875" style="277" customWidth="1"/>
    <col min="9218" max="9218" width="54.796875" style="277" customWidth="1"/>
    <col min="9219" max="9220" width="17.69921875" style="277" customWidth="1"/>
    <col min="9221" max="9472" width="9.296875" style="277"/>
    <col min="9473" max="9473" width="5.796875" style="277" customWidth="1"/>
    <col min="9474" max="9474" width="54.796875" style="277" customWidth="1"/>
    <col min="9475" max="9476" width="17.69921875" style="277" customWidth="1"/>
    <col min="9477" max="9728" width="9.296875" style="277"/>
    <col min="9729" max="9729" width="5.796875" style="277" customWidth="1"/>
    <col min="9730" max="9730" width="54.796875" style="277" customWidth="1"/>
    <col min="9731" max="9732" width="17.69921875" style="277" customWidth="1"/>
    <col min="9733" max="9984" width="9.296875" style="277"/>
    <col min="9985" max="9985" width="5.796875" style="277" customWidth="1"/>
    <col min="9986" max="9986" width="54.796875" style="277" customWidth="1"/>
    <col min="9987" max="9988" width="17.69921875" style="277" customWidth="1"/>
    <col min="9989" max="10240" width="9.296875" style="277"/>
    <col min="10241" max="10241" width="5.796875" style="277" customWidth="1"/>
    <col min="10242" max="10242" width="54.796875" style="277" customWidth="1"/>
    <col min="10243" max="10244" width="17.69921875" style="277" customWidth="1"/>
    <col min="10245" max="10496" width="9.296875" style="277"/>
    <col min="10497" max="10497" width="5.796875" style="277" customWidth="1"/>
    <col min="10498" max="10498" width="54.796875" style="277" customWidth="1"/>
    <col min="10499" max="10500" width="17.69921875" style="277" customWidth="1"/>
    <col min="10501" max="10752" width="9.296875" style="277"/>
    <col min="10753" max="10753" width="5.796875" style="277" customWidth="1"/>
    <col min="10754" max="10754" width="54.796875" style="277" customWidth="1"/>
    <col min="10755" max="10756" width="17.69921875" style="277" customWidth="1"/>
    <col min="10757" max="11008" width="9.296875" style="277"/>
    <col min="11009" max="11009" width="5.796875" style="277" customWidth="1"/>
    <col min="11010" max="11010" width="54.796875" style="277" customWidth="1"/>
    <col min="11011" max="11012" width="17.69921875" style="277" customWidth="1"/>
    <col min="11013" max="11264" width="9.296875" style="277"/>
    <col min="11265" max="11265" width="5.796875" style="277" customWidth="1"/>
    <col min="11266" max="11266" width="54.796875" style="277" customWidth="1"/>
    <col min="11267" max="11268" width="17.69921875" style="277" customWidth="1"/>
    <col min="11269" max="11520" width="9.296875" style="277"/>
    <col min="11521" max="11521" width="5.796875" style="277" customWidth="1"/>
    <col min="11522" max="11522" width="54.796875" style="277" customWidth="1"/>
    <col min="11523" max="11524" width="17.69921875" style="277" customWidth="1"/>
    <col min="11525" max="11776" width="9.296875" style="277"/>
    <col min="11777" max="11777" width="5.796875" style="277" customWidth="1"/>
    <col min="11778" max="11778" width="54.796875" style="277" customWidth="1"/>
    <col min="11779" max="11780" width="17.69921875" style="277" customWidth="1"/>
    <col min="11781" max="12032" width="9.296875" style="277"/>
    <col min="12033" max="12033" width="5.796875" style="277" customWidth="1"/>
    <col min="12034" max="12034" width="54.796875" style="277" customWidth="1"/>
    <col min="12035" max="12036" width="17.69921875" style="277" customWidth="1"/>
    <col min="12037" max="12288" width="9.296875" style="277"/>
    <col min="12289" max="12289" width="5.796875" style="277" customWidth="1"/>
    <col min="12290" max="12290" width="54.796875" style="277" customWidth="1"/>
    <col min="12291" max="12292" width="17.69921875" style="277" customWidth="1"/>
    <col min="12293" max="12544" width="9.296875" style="277"/>
    <col min="12545" max="12545" width="5.796875" style="277" customWidth="1"/>
    <col min="12546" max="12546" width="54.796875" style="277" customWidth="1"/>
    <col min="12547" max="12548" width="17.69921875" style="277" customWidth="1"/>
    <col min="12549" max="12800" width="9.296875" style="277"/>
    <col min="12801" max="12801" width="5.796875" style="277" customWidth="1"/>
    <col min="12802" max="12802" width="54.796875" style="277" customWidth="1"/>
    <col min="12803" max="12804" width="17.69921875" style="277" customWidth="1"/>
    <col min="12805" max="13056" width="9.296875" style="277"/>
    <col min="13057" max="13057" width="5.796875" style="277" customWidth="1"/>
    <col min="13058" max="13058" width="54.796875" style="277" customWidth="1"/>
    <col min="13059" max="13060" width="17.69921875" style="277" customWidth="1"/>
    <col min="13061" max="13312" width="9.296875" style="277"/>
    <col min="13313" max="13313" width="5.796875" style="277" customWidth="1"/>
    <col min="13314" max="13314" width="54.796875" style="277" customWidth="1"/>
    <col min="13315" max="13316" width="17.69921875" style="277" customWidth="1"/>
    <col min="13317" max="13568" width="9.296875" style="277"/>
    <col min="13569" max="13569" width="5.796875" style="277" customWidth="1"/>
    <col min="13570" max="13570" width="54.796875" style="277" customWidth="1"/>
    <col min="13571" max="13572" width="17.69921875" style="277" customWidth="1"/>
    <col min="13573" max="13824" width="9.296875" style="277"/>
    <col min="13825" max="13825" width="5.796875" style="277" customWidth="1"/>
    <col min="13826" max="13826" width="54.796875" style="277" customWidth="1"/>
    <col min="13827" max="13828" width="17.69921875" style="277" customWidth="1"/>
    <col min="13829" max="14080" width="9.296875" style="277"/>
    <col min="14081" max="14081" width="5.796875" style="277" customWidth="1"/>
    <col min="14082" max="14082" width="54.796875" style="277" customWidth="1"/>
    <col min="14083" max="14084" width="17.69921875" style="277" customWidth="1"/>
    <col min="14085" max="14336" width="9.296875" style="277"/>
    <col min="14337" max="14337" width="5.796875" style="277" customWidth="1"/>
    <col min="14338" max="14338" width="54.796875" style="277" customWidth="1"/>
    <col min="14339" max="14340" width="17.69921875" style="277" customWidth="1"/>
    <col min="14341" max="14592" width="9.296875" style="277"/>
    <col min="14593" max="14593" width="5.796875" style="277" customWidth="1"/>
    <col min="14594" max="14594" width="54.796875" style="277" customWidth="1"/>
    <col min="14595" max="14596" width="17.69921875" style="277" customWidth="1"/>
    <col min="14597" max="14848" width="9.296875" style="277"/>
    <col min="14849" max="14849" width="5.796875" style="277" customWidth="1"/>
    <col min="14850" max="14850" width="54.796875" style="277" customWidth="1"/>
    <col min="14851" max="14852" width="17.69921875" style="277" customWidth="1"/>
    <col min="14853" max="15104" width="9.296875" style="277"/>
    <col min="15105" max="15105" width="5.796875" style="277" customWidth="1"/>
    <col min="15106" max="15106" width="54.796875" style="277" customWidth="1"/>
    <col min="15107" max="15108" width="17.69921875" style="277" customWidth="1"/>
    <col min="15109" max="15360" width="9.296875" style="277"/>
    <col min="15361" max="15361" width="5.796875" style="277" customWidth="1"/>
    <col min="15362" max="15362" width="54.796875" style="277" customWidth="1"/>
    <col min="15363" max="15364" width="17.69921875" style="277" customWidth="1"/>
    <col min="15365" max="15616" width="9.296875" style="277"/>
    <col min="15617" max="15617" width="5.796875" style="277" customWidth="1"/>
    <col min="15618" max="15618" width="54.796875" style="277" customWidth="1"/>
    <col min="15619" max="15620" width="17.69921875" style="277" customWidth="1"/>
    <col min="15621" max="15872" width="9.296875" style="277"/>
    <col min="15873" max="15873" width="5.796875" style="277" customWidth="1"/>
    <col min="15874" max="15874" width="54.796875" style="277" customWidth="1"/>
    <col min="15875" max="15876" width="17.69921875" style="277" customWidth="1"/>
    <col min="15877" max="16128" width="9.296875" style="277"/>
    <col min="16129" max="16129" width="5.796875" style="277" customWidth="1"/>
    <col min="16130" max="16130" width="54.796875" style="277" customWidth="1"/>
    <col min="16131" max="16132" width="17.69921875" style="277" customWidth="1"/>
    <col min="16133" max="16384" width="9.296875" style="277"/>
  </cols>
  <sheetData>
    <row r="1" spans="1:11" ht="44.25" customHeight="1" x14ac:dyDescent="0.3">
      <c r="A1" s="1536" t="s">
        <v>845</v>
      </c>
      <c r="B1" s="1536"/>
      <c r="C1" s="1536"/>
      <c r="D1" s="1536"/>
      <c r="E1" s="1536"/>
      <c r="F1" s="1536"/>
      <c r="G1" s="1536"/>
      <c r="H1" s="1536"/>
      <c r="I1" s="1536"/>
      <c r="J1" s="1536"/>
      <c r="K1" s="1536"/>
    </row>
    <row r="2" spans="1:11" x14ac:dyDescent="0.3">
      <c r="A2" s="505"/>
      <c r="B2" s="505"/>
      <c r="C2" s="505"/>
      <c r="D2" s="505"/>
      <c r="E2" s="505"/>
      <c r="F2" s="505"/>
      <c r="G2" s="505"/>
      <c r="H2" s="505"/>
      <c r="I2" s="505"/>
      <c r="J2" s="1537" t="s">
        <v>614</v>
      </c>
      <c r="K2" s="1537"/>
    </row>
    <row r="3" spans="1:11" ht="27" customHeight="1" x14ac:dyDescent="0.3">
      <c r="A3" s="1538" t="s">
        <v>394</v>
      </c>
      <c r="B3" s="1540" t="s">
        <v>615</v>
      </c>
      <c r="C3" s="1540"/>
      <c r="D3" s="1540"/>
      <c r="E3" s="1540" t="s">
        <v>616</v>
      </c>
      <c r="F3" s="1540"/>
      <c r="G3" s="1540"/>
      <c r="H3" s="1540" t="s">
        <v>617</v>
      </c>
      <c r="I3" s="1540"/>
      <c r="J3" s="1540"/>
      <c r="K3" s="1541" t="s">
        <v>395</v>
      </c>
    </row>
    <row r="4" spans="1:11" ht="26" x14ac:dyDescent="0.3">
      <c r="A4" s="1539"/>
      <c r="B4" s="506" t="s">
        <v>618</v>
      </c>
      <c r="C4" s="506" t="s">
        <v>619</v>
      </c>
      <c r="D4" s="506" t="s">
        <v>620</v>
      </c>
      <c r="E4" s="506" t="s">
        <v>618</v>
      </c>
      <c r="F4" s="506" t="s">
        <v>619</v>
      </c>
      <c r="G4" s="506" t="s">
        <v>620</v>
      </c>
      <c r="H4" s="506" t="s">
        <v>618</v>
      </c>
      <c r="I4" s="506" t="s">
        <v>619</v>
      </c>
      <c r="J4" s="506" t="s">
        <v>620</v>
      </c>
      <c r="K4" s="1542"/>
    </row>
    <row r="5" spans="1:11" ht="33.75" customHeight="1" x14ac:dyDescent="0.3">
      <c r="A5" s="507" t="s">
        <v>9</v>
      </c>
      <c r="B5" s="508" t="s">
        <v>621</v>
      </c>
      <c r="C5" s="508"/>
      <c r="D5" s="508"/>
      <c r="E5" s="509" t="s">
        <v>622</v>
      </c>
      <c r="F5" s="510" t="s">
        <v>623</v>
      </c>
      <c r="G5" s="511">
        <v>9793</v>
      </c>
      <c r="H5" s="509" t="s">
        <v>624</v>
      </c>
      <c r="I5" s="512" t="s">
        <v>625</v>
      </c>
      <c r="J5" s="511">
        <v>2226</v>
      </c>
      <c r="K5" s="513">
        <f>SUM(J5,G5)</f>
        <v>12019</v>
      </c>
    </row>
    <row r="6" spans="1:11" ht="33.75" customHeight="1" x14ac:dyDescent="0.3">
      <c r="A6" s="1530" t="s">
        <v>12</v>
      </c>
      <c r="B6" s="1532" t="s">
        <v>626</v>
      </c>
      <c r="C6" s="1534"/>
      <c r="D6" s="1534"/>
      <c r="E6" s="514" t="s">
        <v>996</v>
      </c>
      <c r="F6" s="515">
        <v>50</v>
      </c>
      <c r="G6" s="516">
        <v>1647</v>
      </c>
      <c r="H6" s="517"/>
      <c r="I6" s="517"/>
      <c r="J6" s="518"/>
      <c r="K6" s="519">
        <f>SUM(G6:J6)</f>
        <v>1647</v>
      </c>
    </row>
    <row r="7" spans="1:11" ht="33.75" customHeight="1" x14ac:dyDescent="0.3">
      <c r="A7" s="1531"/>
      <c r="B7" s="1533"/>
      <c r="C7" s="1535"/>
      <c r="D7" s="1535"/>
      <c r="E7" s="514" t="s">
        <v>997</v>
      </c>
      <c r="F7" s="515">
        <v>50</v>
      </c>
      <c r="G7" s="516">
        <v>8176</v>
      </c>
      <c r="H7" s="517"/>
      <c r="I7" s="517"/>
      <c r="J7" s="518"/>
      <c r="K7" s="519">
        <f t="shared" ref="K7:K8" si="0">SUM(G7:J7)</f>
        <v>8176</v>
      </c>
    </row>
    <row r="8" spans="1:11" ht="33.75" customHeight="1" x14ac:dyDescent="0.3">
      <c r="A8" s="1531"/>
      <c r="B8" s="1533"/>
      <c r="C8" s="1535"/>
      <c r="D8" s="1535"/>
      <c r="E8" s="514" t="s">
        <v>998</v>
      </c>
      <c r="F8" s="515">
        <v>50</v>
      </c>
      <c r="G8" s="516">
        <v>679</v>
      </c>
      <c r="H8" s="517"/>
      <c r="I8" s="517"/>
      <c r="J8" s="518"/>
      <c r="K8" s="519">
        <f t="shared" si="0"/>
        <v>679</v>
      </c>
    </row>
    <row r="9" spans="1:11" ht="36.75" customHeight="1" x14ac:dyDescent="0.3">
      <c r="A9" s="520" t="s">
        <v>15</v>
      </c>
      <c r="B9" s="521" t="s">
        <v>627</v>
      </c>
      <c r="C9" s="522"/>
      <c r="D9" s="522"/>
      <c r="E9" s="523" t="s">
        <v>999</v>
      </c>
      <c r="F9" s="524">
        <v>25</v>
      </c>
      <c r="G9" s="525">
        <v>3967</v>
      </c>
      <c r="H9" s="523" t="s">
        <v>628</v>
      </c>
      <c r="I9" s="526" t="s">
        <v>629</v>
      </c>
      <c r="J9" s="525">
        <v>540</v>
      </c>
      <c r="K9" s="527">
        <f>SUM(G9+J9)</f>
        <v>4507</v>
      </c>
    </row>
    <row r="10" spans="1:11" ht="27" customHeight="1" x14ac:dyDescent="0.3">
      <c r="A10" s="528"/>
      <c r="B10" s="529" t="s">
        <v>518</v>
      </c>
      <c r="C10" s="529"/>
      <c r="D10" s="529"/>
      <c r="E10" s="529"/>
      <c r="F10" s="529"/>
      <c r="G10" s="530">
        <f>SUM(G5:G9)</f>
        <v>24262</v>
      </c>
      <c r="H10" s="531"/>
      <c r="I10" s="531"/>
      <c r="J10" s="530">
        <f>SUM(J5:J9)</f>
        <v>2766</v>
      </c>
      <c r="K10" s="532">
        <f>SUM(K5:K9)</f>
        <v>27028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23/2019. (XII.02.)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I6" sqref="I6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543" t="s">
        <v>846</v>
      </c>
      <c r="B1" s="1544"/>
      <c r="C1" s="1544"/>
      <c r="D1" s="1544"/>
      <c r="E1" s="1544"/>
      <c r="F1" s="1544"/>
      <c r="G1" s="1544"/>
      <c r="H1" s="1544"/>
    </row>
    <row r="2" spans="1:8" ht="12.75" customHeight="1" x14ac:dyDescent="0.3">
      <c r="A2" s="423"/>
      <c r="B2" s="424"/>
      <c r="C2" s="424"/>
      <c r="D2" s="424"/>
      <c r="E2" s="424"/>
      <c r="F2" s="424"/>
      <c r="G2" s="424"/>
      <c r="H2" s="425" t="s">
        <v>558</v>
      </c>
    </row>
    <row r="3" spans="1:8" ht="57" customHeight="1" x14ac:dyDescent="0.3">
      <c r="A3" s="572" t="s">
        <v>394</v>
      </c>
      <c r="B3" s="573" t="s">
        <v>559</v>
      </c>
      <c r="C3" s="573" t="s">
        <v>563</v>
      </c>
      <c r="D3" s="573" t="s">
        <v>560</v>
      </c>
      <c r="E3" s="573" t="s">
        <v>561</v>
      </c>
      <c r="F3" s="573" t="s">
        <v>562</v>
      </c>
      <c r="G3" s="573" t="s">
        <v>564</v>
      </c>
      <c r="H3" s="574" t="s">
        <v>395</v>
      </c>
    </row>
    <row r="4" spans="1:8" ht="48" customHeight="1" x14ac:dyDescent="0.3">
      <c r="A4" s="564" t="s">
        <v>9</v>
      </c>
      <c r="B4" s="565" t="s">
        <v>415</v>
      </c>
      <c r="C4" s="575">
        <v>0</v>
      </c>
      <c r="D4" s="575">
        <v>7</v>
      </c>
      <c r="E4" s="575">
        <v>0</v>
      </c>
      <c r="F4" s="575">
        <v>0</v>
      </c>
      <c r="G4" s="575">
        <v>3</v>
      </c>
      <c r="H4" s="577">
        <f>SUM(C4:G4)</f>
        <v>10</v>
      </c>
    </row>
    <row r="5" spans="1:8" ht="48" customHeight="1" x14ac:dyDescent="0.3">
      <c r="A5" s="566" t="s">
        <v>12</v>
      </c>
      <c r="B5" s="567" t="s">
        <v>393</v>
      </c>
      <c r="C5" s="576">
        <v>60</v>
      </c>
      <c r="D5" s="576">
        <v>0</v>
      </c>
      <c r="E5" s="576">
        <v>0</v>
      </c>
      <c r="F5" s="576">
        <v>12</v>
      </c>
      <c r="G5" s="576">
        <v>0</v>
      </c>
      <c r="H5" s="578">
        <f>SUM(C5:G5)</f>
        <v>72</v>
      </c>
    </row>
    <row r="6" spans="1:8" ht="48" customHeight="1" x14ac:dyDescent="0.3">
      <c r="A6" s="568" t="s">
        <v>15</v>
      </c>
      <c r="B6" s="569" t="s">
        <v>374</v>
      </c>
      <c r="C6" s="579">
        <v>0</v>
      </c>
      <c r="D6" s="580">
        <v>1</v>
      </c>
      <c r="E6" s="580">
        <v>0</v>
      </c>
      <c r="F6" s="580">
        <v>42</v>
      </c>
      <c r="G6" s="580">
        <v>118</v>
      </c>
      <c r="H6" s="577">
        <f>SUM(C6:G6)</f>
        <v>161</v>
      </c>
    </row>
    <row r="7" spans="1:8" ht="48" customHeight="1" x14ac:dyDescent="0.3">
      <c r="A7" s="570"/>
      <c r="B7" s="571" t="s">
        <v>395</v>
      </c>
      <c r="C7" s="581">
        <f>SUM(C4:C6)</f>
        <v>60</v>
      </c>
      <c r="D7" s="581">
        <f t="shared" ref="D7:G7" si="0">SUM(D4:D6)</f>
        <v>8</v>
      </c>
      <c r="E7" s="581">
        <f t="shared" si="0"/>
        <v>0</v>
      </c>
      <c r="F7" s="581">
        <f t="shared" si="0"/>
        <v>54</v>
      </c>
      <c r="G7" s="581">
        <f t="shared" si="0"/>
        <v>121</v>
      </c>
      <c r="H7" s="582">
        <f>SUM(H4:H6)</f>
        <v>243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23/2019. (XII.02.)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topLeftCell="A2" zoomScaleNormal="100" workbookViewId="0">
      <selection activeCell="D7" sqref="D7"/>
    </sheetView>
  </sheetViews>
  <sheetFormatPr defaultColWidth="9.296875" defaultRowHeight="14" x14ac:dyDescent="0.3"/>
  <cols>
    <col min="1" max="1" width="11.5" style="372" customWidth="1"/>
    <col min="2" max="2" width="59.5" style="371" customWidth="1"/>
    <col min="3" max="3" width="23.69921875" style="387" customWidth="1"/>
    <col min="4" max="6" width="17.796875" style="371" customWidth="1"/>
    <col min="7" max="8" width="19" style="371" customWidth="1"/>
    <col min="9" max="16384" width="9.296875" style="371"/>
  </cols>
  <sheetData>
    <row r="1" spans="1:5" ht="42" customHeight="1" x14ac:dyDescent="0.3">
      <c r="A1" s="1545" t="s">
        <v>847</v>
      </c>
      <c r="B1" s="1546"/>
      <c r="C1" s="1546"/>
    </row>
    <row r="2" spans="1:5" ht="15" customHeight="1" x14ac:dyDescent="0.3">
      <c r="C2" s="373"/>
    </row>
    <row r="3" spans="1:5" s="374" customFormat="1" ht="25.5" customHeight="1" x14ac:dyDescent="0.3">
      <c r="A3" s="1547" t="s">
        <v>531</v>
      </c>
      <c r="B3" s="1547"/>
      <c r="C3" s="1547"/>
    </row>
    <row r="4" spans="1:5" x14ac:dyDescent="0.3">
      <c r="A4" s="375"/>
      <c r="B4" s="376"/>
      <c r="C4" s="377" t="s">
        <v>1</v>
      </c>
    </row>
    <row r="5" spans="1:5" s="381" customFormat="1" ht="43.9" customHeight="1" x14ac:dyDescent="0.3">
      <c r="A5" s="378" t="s">
        <v>533</v>
      </c>
      <c r="B5" s="379" t="s">
        <v>534</v>
      </c>
      <c r="C5" s="380" t="s">
        <v>539</v>
      </c>
      <c r="D5" s="1263" t="s">
        <v>960</v>
      </c>
    </row>
    <row r="6" spans="1:5" ht="31.5" customHeight="1" x14ac:dyDescent="0.3">
      <c r="A6" s="538" t="s">
        <v>9</v>
      </c>
      <c r="B6" s="539" t="s">
        <v>535</v>
      </c>
      <c r="C6" s="540">
        <v>10000000</v>
      </c>
      <c r="D6" s="1262">
        <v>0</v>
      </c>
    </row>
    <row r="7" spans="1:5" ht="22.15" customHeight="1" x14ac:dyDescent="0.3">
      <c r="A7" s="541" t="s">
        <v>12</v>
      </c>
      <c r="B7" s="542" t="s">
        <v>536</v>
      </c>
      <c r="C7" s="543">
        <v>3833567</v>
      </c>
      <c r="D7" s="1412">
        <v>13480444</v>
      </c>
    </row>
    <row r="8" spans="1:5" s="382" customFormat="1" ht="22.15" customHeight="1" x14ac:dyDescent="0.3">
      <c r="A8" s="378" t="s">
        <v>15</v>
      </c>
      <c r="B8" s="544" t="s">
        <v>395</v>
      </c>
      <c r="C8" s="545">
        <f>SUM(C6:C7)</f>
        <v>13833567</v>
      </c>
      <c r="D8" s="545">
        <f>SUM(D6:D7)</f>
        <v>13480444</v>
      </c>
    </row>
    <row r="10" spans="1:5" s="374" customFormat="1" ht="25.5" customHeight="1" x14ac:dyDescent="0.3">
      <c r="A10" s="1547" t="s">
        <v>537</v>
      </c>
      <c r="B10" s="1547"/>
      <c r="C10" s="1547"/>
    </row>
    <row r="11" spans="1:5" x14ac:dyDescent="0.3">
      <c r="A11" s="375"/>
      <c r="B11" s="376"/>
      <c r="C11" s="383"/>
    </row>
    <row r="12" spans="1:5" s="381" customFormat="1" ht="27.75" customHeight="1" x14ac:dyDescent="0.3">
      <c r="A12" s="378" t="s">
        <v>533</v>
      </c>
      <c r="B12" s="379" t="s">
        <v>534</v>
      </c>
      <c r="C12" s="380" t="s">
        <v>539</v>
      </c>
      <c r="D12" s="1263" t="s">
        <v>960</v>
      </c>
    </row>
    <row r="13" spans="1:5" ht="20.65" customHeight="1" x14ac:dyDescent="0.3">
      <c r="A13" s="858" t="s">
        <v>9</v>
      </c>
      <c r="B13" s="859" t="s">
        <v>852</v>
      </c>
      <c r="C13" s="540">
        <v>21068400</v>
      </c>
      <c r="D13" s="1277"/>
      <c r="E13" s="384"/>
    </row>
    <row r="14" spans="1:5" ht="20.65" customHeight="1" x14ac:dyDescent="0.3">
      <c r="A14" s="882" t="s">
        <v>12</v>
      </c>
      <c r="B14" s="861" t="s">
        <v>821</v>
      </c>
      <c r="C14" s="543">
        <v>1406155</v>
      </c>
      <c r="D14" s="1278">
        <v>0</v>
      </c>
      <c r="E14" s="384"/>
    </row>
    <row r="15" spans="1:5" ht="20.65" customHeight="1" x14ac:dyDescent="0.3">
      <c r="A15" s="882" t="s">
        <v>15</v>
      </c>
      <c r="B15" s="883" t="s">
        <v>806</v>
      </c>
      <c r="C15" s="884">
        <v>11000000</v>
      </c>
      <c r="D15" s="1278">
        <v>11000000</v>
      </c>
      <c r="E15" s="384"/>
    </row>
    <row r="16" spans="1:5" ht="20.65" customHeight="1" x14ac:dyDescent="0.3">
      <c r="A16" s="882" t="s">
        <v>18</v>
      </c>
      <c r="B16" s="883" t="s">
        <v>890</v>
      </c>
      <c r="C16" s="884">
        <v>30000000</v>
      </c>
      <c r="D16" s="1278">
        <v>30000000</v>
      </c>
      <c r="E16" s="384"/>
    </row>
    <row r="17" spans="1:5" ht="20.65" customHeight="1" x14ac:dyDescent="0.3">
      <c r="A17" s="882" t="s">
        <v>21</v>
      </c>
      <c r="B17" s="883" t="s">
        <v>891</v>
      </c>
      <c r="C17" s="884">
        <v>1000000</v>
      </c>
      <c r="D17" s="1278"/>
      <c r="E17" s="384"/>
    </row>
    <row r="18" spans="1:5" ht="20.65" customHeight="1" x14ac:dyDescent="0.3">
      <c r="A18" s="882" t="s">
        <v>24</v>
      </c>
      <c r="B18" s="885" t="s">
        <v>892</v>
      </c>
      <c r="C18" s="886">
        <v>421125</v>
      </c>
      <c r="D18" s="1279">
        <v>421125</v>
      </c>
      <c r="E18" s="384"/>
    </row>
    <row r="19" spans="1:5" ht="20.65" customHeight="1" x14ac:dyDescent="0.3">
      <c r="A19" s="860" t="s">
        <v>27</v>
      </c>
      <c r="B19" s="546" t="s">
        <v>395</v>
      </c>
      <c r="C19" s="547">
        <f>SUM(C13:C18)</f>
        <v>64895680</v>
      </c>
      <c r="D19" s="547">
        <f>SUM(D13:D18)</f>
        <v>41421125</v>
      </c>
    </row>
    <row r="20" spans="1:5" ht="20.65" customHeight="1" x14ac:dyDescent="0.3">
      <c r="A20" s="1276" t="s">
        <v>30</v>
      </c>
      <c r="B20" s="548" t="s">
        <v>538</v>
      </c>
      <c r="C20" s="549">
        <f>SUM(C8+C19)</f>
        <v>78729247</v>
      </c>
      <c r="D20" s="549">
        <f>SUM(D8+D19)</f>
        <v>54901569</v>
      </c>
    </row>
    <row r="21" spans="1:5" ht="17.5" x14ac:dyDescent="0.35">
      <c r="A21" s="385"/>
      <c r="B21" s="386"/>
      <c r="C21" s="386"/>
      <c r="D21" s="386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23/2019. (XII.02.)önkormányzati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7" workbookViewId="0">
      <selection activeCell="C26" sqref="C26"/>
    </sheetView>
  </sheetViews>
  <sheetFormatPr defaultRowHeight="15.5" x14ac:dyDescent="0.35"/>
  <cols>
    <col min="1" max="1" width="7" style="84" customWidth="1"/>
    <col min="2" max="2" width="58.69921875" style="84" customWidth="1"/>
    <col min="3" max="3" width="15.19921875" style="85" customWidth="1"/>
    <col min="4" max="6" width="15.19921875" style="84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548" t="s">
        <v>579</v>
      </c>
      <c r="B1" s="1549"/>
      <c r="C1" s="1549"/>
      <c r="D1" s="1549"/>
      <c r="E1" s="1549"/>
      <c r="F1" s="1549"/>
    </row>
    <row r="3" spans="1:6" ht="16.149999999999999" customHeight="1" x14ac:dyDescent="0.35">
      <c r="A3" s="1419" t="s">
        <v>540</v>
      </c>
      <c r="B3" s="1419"/>
      <c r="C3" s="1419"/>
      <c r="D3" s="1419"/>
      <c r="E3" s="1419"/>
      <c r="F3" s="1419"/>
    </row>
    <row r="4" spans="1:6" ht="16.149999999999999" customHeight="1" x14ac:dyDescent="0.35">
      <c r="A4" s="1425"/>
      <c r="B4" s="1425"/>
      <c r="D4" s="315"/>
      <c r="E4" s="315"/>
      <c r="F4" s="3" t="s">
        <v>405</v>
      </c>
    </row>
    <row r="5" spans="1:6" ht="31.5" customHeight="1" x14ac:dyDescent="0.35">
      <c r="A5" s="205" t="s">
        <v>2</v>
      </c>
      <c r="B5" s="31" t="s">
        <v>3</v>
      </c>
      <c r="C5" s="797" t="s">
        <v>541</v>
      </c>
      <c r="D5" s="797" t="s">
        <v>542</v>
      </c>
      <c r="E5" s="797" t="s">
        <v>732</v>
      </c>
      <c r="F5" s="798" t="s">
        <v>848</v>
      </c>
    </row>
    <row r="6" spans="1:6" s="7" customFormat="1" ht="12" customHeight="1" x14ac:dyDescent="0.25">
      <c r="A6" s="389" t="s">
        <v>5</v>
      </c>
      <c r="B6" s="390" t="s">
        <v>6</v>
      </c>
      <c r="C6" s="390" t="s">
        <v>7</v>
      </c>
      <c r="D6" s="390" t="s">
        <v>8</v>
      </c>
      <c r="E6" s="391" t="s">
        <v>267</v>
      </c>
      <c r="F6" s="392" t="s">
        <v>460</v>
      </c>
    </row>
    <row r="7" spans="1:6" s="774" customFormat="1" ht="23.25" customHeight="1" x14ac:dyDescent="0.3">
      <c r="A7" s="770" t="s">
        <v>9</v>
      </c>
      <c r="B7" s="771" t="s">
        <v>543</v>
      </c>
      <c r="C7" s="772">
        <v>1254280</v>
      </c>
      <c r="D7" s="772">
        <v>1050000</v>
      </c>
      <c r="E7" s="772">
        <f t="shared" ref="E7" si="0">D7*110%</f>
        <v>1155000</v>
      </c>
      <c r="F7" s="773">
        <v>1160000</v>
      </c>
    </row>
    <row r="8" spans="1:6" s="774" customFormat="1" ht="23.25" customHeight="1" x14ac:dyDescent="0.3">
      <c r="A8" s="775" t="s">
        <v>12</v>
      </c>
      <c r="B8" s="776" t="s">
        <v>544</v>
      </c>
      <c r="C8" s="777">
        <v>370432</v>
      </c>
      <c r="D8" s="777"/>
      <c r="E8" s="778"/>
      <c r="F8" s="779"/>
    </row>
    <row r="9" spans="1:6" s="774" customFormat="1" ht="23.25" customHeight="1" x14ac:dyDescent="0.3">
      <c r="A9" s="770" t="s">
        <v>15</v>
      </c>
      <c r="B9" s="776" t="s">
        <v>107</v>
      </c>
      <c r="C9" s="777">
        <v>870000</v>
      </c>
      <c r="D9" s="777">
        <v>880000</v>
      </c>
      <c r="E9" s="778">
        <v>890000</v>
      </c>
      <c r="F9" s="779">
        <v>900000</v>
      </c>
    </row>
    <row r="10" spans="1:6" s="774" customFormat="1" ht="23.25" customHeight="1" x14ac:dyDescent="0.3">
      <c r="A10" s="775" t="s">
        <v>18</v>
      </c>
      <c r="B10" s="776" t="s">
        <v>545</v>
      </c>
      <c r="C10" s="777">
        <v>209976</v>
      </c>
      <c r="D10" s="777">
        <v>190000</v>
      </c>
      <c r="E10" s="777">
        <v>193000</v>
      </c>
      <c r="F10" s="779">
        <v>198000</v>
      </c>
    </row>
    <row r="11" spans="1:6" s="774" customFormat="1" ht="23.25" customHeight="1" x14ac:dyDescent="0.3">
      <c r="A11" s="770" t="s">
        <v>21</v>
      </c>
      <c r="B11" s="776" t="s">
        <v>441</v>
      </c>
      <c r="C11" s="777">
        <v>55835</v>
      </c>
      <c r="D11" s="777">
        <v>2500</v>
      </c>
      <c r="E11" s="777">
        <v>2500</v>
      </c>
      <c r="F11" s="779">
        <v>2500</v>
      </c>
    </row>
    <row r="12" spans="1:6" s="774" customFormat="1" ht="23.25" customHeight="1" x14ac:dyDescent="0.3">
      <c r="A12" s="775" t="s">
        <v>24</v>
      </c>
      <c r="B12" s="776" t="s">
        <v>546</v>
      </c>
      <c r="C12" s="777">
        <v>17</v>
      </c>
      <c r="D12" s="777"/>
      <c r="E12" s="778"/>
      <c r="F12" s="779"/>
    </row>
    <row r="13" spans="1:6" s="774" customFormat="1" ht="23.25" customHeight="1" x14ac:dyDescent="0.3">
      <c r="A13" s="770" t="s">
        <v>27</v>
      </c>
      <c r="B13" s="780" t="s">
        <v>547</v>
      </c>
      <c r="C13" s="777">
        <v>1077</v>
      </c>
      <c r="D13" s="777"/>
      <c r="E13" s="778"/>
      <c r="F13" s="779"/>
    </row>
    <row r="14" spans="1:6" s="774" customFormat="1" ht="24" customHeight="1" x14ac:dyDescent="0.3">
      <c r="A14" s="775" t="s">
        <v>30</v>
      </c>
      <c r="B14" s="776" t="s">
        <v>661</v>
      </c>
      <c r="C14" s="781">
        <f>SUM(C7:C13)</f>
        <v>2761617</v>
      </c>
      <c r="D14" s="781">
        <f>SUM(D7:D13)</f>
        <v>2122500</v>
      </c>
      <c r="E14" s="781">
        <f>SUM(E7:E13)</f>
        <v>2240500</v>
      </c>
      <c r="F14" s="782">
        <f>SUM(F7:F13)</f>
        <v>2260500</v>
      </c>
    </row>
    <row r="15" spans="1:6" s="774" customFormat="1" ht="23.25" customHeight="1" x14ac:dyDescent="0.3">
      <c r="A15" s="783" t="s">
        <v>33</v>
      </c>
      <c r="B15" s="784" t="s">
        <v>548</v>
      </c>
      <c r="C15" s="785">
        <v>3294650</v>
      </c>
      <c r="D15" s="785">
        <v>80000</v>
      </c>
      <c r="E15" s="786">
        <v>10000</v>
      </c>
      <c r="F15" s="787">
        <v>10000</v>
      </c>
    </row>
    <row r="16" spans="1:6" s="11" customFormat="1" ht="27" customHeight="1" x14ac:dyDescent="0.3">
      <c r="A16" s="205" t="s">
        <v>36</v>
      </c>
      <c r="B16" s="81" t="s">
        <v>549</v>
      </c>
      <c r="C16" s="403">
        <f>+C14+C15</f>
        <v>6056267</v>
      </c>
      <c r="D16" s="403">
        <f>+D14+D15</f>
        <v>2202500</v>
      </c>
      <c r="E16" s="403">
        <f>+E14+E15</f>
        <v>2250500</v>
      </c>
      <c r="F16" s="404">
        <f>+F14+F15</f>
        <v>2270500</v>
      </c>
    </row>
    <row r="17" spans="1:7" s="11" customFormat="1" ht="12" customHeight="1" x14ac:dyDescent="0.3">
      <c r="A17" s="405"/>
      <c r="B17" s="406"/>
      <c r="C17" s="407"/>
      <c r="D17" s="408"/>
      <c r="E17" s="408"/>
      <c r="F17" s="409"/>
    </row>
    <row r="18" spans="1:7" s="11" customFormat="1" ht="24" customHeight="1" x14ac:dyDescent="0.3">
      <c r="A18" s="1419" t="s">
        <v>496</v>
      </c>
      <c r="B18" s="1419"/>
      <c r="C18" s="1419"/>
      <c r="D18" s="1419"/>
      <c r="E18" s="1419"/>
      <c r="F18" s="1419"/>
    </row>
    <row r="19" spans="1:7" s="11" customFormat="1" ht="12" customHeight="1" x14ac:dyDescent="0.3">
      <c r="A19" s="1550"/>
      <c r="B19" s="1550"/>
      <c r="C19" s="85"/>
      <c r="D19" s="315"/>
      <c r="E19" s="315"/>
      <c r="F19" s="3" t="s">
        <v>405</v>
      </c>
    </row>
    <row r="20" spans="1:7" s="11" customFormat="1" ht="31.5" customHeight="1" x14ac:dyDescent="0.3">
      <c r="A20" s="205" t="s">
        <v>2</v>
      </c>
      <c r="B20" s="31" t="s">
        <v>3</v>
      </c>
      <c r="C20" s="797" t="s">
        <v>541</v>
      </c>
      <c r="D20" s="797" t="s">
        <v>542</v>
      </c>
      <c r="E20" s="797" t="s">
        <v>732</v>
      </c>
      <c r="F20" s="798" t="s">
        <v>848</v>
      </c>
      <c r="G20" s="410"/>
    </row>
    <row r="21" spans="1:7" s="11" customFormat="1" ht="12" customHeight="1" x14ac:dyDescent="0.3">
      <c r="A21" s="389" t="s">
        <v>5</v>
      </c>
      <c r="B21" s="390" t="s">
        <v>6</v>
      </c>
      <c r="C21" s="390" t="s">
        <v>7</v>
      </c>
      <c r="D21" s="390" t="s">
        <v>8</v>
      </c>
      <c r="E21" s="391" t="s">
        <v>267</v>
      </c>
      <c r="F21" s="392" t="s">
        <v>460</v>
      </c>
      <c r="G21" s="410"/>
    </row>
    <row r="22" spans="1:7" s="11" customFormat="1" ht="23.25" customHeight="1" x14ac:dyDescent="0.3">
      <c r="A22" s="80" t="s">
        <v>9</v>
      </c>
      <c r="B22" s="411" t="s">
        <v>550</v>
      </c>
      <c r="C22" s="396">
        <v>2944277</v>
      </c>
      <c r="D22" s="396">
        <v>2050522</v>
      </c>
      <c r="E22" s="396">
        <v>2086216</v>
      </c>
      <c r="F22" s="398">
        <v>2128000</v>
      </c>
      <c r="G22" s="410"/>
    </row>
    <row r="23" spans="1:7" ht="23.25" customHeight="1" x14ac:dyDescent="0.35">
      <c r="A23" s="80" t="s">
        <v>12</v>
      </c>
      <c r="B23" s="412" t="s">
        <v>551</v>
      </c>
      <c r="C23" s="400">
        <f>SUM(C24:C26)</f>
        <v>3079439</v>
      </c>
      <c r="D23" s="400">
        <f>+D24+D25+D26</f>
        <v>126600</v>
      </c>
      <c r="E23" s="400">
        <f>+E24+E25+E26</f>
        <v>162500</v>
      </c>
      <c r="F23" s="401">
        <f>+F24+F25+F26</f>
        <v>142500</v>
      </c>
    </row>
    <row r="24" spans="1:7" ht="23.25" customHeight="1" x14ac:dyDescent="0.35">
      <c r="A24" s="50" t="s">
        <v>552</v>
      </c>
      <c r="B24" s="395" t="s">
        <v>230</v>
      </c>
      <c r="C24" s="396">
        <v>2124876</v>
      </c>
      <c r="D24" s="396">
        <v>111600</v>
      </c>
      <c r="E24" s="396">
        <v>132500</v>
      </c>
      <c r="F24" s="398">
        <v>122500</v>
      </c>
    </row>
    <row r="25" spans="1:7" ht="23.25" customHeight="1" x14ac:dyDescent="0.35">
      <c r="A25" s="50" t="s">
        <v>553</v>
      </c>
      <c r="B25" s="395" t="s">
        <v>232</v>
      </c>
      <c r="C25" s="396">
        <v>954174</v>
      </c>
      <c r="D25" s="396">
        <v>10000</v>
      </c>
      <c r="E25" s="396">
        <v>25000</v>
      </c>
      <c r="F25" s="398">
        <v>15000</v>
      </c>
    </row>
    <row r="26" spans="1:7" ht="23.25" customHeight="1" x14ac:dyDescent="0.35">
      <c r="A26" s="50" t="s">
        <v>554</v>
      </c>
      <c r="B26" s="399" t="s">
        <v>234</v>
      </c>
      <c r="C26" s="396">
        <v>389</v>
      </c>
      <c r="D26" s="396">
        <v>5000</v>
      </c>
      <c r="E26" s="396">
        <v>5000</v>
      </c>
      <c r="F26" s="398">
        <v>5000</v>
      </c>
    </row>
    <row r="27" spans="1:7" ht="23.25" customHeight="1" x14ac:dyDescent="0.35">
      <c r="A27" s="80" t="s">
        <v>15</v>
      </c>
      <c r="B27" s="413" t="s">
        <v>555</v>
      </c>
      <c r="C27" s="414">
        <f>+C22+C23</f>
        <v>6023716</v>
      </c>
      <c r="D27" s="414">
        <f>+D22+D23</f>
        <v>2177122</v>
      </c>
      <c r="E27" s="414">
        <f>+E22+E23</f>
        <v>2248716</v>
      </c>
      <c r="F27" s="415">
        <f>+F22+F23</f>
        <v>2270500</v>
      </c>
    </row>
    <row r="28" spans="1:7" ht="23.25" customHeight="1" x14ac:dyDescent="0.35">
      <c r="A28" s="416" t="s">
        <v>18</v>
      </c>
      <c r="B28" s="417" t="s">
        <v>556</v>
      </c>
      <c r="C28" s="418">
        <v>32551</v>
      </c>
      <c r="D28" s="418">
        <v>25378</v>
      </c>
      <c r="E28" s="418">
        <v>1784</v>
      </c>
      <c r="F28" s="419"/>
      <c r="G28" s="82"/>
    </row>
    <row r="29" spans="1:7" s="11" customFormat="1" ht="23.25" customHeight="1" x14ac:dyDescent="0.3">
      <c r="A29" s="420" t="s">
        <v>21</v>
      </c>
      <c r="B29" s="83" t="s">
        <v>557</v>
      </c>
      <c r="C29" s="421">
        <f>+C27+C28</f>
        <v>6056267</v>
      </c>
      <c r="D29" s="421">
        <f>+D27+D28</f>
        <v>2202500</v>
      </c>
      <c r="E29" s="421">
        <f>+E27+E28</f>
        <v>2250500</v>
      </c>
      <c r="F29" s="422">
        <f>+F27+F28</f>
        <v>2270500</v>
      </c>
    </row>
    <row r="30" spans="1:7" x14ac:dyDescent="0.35">
      <c r="C30" s="84"/>
    </row>
    <row r="31" spans="1:7" x14ac:dyDescent="0.35">
      <c r="C31" s="84"/>
    </row>
    <row r="32" spans="1:7" x14ac:dyDescent="0.35">
      <c r="C32" s="84"/>
    </row>
    <row r="33" spans="3:8" ht="16.5" customHeight="1" x14ac:dyDescent="0.35">
      <c r="C33" s="84"/>
    </row>
    <row r="34" spans="3:8" x14ac:dyDescent="0.35">
      <c r="C34" s="84"/>
    </row>
    <row r="35" spans="3:8" x14ac:dyDescent="0.35">
      <c r="C35" s="84"/>
    </row>
    <row r="36" spans="3:8" s="84" customFormat="1" x14ac:dyDescent="0.35">
      <c r="G36" s="1"/>
      <c r="H36" s="1"/>
    </row>
    <row r="37" spans="3:8" s="84" customFormat="1" x14ac:dyDescent="0.35">
      <c r="G37" s="1"/>
      <c r="H37" s="1"/>
    </row>
    <row r="38" spans="3:8" s="84" customFormat="1" x14ac:dyDescent="0.35">
      <c r="G38" s="1"/>
      <c r="H38" s="1"/>
    </row>
    <row r="39" spans="3:8" s="84" customFormat="1" x14ac:dyDescent="0.35">
      <c r="G39" s="1"/>
      <c r="H39" s="1"/>
    </row>
    <row r="40" spans="3:8" s="84" customFormat="1" x14ac:dyDescent="0.35">
      <c r="G40" s="1"/>
      <c r="H40" s="1"/>
    </row>
    <row r="41" spans="3:8" s="84" customFormat="1" x14ac:dyDescent="0.35">
      <c r="G41" s="1"/>
      <c r="H41" s="1"/>
    </row>
    <row r="42" spans="3:8" s="84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23/2019. (XII.02.)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H120" sqref="H120"/>
    </sheetView>
  </sheetViews>
  <sheetFormatPr defaultColWidth="9.296875" defaultRowHeight="14" x14ac:dyDescent="0.3"/>
  <cols>
    <col min="1" max="1" width="41.296875" style="355" customWidth="1"/>
    <col min="2" max="2" width="19.69921875" style="355" customWidth="1"/>
    <col min="3" max="3" width="16.69921875" style="355" customWidth="1"/>
    <col min="4" max="9" width="16" style="355" customWidth="1"/>
    <col min="10" max="10" width="17.796875" style="355" customWidth="1"/>
    <col min="11" max="16384" width="9.296875" style="355"/>
  </cols>
  <sheetData>
    <row r="1" spans="1:9" ht="56.25" customHeight="1" x14ac:dyDescent="0.3">
      <c r="A1" s="1551" t="s">
        <v>594</v>
      </c>
      <c r="B1" s="1551"/>
      <c r="C1" s="1551"/>
      <c r="D1" s="1551"/>
      <c r="E1" s="1551"/>
      <c r="F1" s="1551"/>
      <c r="G1" s="1551"/>
      <c r="H1" s="1551"/>
      <c r="I1" s="1551"/>
    </row>
    <row r="2" spans="1:9" ht="18.75" customHeight="1" x14ac:dyDescent="0.3">
      <c r="A2" s="356"/>
      <c r="B2" s="356"/>
      <c r="C2" s="356"/>
      <c r="D2" s="356" t="s">
        <v>943</v>
      </c>
      <c r="E2" s="356"/>
      <c r="F2" s="356"/>
      <c r="G2" s="356"/>
      <c r="H2" s="356"/>
      <c r="I2" s="356"/>
    </row>
    <row r="3" spans="1:9" x14ac:dyDescent="0.3">
      <c r="A3" s="357"/>
      <c r="B3" s="357"/>
      <c r="C3" s="357"/>
      <c r="D3" s="357"/>
      <c r="E3" s="357"/>
      <c r="F3" s="357"/>
      <c r="G3" s="357"/>
      <c r="H3" s="1552" t="s">
        <v>1</v>
      </c>
      <c r="I3" s="1552"/>
    </row>
    <row r="4" spans="1:9" s="358" customFormat="1" ht="71.25" customHeight="1" x14ac:dyDescent="0.3">
      <c r="A4" s="1553" t="s">
        <v>526</v>
      </c>
      <c r="B4" s="1555" t="s">
        <v>527</v>
      </c>
      <c r="C4" s="1553" t="s">
        <v>528</v>
      </c>
      <c r="D4" s="1557" t="s">
        <v>849</v>
      </c>
      <c r="E4" s="1557"/>
      <c r="F4" s="1557" t="s">
        <v>731</v>
      </c>
      <c r="G4" s="1557"/>
      <c r="H4" s="1557" t="s">
        <v>850</v>
      </c>
      <c r="I4" s="1558"/>
    </row>
    <row r="5" spans="1:9" s="361" customFormat="1" x14ac:dyDescent="0.3">
      <c r="A5" s="1554"/>
      <c r="B5" s="1556"/>
      <c r="C5" s="1554"/>
      <c r="D5" s="359" t="s">
        <v>529</v>
      </c>
      <c r="E5" s="359" t="s">
        <v>530</v>
      </c>
      <c r="F5" s="359" t="s">
        <v>529</v>
      </c>
      <c r="G5" s="359" t="s">
        <v>530</v>
      </c>
      <c r="H5" s="359" t="s">
        <v>529</v>
      </c>
      <c r="I5" s="360" t="s">
        <v>530</v>
      </c>
    </row>
    <row r="6" spans="1:9" x14ac:dyDescent="0.3">
      <c r="A6" s="478"/>
      <c r="B6" s="363"/>
      <c r="C6" s="362"/>
      <c r="D6" s="364"/>
      <c r="E6" s="364"/>
      <c r="F6" s="364"/>
      <c r="G6" s="364"/>
      <c r="H6" s="364"/>
      <c r="I6" s="365"/>
    </row>
    <row r="7" spans="1:9" s="370" customFormat="1" ht="26.25" customHeight="1" x14ac:dyDescent="0.3">
      <c r="A7" s="479" t="s">
        <v>395</v>
      </c>
      <c r="B7" s="366">
        <f>SUM(B6:B6)</f>
        <v>0</v>
      </c>
      <c r="C7" s="367"/>
      <c r="D7" s="368">
        <f t="shared" ref="D7:I7" si="0">SUM(D6:D6)</f>
        <v>0</v>
      </c>
      <c r="E7" s="368">
        <f t="shared" si="0"/>
        <v>0</v>
      </c>
      <c r="F7" s="368">
        <f t="shared" si="0"/>
        <v>0</v>
      </c>
      <c r="G7" s="368">
        <f t="shared" si="0"/>
        <v>0</v>
      </c>
      <c r="H7" s="368">
        <f t="shared" si="0"/>
        <v>0</v>
      </c>
      <c r="I7" s="369">
        <f t="shared" si="0"/>
        <v>0</v>
      </c>
    </row>
    <row r="8" spans="1:9" x14ac:dyDescent="0.3">
      <c r="A8" s="357"/>
      <c r="B8" s="357"/>
      <c r="C8" s="357"/>
      <c r="D8" s="357"/>
      <c r="E8" s="357"/>
      <c r="F8" s="357"/>
      <c r="G8" s="357"/>
      <c r="H8" s="357"/>
      <c r="I8" s="357"/>
    </row>
    <row r="9" spans="1:9" x14ac:dyDescent="0.3">
      <c r="A9" s="357"/>
      <c r="B9" s="357"/>
      <c r="C9" s="357"/>
      <c r="D9" s="357"/>
      <c r="E9" s="357"/>
      <c r="F9" s="357"/>
      <c r="G9" s="357"/>
      <c r="H9" s="357"/>
      <c r="I9" s="357"/>
    </row>
    <row r="10" spans="1:9" x14ac:dyDescent="0.3">
      <c r="A10" s="357"/>
      <c r="B10" s="357"/>
      <c r="C10" s="357"/>
      <c r="D10" s="357"/>
      <c r="E10" s="357"/>
      <c r="F10" s="357"/>
      <c r="G10" s="357"/>
      <c r="H10" s="357"/>
      <c r="I10" s="357"/>
    </row>
    <row r="11" spans="1:9" x14ac:dyDescent="0.3">
      <c r="A11" s="357"/>
      <c r="B11" s="357"/>
      <c r="C11" s="357"/>
      <c r="D11" s="357"/>
      <c r="E11" s="357"/>
      <c r="F11" s="357"/>
      <c r="G11" s="357"/>
      <c r="H11" s="357"/>
      <c r="I11" s="357"/>
    </row>
    <row r="12" spans="1:9" x14ac:dyDescent="0.3">
      <c r="A12" s="357"/>
      <c r="B12" s="357"/>
      <c r="C12" s="357"/>
      <c r="D12" s="357"/>
      <c r="E12" s="357"/>
      <c r="F12" s="357"/>
      <c r="G12" s="357"/>
      <c r="H12" s="357"/>
      <c r="I12" s="357"/>
    </row>
    <row r="13" spans="1:9" x14ac:dyDescent="0.3">
      <c r="A13" s="357"/>
      <c r="B13" s="357"/>
      <c r="C13" s="357"/>
      <c r="D13" s="357"/>
      <c r="E13" s="357"/>
      <c r="F13" s="357"/>
      <c r="G13" s="357"/>
      <c r="H13" s="357"/>
      <c r="I13" s="357"/>
    </row>
    <row r="14" spans="1:9" x14ac:dyDescent="0.3">
      <c r="A14" s="357"/>
      <c r="B14" s="357"/>
      <c r="C14" s="357"/>
      <c r="D14" s="357"/>
      <c r="E14" s="357"/>
      <c r="F14" s="357"/>
      <c r="G14" s="357"/>
      <c r="H14" s="357"/>
      <c r="I14" s="357"/>
    </row>
    <row r="15" spans="1:9" x14ac:dyDescent="0.3">
      <c r="A15" s="357"/>
      <c r="B15" s="357"/>
      <c r="C15" s="357"/>
      <c r="D15" s="357"/>
      <c r="E15" s="357"/>
      <c r="F15" s="357"/>
      <c r="G15" s="357"/>
      <c r="H15" s="357"/>
      <c r="I15" s="357"/>
    </row>
    <row r="16" spans="1:9" x14ac:dyDescent="0.3">
      <c r="A16" s="357"/>
      <c r="B16" s="357"/>
      <c r="C16" s="357"/>
      <c r="D16" s="357"/>
      <c r="E16" s="357"/>
      <c r="F16" s="357"/>
      <c r="G16" s="357"/>
      <c r="H16" s="357"/>
      <c r="I16" s="357"/>
    </row>
    <row r="17" spans="1:9" x14ac:dyDescent="0.3">
      <c r="A17" s="357"/>
      <c r="B17" s="357"/>
      <c r="C17" s="357"/>
      <c r="D17" s="357"/>
      <c r="E17" s="357"/>
      <c r="F17" s="357"/>
      <c r="G17" s="357"/>
      <c r="H17" s="357"/>
      <c r="I17" s="357"/>
    </row>
    <row r="18" spans="1:9" x14ac:dyDescent="0.3">
      <c r="A18" s="357"/>
      <c r="B18" s="357"/>
      <c r="C18" s="357"/>
      <c r="D18" s="357"/>
      <c r="E18" s="357"/>
      <c r="F18" s="357"/>
      <c r="G18" s="357"/>
      <c r="H18" s="357"/>
      <c r="I18" s="357"/>
    </row>
    <row r="19" spans="1:9" x14ac:dyDescent="0.3">
      <c r="A19" s="357"/>
      <c r="B19" s="357"/>
      <c r="C19" s="357"/>
      <c r="D19" s="357"/>
      <c r="E19" s="357"/>
      <c r="F19" s="357"/>
      <c r="G19" s="357"/>
      <c r="H19" s="357"/>
      <c r="I19" s="357"/>
    </row>
    <row r="20" spans="1:9" x14ac:dyDescent="0.3">
      <c r="A20" s="357"/>
      <c r="B20" s="357"/>
      <c r="C20" s="357"/>
      <c r="D20" s="357"/>
      <c r="E20" s="357"/>
      <c r="F20" s="357"/>
      <c r="G20" s="357"/>
      <c r="H20" s="357"/>
      <c r="I20" s="357"/>
    </row>
    <row r="21" spans="1:9" x14ac:dyDescent="0.3">
      <c r="A21" s="357"/>
      <c r="B21" s="357"/>
      <c r="C21" s="357"/>
      <c r="D21" s="357"/>
      <c r="E21" s="357"/>
      <c r="F21" s="357"/>
      <c r="G21" s="357"/>
      <c r="H21" s="357"/>
      <c r="I21" s="357"/>
    </row>
    <row r="22" spans="1:9" x14ac:dyDescent="0.3">
      <c r="A22" s="357"/>
      <c r="B22" s="357"/>
      <c r="C22" s="357"/>
      <c r="D22" s="357"/>
      <c r="E22" s="357"/>
      <c r="F22" s="357"/>
      <c r="G22" s="357"/>
      <c r="H22" s="357"/>
      <c r="I22" s="357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23/2019. (XII.02.)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H120" sqref="H120"/>
    </sheetView>
  </sheetViews>
  <sheetFormatPr defaultColWidth="9.296875" defaultRowHeight="14" x14ac:dyDescent="0.3"/>
  <cols>
    <col min="1" max="1" width="8" style="442" customWidth="1"/>
    <col min="2" max="2" width="86.19921875" style="442" customWidth="1"/>
    <col min="3" max="3" width="21.5" style="442" customWidth="1"/>
    <col min="4" max="16384" width="9.296875" style="442"/>
  </cols>
  <sheetData>
    <row r="1" spans="1:3" s="441" customFormat="1" ht="60" customHeight="1" x14ac:dyDescent="0.3">
      <c r="A1" s="1559" t="s">
        <v>595</v>
      </c>
      <c r="B1" s="1559"/>
      <c r="C1" s="1559"/>
    </row>
    <row r="2" spans="1:3" x14ac:dyDescent="0.3">
      <c r="C2" s="480" t="s">
        <v>1</v>
      </c>
    </row>
    <row r="3" spans="1:3" ht="33.75" customHeight="1" x14ac:dyDescent="0.3">
      <c r="A3" s="553" t="s">
        <v>572</v>
      </c>
      <c r="B3" s="554" t="s">
        <v>266</v>
      </c>
      <c r="C3" s="555" t="s">
        <v>570</v>
      </c>
    </row>
    <row r="4" spans="1:3" ht="22.5" customHeight="1" x14ac:dyDescent="0.3">
      <c r="A4" s="443" t="s">
        <v>9</v>
      </c>
      <c r="B4" s="550" t="s">
        <v>630</v>
      </c>
      <c r="C4" s="444">
        <v>828000000</v>
      </c>
    </row>
    <row r="5" spans="1:3" ht="22.5" customHeight="1" x14ac:dyDescent="0.3">
      <c r="A5" s="445" t="s">
        <v>12</v>
      </c>
      <c r="B5" s="551" t="s">
        <v>631</v>
      </c>
      <c r="C5" s="444">
        <v>46565535</v>
      </c>
    </row>
    <row r="6" spans="1:3" ht="22.5" customHeight="1" x14ac:dyDescent="0.3">
      <c r="A6" s="445" t="s">
        <v>15</v>
      </c>
      <c r="B6" s="551" t="s">
        <v>632</v>
      </c>
      <c r="C6" s="446"/>
    </row>
    <row r="7" spans="1:3" ht="31.5" customHeight="1" x14ac:dyDescent="0.3">
      <c r="A7" s="445" t="s">
        <v>18</v>
      </c>
      <c r="B7" s="551" t="s">
        <v>633</v>
      </c>
      <c r="C7" s="446">
        <v>28553543</v>
      </c>
    </row>
    <row r="8" spans="1:3" ht="22.5" customHeight="1" x14ac:dyDescent="0.3">
      <c r="A8" s="445" t="s">
        <v>21</v>
      </c>
      <c r="B8" s="551" t="s">
        <v>634</v>
      </c>
      <c r="C8" s="446">
        <v>1000000</v>
      </c>
    </row>
    <row r="9" spans="1:3" ht="28.5" customHeight="1" x14ac:dyDescent="0.3">
      <c r="A9" s="557" t="s">
        <v>24</v>
      </c>
      <c r="B9" s="552" t="s">
        <v>635</v>
      </c>
      <c r="C9" s="560">
        <v>2000000</v>
      </c>
    </row>
    <row r="10" spans="1:3" s="441" customFormat="1" ht="22.5" customHeight="1" x14ac:dyDescent="0.3">
      <c r="A10" s="558" t="s">
        <v>27</v>
      </c>
      <c r="B10" s="556" t="s">
        <v>636</v>
      </c>
      <c r="C10" s="561">
        <f>SUM(C4:C9)</f>
        <v>906119078</v>
      </c>
    </row>
    <row r="11" spans="1:3" s="441" customFormat="1" ht="22.5" customHeight="1" x14ac:dyDescent="0.3">
      <c r="A11" s="558" t="s">
        <v>30</v>
      </c>
      <c r="B11" s="556" t="s">
        <v>637</v>
      </c>
      <c r="C11" s="561">
        <f t="shared" ref="C11" si="0">C10/2</f>
        <v>453059539</v>
      </c>
    </row>
    <row r="12" spans="1:3" s="441" customFormat="1" ht="27" customHeight="1" x14ac:dyDescent="0.3">
      <c r="A12" s="443" t="s">
        <v>33</v>
      </c>
      <c r="B12" s="550" t="s">
        <v>638</v>
      </c>
      <c r="C12" s="444"/>
    </row>
    <row r="13" spans="1:3" ht="34.5" customHeight="1" x14ac:dyDescent="0.3">
      <c r="A13" s="445" t="s">
        <v>36</v>
      </c>
      <c r="B13" s="551" t="s">
        <v>639</v>
      </c>
      <c r="C13" s="446"/>
    </row>
    <row r="14" spans="1:3" ht="34.5" customHeight="1" x14ac:dyDescent="0.3">
      <c r="A14" s="445" t="s">
        <v>38</v>
      </c>
      <c r="B14" s="551" t="s">
        <v>640</v>
      </c>
      <c r="C14" s="446"/>
    </row>
    <row r="15" spans="1:3" ht="34.5" customHeight="1" x14ac:dyDescent="0.3">
      <c r="A15" s="445" t="s">
        <v>40</v>
      </c>
      <c r="B15" s="551" t="s">
        <v>641</v>
      </c>
      <c r="C15" s="446"/>
    </row>
    <row r="16" spans="1:3" ht="34.5" customHeight="1" x14ac:dyDescent="0.3">
      <c r="A16" s="445" t="s">
        <v>42</v>
      </c>
      <c r="B16" s="551" t="s">
        <v>642</v>
      </c>
      <c r="C16" s="446"/>
    </row>
    <row r="17" spans="1:3" ht="34.5" customHeight="1" x14ac:dyDescent="0.3">
      <c r="A17" s="445" t="s">
        <v>44</v>
      </c>
      <c r="B17" s="551" t="s">
        <v>643</v>
      </c>
      <c r="C17" s="446"/>
    </row>
    <row r="18" spans="1:3" ht="34.5" customHeight="1" x14ac:dyDescent="0.3">
      <c r="A18" s="559" t="s">
        <v>46</v>
      </c>
      <c r="B18" s="552" t="s">
        <v>644</v>
      </c>
      <c r="C18" s="560"/>
    </row>
    <row r="19" spans="1:3" ht="34.5" customHeight="1" x14ac:dyDescent="0.3">
      <c r="A19" s="558" t="s">
        <v>48</v>
      </c>
      <c r="B19" s="556" t="s">
        <v>645</v>
      </c>
      <c r="C19" s="562">
        <f>SUM(C12:C18)</f>
        <v>0</v>
      </c>
    </row>
    <row r="20" spans="1:3" s="441" customFormat="1" ht="24" customHeight="1" x14ac:dyDescent="0.3">
      <c r="A20" s="558" t="s">
        <v>50</v>
      </c>
      <c r="B20" s="556" t="s">
        <v>646</v>
      </c>
      <c r="C20" s="563">
        <f>C11-C19</f>
        <v>453059539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23/2019. (XII.02.)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25" workbookViewId="0">
      <selection activeCell="A36" sqref="A36"/>
    </sheetView>
  </sheetViews>
  <sheetFormatPr defaultRowHeight="14.5" x14ac:dyDescent="0.35"/>
  <cols>
    <col min="1" max="1" width="7.296875" style="447" customWidth="1"/>
    <col min="2" max="2" width="45.19921875" style="447" customWidth="1"/>
    <col min="3" max="3" width="22.796875" style="453" customWidth="1"/>
    <col min="4" max="4" width="9.296875" style="447"/>
    <col min="5" max="5" width="12.796875" style="447" bestFit="1" customWidth="1"/>
    <col min="6" max="254" width="9.296875" style="447"/>
    <col min="255" max="255" width="5" style="447" customWidth="1"/>
    <col min="256" max="256" width="76.296875" style="447" customWidth="1"/>
    <col min="257" max="257" width="17.19921875" style="447" customWidth="1"/>
    <col min="258" max="258" width="19.19921875" style="447" customWidth="1"/>
    <col min="259" max="259" width="17.19921875" style="447" customWidth="1"/>
    <col min="260" max="260" width="9.296875" style="447"/>
    <col min="261" max="261" width="12.796875" style="447" bestFit="1" customWidth="1"/>
    <col min="262" max="510" width="9.296875" style="447"/>
    <col min="511" max="511" width="5" style="447" customWidth="1"/>
    <col min="512" max="512" width="76.296875" style="447" customWidth="1"/>
    <col min="513" max="513" width="17.19921875" style="447" customWidth="1"/>
    <col min="514" max="514" width="19.19921875" style="447" customWidth="1"/>
    <col min="515" max="515" width="17.19921875" style="447" customWidth="1"/>
    <col min="516" max="516" width="9.296875" style="447"/>
    <col min="517" max="517" width="12.796875" style="447" bestFit="1" customWidth="1"/>
    <col min="518" max="766" width="9.296875" style="447"/>
    <col min="767" max="767" width="5" style="447" customWidth="1"/>
    <col min="768" max="768" width="76.296875" style="447" customWidth="1"/>
    <col min="769" max="769" width="17.19921875" style="447" customWidth="1"/>
    <col min="770" max="770" width="19.19921875" style="447" customWidth="1"/>
    <col min="771" max="771" width="17.19921875" style="447" customWidth="1"/>
    <col min="772" max="772" width="9.296875" style="447"/>
    <col min="773" max="773" width="12.796875" style="447" bestFit="1" customWidth="1"/>
    <col min="774" max="1022" width="9.296875" style="447"/>
    <col min="1023" max="1023" width="5" style="447" customWidth="1"/>
    <col min="1024" max="1024" width="76.296875" style="447" customWidth="1"/>
    <col min="1025" max="1025" width="17.19921875" style="447" customWidth="1"/>
    <col min="1026" max="1026" width="19.19921875" style="447" customWidth="1"/>
    <col min="1027" max="1027" width="17.19921875" style="447" customWidth="1"/>
    <col min="1028" max="1028" width="9.296875" style="447"/>
    <col min="1029" max="1029" width="12.796875" style="447" bestFit="1" customWidth="1"/>
    <col min="1030" max="1278" width="9.296875" style="447"/>
    <col min="1279" max="1279" width="5" style="447" customWidth="1"/>
    <col min="1280" max="1280" width="76.296875" style="447" customWidth="1"/>
    <col min="1281" max="1281" width="17.19921875" style="447" customWidth="1"/>
    <col min="1282" max="1282" width="19.19921875" style="447" customWidth="1"/>
    <col min="1283" max="1283" width="17.19921875" style="447" customWidth="1"/>
    <col min="1284" max="1284" width="9.296875" style="447"/>
    <col min="1285" max="1285" width="12.796875" style="447" bestFit="1" customWidth="1"/>
    <col min="1286" max="1534" width="9.296875" style="447"/>
    <col min="1535" max="1535" width="5" style="447" customWidth="1"/>
    <col min="1536" max="1536" width="76.296875" style="447" customWidth="1"/>
    <col min="1537" max="1537" width="17.19921875" style="447" customWidth="1"/>
    <col min="1538" max="1538" width="19.19921875" style="447" customWidth="1"/>
    <col min="1539" max="1539" width="17.19921875" style="447" customWidth="1"/>
    <col min="1540" max="1540" width="9.296875" style="447"/>
    <col min="1541" max="1541" width="12.796875" style="447" bestFit="1" customWidth="1"/>
    <col min="1542" max="1790" width="9.296875" style="447"/>
    <col min="1791" max="1791" width="5" style="447" customWidth="1"/>
    <col min="1792" max="1792" width="76.296875" style="447" customWidth="1"/>
    <col min="1793" max="1793" width="17.19921875" style="447" customWidth="1"/>
    <col min="1794" max="1794" width="19.19921875" style="447" customWidth="1"/>
    <col min="1795" max="1795" width="17.19921875" style="447" customWidth="1"/>
    <col min="1796" max="1796" width="9.296875" style="447"/>
    <col min="1797" max="1797" width="12.796875" style="447" bestFit="1" customWidth="1"/>
    <col min="1798" max="2046" width="9.296875" style="447"/>
    <col min="2047" max="2047" width="5" style="447" customWidth="1"/>
    <col min="2048" max="2048" width="76.296875" style="447" customWidth="1"/>
    <col min="2049" max="2049" width="17.19921875" style="447" customWidth="1"/>
    <col min="2050" max="2050" width="19.19921875" style="447" customWidth="1"/>
    <col min="2051" max="2051" width="17.19921875" style="447" customWidth="1"/>
    <col min="2052" max="2052" width="9.296875" style="447"/>
    <col min="2053" max="2053" width="12.796875" style="447" bestFit="1" customWidth="1"/>
    <col min="2054" max="2302" width="9.296875" style="447"/>
    <col min="2303" max="2303" width="5" style="447" customWidth="1"/>
    <col min="2304" max="2304" width="76.296875" style="447" customWidth="1"/>
    <col min="2305" max="2305" width="17.19921875" style="447" customWidth="1"/>
    <col min="2306" max="2306" width="19.19921875" style="447" customWidth="1"/>
    <col min="2307" max="2307" width="17.19921875" style="447" customWidth="1"/>
    <col min="2308" max="2308" width="9.296875" style="447"/>
    <col min="2309" max="2309" width="12.796875" style="447" bestFit="1" customWidth="1"/>
    <col min="2310" max="2558" width="9.296875" style="447"/>
    <col min="2559" max="2559" width="5" style="447" customWidth="1"/>
    <col min="2560" max="2560" width="76.296875" style="447" customWidth="1"/>
    <col min="2561" max="2561" width="17.19921875" style="447" customWidth="1"/>
    <col min="2562" max="2562" width="19.19921875" style="447" customWidth="1"/>
    <col min="2563" max="2563" width="17.19921875" style="447" customWidth="1"/>
    <col min="2564" max="2564" width="9.296875" style="447"/>
    <col min="2565" max="2565" width="12.796875" style="447" bestFit="1" customWidth="1"/>
    <col min="2566" max="2814" width="9.296875" style="447"/>
    <col min="2815" max="2815" width="5" style="447" customWidth="1"/>
    <col min="2816" max="2816" width="76.296875" style="447" customWidth="1"/>
    <col min="2817" max="2817" width="17.19921875" style="447" customWidth="1"/>
    <col min="2818" max="2818" width="19.19921875" style="447" customWidth="1"/>
    <col min="2819" max="2819" width="17.19921875" style="447" customWidth="1"/>
    <col min="2820" max="2820" width="9.296875" style="447"/>
    <col min="2821" max="2821" width="12.796875" style="447" bestFit="1" customWidth="1"/>
    <col min="2822" max="3070" width="9.296875" style="447"/>
    <col min="3071" max="3071" width="5" style="447" customWidth="1"/>
    <col min="3072" max="3072" width="76.296875" style="447" customWidth="1"/>
    <col min="3073" max="3073" width="17.19921875" style="447" customWidth="1"/>
    <col min="3074" max="3074" width="19.19921875" style="447" customWidth="1"/>
    <col min="3075" max="3075" width="17.19921875" style="447" customWidth="1"/>
    <col min="3076" max="3076" width="9.296875" style="447"/>
    <col min="3077" max="3077" width="12.796875" style="447" bestFit="1" customWidth="1"/>
    <col min="3078" max="3326" width="9.296875" style="447"/>
    <col min="3327" max="3327" width="5" style="447" customWidth="1"/>
    <col min="3328" max="3328" width="76.296875" style="447" customWidth="1"/>
    <col min="3329" max="3329" width="17.19921875" style="447" customWidth="1"/>
    <col min="3330" max="3330" width="19.19921875" style="447" customWidth="1"/>
    <col min="3331" max="3331" width="17.19921875" style="447" customWidth="1"/>
    <col min="3332" max="3332" width="9.296875" style="447"/>
    <col min="3333" max="3333" width="12.796875" style="447" bestFit="1" customWidth="1"/>
    <col min="3334" max="3582" width="9.296875" style="447"/>
    <col min="3583" max="3583" width="5" style="447" customWidth="1"/>
    <col min="3584" max="3584" width="76.296875" style="447" customWidth="1"/>
    <col min="3585" max="3585" width="17.19921875" style="447" customWidth="1"/>
    <col min="3586" max="3586" width="19.19921875" style="447" customWidth="1"/>
    <col min="3587" max="3587" width="17.19921875" style="447" customWidth="1"/>
    <col min="3588" max="3588" width="9.296875" style="447"/>
    <col min="3589" max="3589" width="12.796875" style="447" bestFit="1" customWidth="1"/>
    <col min="3590" max="3838" width="9.296875" style="447"/>
    <col min="3839" max="3839" width="5" style="447" customWidth="1"/>
    <col min="3840" max="3840" width="76.296875" style="447" customWidth="1"/>
    <col min="3841" max="3841" width="17.19921875" style="447" customWidth="1"/>
    <col min="3842" max="3842" width="19.19921875" style="447" customWidth="1"/>
    <col min="3843" max="3843" width="17.19921875" style="447" customWidth="1"/>
    <col min="3844" max="3844" width="9.296875" style="447"/>
    <col min="3845" max="3845" width="12.796875" style="447" bestFit="1" customWidth="1"/>
    <col min="3846" max="4094" width="9.296875" style="447"/>
    <col min="4095" max="4095" width="5" style="447" customWidth="1"/>
    <col min="4096" max="4096" width="76.296875" style="447" customWidth="1"/>
    <col min="4097" max="4097" width="17.19921875" style="447" customWidth="1"/>
    <col min="4098" max="4098" width="19.19921875" style="447" customWidth="1"/>
    <col min="4099" max="4099" width="17.19921875" style="447" customWidth="1"/>
    <col min="4100" max="4100" width="9.296875" style="447"/>
    <col min="4101" max="4101" width="12.796875" style="447" bestFit="1" customWidth="1"/>
    <col min="4102" max="4350" width="9.296875" style="447"/>
    <col min="4351" max="4351" width="5" style="447" customWidth="1"/>
    <col min="4352" max="4352" width="76.296875" style="447" customWidth="1"/>
    <col min="4353" max="4353" width="17.19921875" style="447" customWidth="1"/>
    <col min="4354" max="4354" width="19.19921875" style="447" customWidth="1"/>
    <col min="4355" max="4355" width="17.19921875" style="447" customWidth="1"/>
    <col min="4356" max="4356" width="9.296875" style="447"/>
    <col min="4357" max="4357" width="12.796875" style="447" bestFit="1" customWidth="1"/>
    <col min="4358" max="4606" width="9.296875" style="447"/>
    <col min="4607" max="4607" width="5" style="447" customWidth="1"/>
    <col min="4608" max="4608" width="76.296875" style="447" customWidth="1"/>
    <col min="4609" max="4609" width="17.19921875" style="447" customWidth="1"/>
    <col min="4610" max="4610" width="19.19921875" style="447" customWidth="1"/>
    <col min="4611" max="4611" width="17.19921875" style="447" customWidth="1"/>
    <col min="4612" max="4612" width="9.296875" style="447"/>
    <col min="4613" max="4613" width="12.796875" style="447" bestFit="1" customWidth="1"/>
    <col min="4614" max="4862" width="9.296875" style="447"/>
    <col min="4863" max="4863" width="5" style="447" customWidth="1"/>
    <col min="4864" max="4864" width="76.296875" style="447" customWidth="1"/>
    <col min="4865" max="4865" width="17.19921875" style="447" customWidth="1"/>
    <col min="4866" max="4866" width="19.19921875" style="447" customWidth="1"/>
    <col min="4867" max="4867" width="17.19921875" style="447" customWidth="1"/>
    <col min="4868" max="4868" width="9.296875" style="447"/>
    <col min="4869" max="4869" width="12.796875" style="447" bestFit="1" customWidth="1"/>
    <col min="4870" max="5118" width="9.296875" style="447"/>
    <col min="5119" max="5119" width="5" style="447" customWidth="1"/>
    <col min="5120" max="5120" width="76.296875" style="447" customWidth="1"/>
    <col min="5121" max="5121" width="17.19921875" style="447" customWidth="1"/>
    <col min="5122" max="5122" width="19.19921875" style="447" customWidth="1"/>
    <col min="5123" max="5123" width="17.19921875" style="447" customWidth="1"/>
    <col min="5124" max="5124" width="9.296875" style="447"/>
    <col min="5125" max="5125" width="12.796875" style="447" bestFit="1" customWidth="1"/>
    <col min="5126" max="5374" width="9.296875" style="447"/>
    <col min="5375" max="5375" width="5" style="447" customWidth="1"/>
    <col min="5376" max="5376" width="76.296875" style="447" customWidth="1"/>
    <col min="5377" max="5377" width="17.19921875" style="447" customWidth="1"/>
    <col min="5378" max="5378" width="19.19921875" style="447" customWidth="1"/>
    <col min="5379" max="5379" width="17.19921875" style="447" customWidth="1"/>
    <col min="5380" max="5380" width="9.296875" style="447"/>
    <col min="5381" max="5381" width="12.796875" style="447" bestFit="1" customWidth="1"/>
    <col min="5382" max="5630" width="9.296875" style="447"/>
    <col min="5631" max="5631" width="5" style="447" customWidth="1"/>
    <col min="5632" max="5632" width="76.296875" style="447" customWidth="1"/>
    <col min="5633" max="5633" width="17.19921875" style="447" customWidth="1"/>
    <col min="5634" max="5634" width="19.19921875" style="447" customWidth="1"/>
    <col min="5635" max="5635" width="17.19921875" style="447" customWidth="1"/>
    <col min="5636" max="5636" width="9.296875" style="447"/>
    <col min="5637" max="5637" width="12.796875" style="447" bestFit="1" customWidth="1"/>
    <col min="5638" max="5886" width="9.296875" style="447"/>
    <col min="5887" max="5887" width="5" style="447" customWidth="1"/>
    <col min="5888" max="5888" width="76.296875" style="447" customWidth="1"/>
    <col min="5889" max="5889" width="17.19921875" style="447" customWidth="1"/>
    <col min="5890" max="5890" width="19.19921875" style="447" customWidth="1"/>
    <col min="5891" max="5891" width="17.19921875" style="447" customWidth="1"/>
    <col min="5892" max="5892" width="9.296875" style="447"/>
    <col min="5893" max="5893" width="12.796875" style="447" bestFit="1" customWidth="1"/>
    <col min="5894" max="6142" width="9.296875" style="447"/>
    <col min="6143" max="6143" width="5" style="447" customWidth="1"/>
    <col min="6144" max="6144" width="76.296875" style="447" customWidth="1"/>
    <col min="6145" max="6145" width="17.19921875" style="447" customWidth="1"/>
    <col min="6146" max="6146" width="19.19921875" style="447" customWidth="1"/>
    <col min="6147" max="6147" width="17.19921875" style="447" customWidth="1"/>
    <col min="6148" max="6148" width="9.296875" style="447"/>
    <col min="6149" max="6149" width="12.796875" style="447" bestFit="1" customWidth="1"/>
    <col min="6150" max="6398" width="9.296875" style="447"/>
    <col min="6399" max="6399" width="5" style="447" customWidth="1"/>
    <col min="6400" max="6400" width="76.296875" style="447" customWidth="1"/>
    <col min="6401" max="6401" width="17.19921875" style="447" customWidth="1"/>
    <col min="6402" max="6402" width="19.19921875" style="447" customWidth="1"/>
    <col min="6403" max="6403" width="17.19921875" style="447" customWidth="1"/>
    <col min="6404" max="6404" width="9.296875" style="447"/>
    <col min="6405" max="6405" width="12.796875" style="447" bestFit="1" customWidth="1"/>
    <col min="6406" max="6654" width="9.296875" style="447"/>
    <col min="6655" max="6655" width="5" style="447" customWidth="1"/>
    <col min="6656" max="6656" width="76.296875" style="447" customWidth="1"/>
    <col min="6657" max="6657" width="17.19921875" style="447" customWidth="1"/>
    <col min="6658" max="6658" width="19.19921875" style="447" customWidth="1"/>
    <col min="6659" max="6659" width="17.19921875" style="447" customWidth="1"/>
    <col min="6660" max="6660" width="9.296875" style="447"/>
    <col min="6661" max="6661" width="12.796875" style="447" bestFit="1" customWidth="1"/>
    <col min="6662" max="6910" width="9.296875" style="447"/>
    <col min="6911" max="6911" width="5" style="447" customWidth="1"/>
    <col min="6912" max="6912" width="76.296875" style="447" customWidth="1"/>
    <col min="6913" max="6913" width="17.19921875" style="447" customWidth="1"/>
    <col min="6914" max="6914" width="19.19921875" style="447" customWidth="1"/>
    <col min="6915" max="6915" width="17.19921875" style="447" customWidth="1"/>
    <col min="6916" max="6916" width="9.296875" style="447"/>
    <col min="6917" max="6917" width="12.796875" style="447" bestFit="1" customWidth="1"/>
    <col min="6918" max="7166" width="9.296875" style="447"/>
    <col min="7167" max="7167" width="5" style="447" customWidth="1"/>
    <col min="7168" max="7168" width="76.296875" style="447" customWidth="1"/>
    <col min="7169" max="7169" width="17.19921875" style="447" customWidth="1"/>
    <col min="7170" max="7170" width="19.19921875" style="447" customWidth="1"/>
    <col min="7171" max="7171" width="17.19921875" style="447" customWidth="1"/>
    <col min="7172" max="7172" width="9.296875" style="447"/>
    <col min="7173" max="7173" width="12.796875" style="447" bestFit="1" customWidth="1"/>
    <col min="7174" max="7422" width="9.296875" style="447"/>
    <col min="7423" max="7423" width="5" style="447" customWidth="1"/>
    <col min="7424" max="7424" width="76.296875" style="447" customWidth="1"/>
    <col min="7425" max="7425" width="17.19921875" style="447" customWidth="1"/>
    <col min="7426" max="7426" width="19.19921875" style="447" customWidth="1"/>
    <col min="7427" max="7427" width="17.19921875" style="447" customWidth="1"/>
    <col min="7428" max="7428" width="9.296875" style="447"/>
    <col min="7429" max="7429" width="12.796875" style="447" bestFit="1" customWidth="1"/>
    <col min="7430" max="7678" width="9.296875" style="447"/>
    <col min="7679" max="7679" width="5" style="447" customWidth="1"/>
    <col min="7680" max="7680" width="76.296875" style="447" customWidth="1"/>
    <col min="7681" max="7681" width="17.19921875" style="447" customWidth="1"/>
    <col min="7682" max="7682" width="19.19921875" style="447" customWidth="1"/>
    <col min="7683" max="7683" width="17.19921875" style="447" customWidth="1"/>
    <col min="7684" max="7684" width="9.296875" style="447"/>
    <col min="7685" max="7685" width="12.796875" style="447" bestFit="1" customWidth="1"/>
    <col min="7686" max="7934" width="9.296875" style="447"/>
    <col min="7935" max="7935" width="5" style="447" customWidth="1"/>
    <col min="7936" max="7936" width="76.296875" style="447" customWidth="1"/>
    <col min="7937" max="7937" width="17.19921875" style="447" customWidth="1"/>
    <col min="7938" max="7938" width="19.19921875" style="447" customWidth="1"/>
    <col min="7939" max="7939" width="17.19921875" style="447" customWidth="1"/>
    <col min="7940" max="7940" width="9.296875" style="447"/>
    <col min="7941" max="7941" width="12.796875" style="447" bestFit="1" customWidth="1"/>
    <col min="7942" max="8190" width="9.296875" style="447"/>
    <col min="8191" max="8191" width="5" style="447" customWidth="1"/>
    <col min="8192" max="8192" width="76.296875" style="447" customWidth="1"/>
    <col min="8193" max="8193" width="17.19921875" style="447" customWidth="1"/>
    <col min="8194" max="8194" width="19.19921875" style="447" customWidth="1"/>
    <col min="8195" max="8195" width="17.19921875" style="447" customWidth="1"/>
    <col min="8196" max="8196" width="9.296875" style="447"/>
    <col min="8197" max="8197" width="12.796875" style="447" bestFit="1" customWidth="1"/>
    <col min="8198" max="8446" width="9.296875" style="447"/>
    <col min="8447" max="8447" width="5" style="447" customWidth="1"/>
    <col min="8448" max="8448" width="76.296875" style="447" customWidth="1"/>
    <col min="8449" max="8449" width="17.19921875" style="447" customWidth="1"/>
    <col min="8450" max="8450" width="19.19921875" style="447" customWidth="1"/>
    <col min="8451" max="8451" width="17.19921875" style="447" customWidth="1"/>
    <col min="8452" max="8452" width="9.296875" style="447"/>
    <col min="8453" max="8453" width="12.796875" style="447" bestFit="1" customWidth="1"/>
    <col min="8454" max="8702" width="9.296875" style="447"/>
    <col min="8703" max="8703" width="5" style="447" customWidth="1"/>
    <col min="8704" max="8704" width="76.296875" style="447" customWidth="1"/>
    <col min="8705" max="8705" width="17.19921875" style="447" customWidth="1"/>
    <col min="8706" max="8706" width="19.19921875" style="447" customWidth="1"/>
    <col min="8707" max="8707" width="17.19921875" style="447" customWidth="1"/>
    <col min="8708" max="8708" width="9.296875" style="447"/>
    <col min="8709" max="8709" width="12.796875" style="447" bestFit="1" customWidth="1"/>
    <col min="8710" max="8958" width="9.296875" style="447"/>
    <col min="8959" max="8959" width="5" style="447" customWidth="1"/>
    <col min="8960" max="8960" width="76.296875" style="447" customWidth="1"/>
    <col min="8961" max="8961" width="17.19921875" style="447" customWidth="1"/>
    <col min="8962" max="8962" width="19.19921875" style="447" customWidth="1"/>
    <col min="8963" max="8963" width="17.19921875" style="447" customWidth="1"/>
    <col min="8964" max="8964" width="9.296875" style="447"/>
    <col min="8965" max="8965" width="12.796875" style="447" bestFit="1" customWidth="1"/>
    <col min="8966" max="9214" width="9.296875" style="447"/>
    <col min="9215" max="9215" width="5" style="447" customWidth="1"/>
    <col min="9216" max="9216" width="76.296875" style="447" customWidth="1"/>
    <col min="9217" max="9217" width="17.19921875" style="447" customWidth="1"/>
    <col min="9218" max="9218" width="19.19921875" style="447" customWidth="1"/>
    <col min="9219" max="9219" width="17.19921875" style="447" customWidth="1"/>
    <col min="9220" max="9220" width="9.296875" style="447"/>
    <col min="9221" max="9221" width="12.796875" style="447" bestFit="1" customWidth="1"/>
    <col min="9222" max="9470" width="9.296875" style="447"/>
    <col min="9471" max="9471" width="5" style="447" customWidth="1"/>
    <col min="9472" max="9472" width="76.296875" style="447" customWidth="1"/>
    <col min="9473" max="9473" width="17.19921875" style="447" customWidth="1"/>
    <col min="9474" max="9474" width="19.19921875" style="447" customWidth="1"/>
    <col min="9475" max="9475" width="17.19921875" style="447" customWidth="1"/>
    <col min="9476" max="9476" width="9.296875" style="447"/>
    <col min="9477" max="9477" width="12.796875" style="447" bestFit="1" customWidth="1"/>
    <col min="9478" max="9726" width="9.296875" style="447"/>
    <col min="9727" max="9727" width="5" style="447" customWidth="1"/>
    <col min="9728" max="9728" width="76.296875" style="447" customWidth="1"/>
    <col min="9729" max="9729" width="17.19921875" style="447" customWidth="1"/>
    <col min="9730" max="9730" width="19.19921875" style="447" customWidth="1"/>
    <col min="9731" max="9731" width="17.19921875" style="447" customWidth="1"/>
    <col min="9732" max="9732" width="9.296875" style="447"/>
    <col min="9733" max="9733" width="12.796875" style="447" bestFit="1" customWidth="1"/>
    <col min="9734" max="9982" width="9.296875" style="447"/>
    <col min="9983" max="9983" width="5" style="447" customWidth="1"/>
    <col min="9984" max="9984" width="76.296875" style="447" customWidth="1"/>
    <col min="9985" max="9985" width="17.19921875" style="447" customWidth="1"/>
    <col min="9986" max="9986" width="19.19921875" style="447" customWidth="1"/>
    <col min="9987" max="9987" width="17.19921875" style="447" customWidth="1"/>
    <col min="9988" max="9988" width="9.296875" style="447"/>
    <col min="9989" max="9989" width="12.796875" style="447" bestFit="1" customWidth="1"/>
    <col min="9990" max="10238" width="9.296875" style="447"/>
    <col min="10239" max="10239" width="5" style="447" customWidth="1"/>
    <col min="10240" max="10240" width="76.296875" style="447" customWidth="1"/>
    <col min="10241" max="10241" width="17.19921875" style="447" customWidth="1"/>
    <col min="10242" max="10242" width="19.19921875" style="447" customWidth="1"/>
    <col min="10243" max="10243" width="17.19921875" style="447" customWidth="1"/>
    <col min="10244" max="10244" width="9.296875" style="447"/>
    <col min="10245" max="10245" width="12.796875" style="447" bestFit="1" customWidth="1"/>
    <col min="10246" max="10494" width="9.296875" style="447"/>
    <col min="10495" max="10495" width="5" style="447" customWidth="1"/>
    <col min="10496" max="10496" width="76.296875" style="447" customWidth="1"/>
    <col min="10497" max="10497" width="17.19921875" style="447" customWidth="1"/>
    <col min="10498" max="10498" width="19.19921875" style="447" customWidth="1"/>
    <col min="10499" max="10499" width="17.19921875" style="447" customWidth="1"/>
    <col min="10500" max="10500" width="9.296875" style="447"/>
    <col min="10501" max="10501" width="12.796875" style="447" bestFit="1" customWidth="1"/>
    <col min="10502" max="10750" width="9.296875" style="447"/>
    <col min="10751" max="10751" width="5" style="447" customWidth="1"/>
    <col min="10752" max="10752" width="76.296875" style="447" customWidth="1"/>
    <col min="10753" max="10753" width="17.19921875" style="447" customWidth="1"/>
    <col min="10754" max="10754" width="19.19921875" style="447" customWidth="1"/>
    <col min="10755" max="10755" width="17.19921875" style="447" customWidth="1"/>
    <col min="10756" max="10756" width="9.296875" style="447"/>
    <col min="10757" max="10757" width="12.796875" style="447" bestFit="1" customWidth="1"/>
    <col min="10758" max="11006" width="9.296875" style="447"/>
    <col min="11007" max="11007" width="5" style="447" customWidth="1"/>
    <col min="11008" max="11008" width="76.296875" style="447" customWidth="1"/>
    <col min="11009" max="11009" width="17.19921875" style="447" customWidth="1"/>
    <col min="11010" max="11010" width="19.19921875" style="447" customWidth="1"/>
    <col min="11011" max="11011" width="17.19921875" style="447" customWidth="1"/>
    <col min="11012" max="11012" width="9.296875" style="447"/>
    <col min="11013" max="11013" width="12.796875" style="447" bestFit="1" customWidth="1"/>
    <col min="11014" max="11262" width="9.296875" style="447"/>
    <col min="11263" max="11263" width="5" style="447" customWidth="1"/>
    <col min="11264" max="11264" width="76.296875" style="447" customWidth="1"/>
    <col min="11265" max="11265" width="17.19921875" style="447" customWidth="1"/>
    <col min="11266" max="11266" width="19.19921875" style="447" customWidth="1"/>
    <col min="11267" max="11267" width="17.19921875" style="447" customWidth="1"/>
    <col min="11268" max="11268" width="9.296875" style="447"/>
    <col min="11269" max="11269" width="12.796875" style="447" bestFit="1" customWidth="1"/>
    <col min="11270" max="11518" width="9.296875" style="447"/>
    <col min="11519" max="11519" width="5" style="447" customWidth="1"/>
    <col min="11520" max="11520" width="76.296875" style="447" customWidth="1"/>
    <col min="11521" max="11521" width="17.19921875" style="447" customWidth="1"/>
    <col min="11522" max="11522" width="19.19921875" style="447" customWidth="1"/>
    <col min="11523" max="11523" width="17.19921875" style="447" customWidth="1"/>
    <col min="11524" max="11524" width="9.296875" style="447"/>
    <col min="11525" max="11525" width="12.796875" style="447" bestFit="1" customWidth="1"/>
    <col min="11526" max="11774" width="9.296875" style="447"/>
    <col min="11775" max="11775" width="5" style="447" customWidth="1"/>
    <col min="11776" max="11776" width="76.296875" style="447" customWidth="1"/>
    <col min="11777" max="11777" width="17.19921875" style="447" customWidth="1"/>
    <col min="11778" max="11778" width="19.19921875" style="447" customWidth="1"/>
    <col min="11779" max="11779" width="17.19921875" style="447" customWidth="1"/>
    <col min="11780" max="11780" width="9.296875" style="447"/>
    <col min="11781" max="11781" width="12.796875" style="447" bestFit="1" customWidth="1"/>
    <col min="11782" max="12030" width="9.296875" style="447"/>
    <col min="12031" max="12031" width="5" style="447" customWidth="1"/>
    <col min="12032" max="12032" width="76.296875" style="447" customWidth="1"/>
    <col min="12033" max="12033" width="17.19921875" style="447" customWidth="1"/>
    <col min="12034" max="12034" width="19.19921875" style="447" customWidth="1"/>
    <col min="12035" max="12035" width="17.19921875" style="447" customWidth="1"/>
    <col min="12036" max="12036" width="9.296875" style="447"/>
    <col min="12037" max="12037" width="12.796875" style="447" bestFit="1" customWidth="1"/>
    <col min="12038" max="12286" width="9.296875" style="447"/>
    <col min="12287" max="12287" width="5" style="447" customWidth="1"/>
    <col min="12288" max="12288" width="76.296875" style="447" customWidth="1"/>
    <col min="12289" max="12289" width="17.19921875" style="447" customWidth="1"/>
    <col min="12290" max="12290" width="19.19921875" style="447" customWidth="1"/>
    <col min="12291" max="12291" width="17.19921875" style="447" customWidth="1"/>
    <col min="12292" max="12292" width="9.296875" style="447"/>
    <col min="12293" max="12293" width="12.796875" style="447" bestFit="1" customWidth="1"/>
    <col min="12294" max="12542" width="9.296875" style="447"/>
    <col min="12543" max="12543" width="5" style="447" customWidth="1"/>
    <col min="12544" max="12544" width="76.296875" style="447" customWidth="1"/>
    <col min="12545" max="12545" width="17.19921875" style="447" customWidth="1"/>
    <col min="12546" max="12546" width="19.19921875" style="447" customWidth="1"/>
    <col min="12547" max="12547" width="17.19921875" style="447" customWidth="1"/>
    <col min="12548" max="12548" width="9.296875" style="447"/>
    <col min="12549" max="12549" width="12.796875" style="447" bestFit="1" customWidth="1"/>
    <col min="12550" max="12798" width="9.296875" style="447"/>
    <col min="12799" max="12799" width="5" style="447" customWidth="1"/>
    <col min="12800" max="12800" width="76.296875" style="447" customWidth="1"/>
    <col min="12801" max="12801" width="17.19921875" style="447" customWidth="1"/>
    <col min="12802" max="12802" width="19.19921875" style="447" customWidth="1"/>
    <col min="12803" max="12803" width="17.19921875" style="447" customWidth="1"/>
    <col min="12804" max="12804" width="9.296875" style="447"/>
    <col min="12805" max="12805" width="12.796875" style="447" bestFit="1" customWidth="1"/>
    <col min="12806" max="13054" width="9.296875" style="447"/>
    <col min="13055" max="13055" width="5" style="447" customWidth="1"/>
    <col min="13056" max="13056" width="76.296875" style="447" customWidth="1"/>
    <col min="13057" max="13057" width="17.19921875" style="447" customWidth="1"/>
    <col min="13058" max="13058" width="19.19921875" style="447" customWidth="1"/>
    <col min="13059" max="13059" width="17.19921875" style="447" customWidth="1"/>
    <col min="13060" max="13060" width="9.296875" style="447"/>
    <col min="13061" max="13061" width="12.796875" style="447" bestFit="1" customWidth="1"/>
    <col min="13062" max="13310" width="9.296875" style="447"/>
    <col min="13311" max="13311" width="5" style="447" customWidth="1"/>
    <col min="13312" max="13312" width="76.296875" style="447" customWidth="1"/>
    <col min="13313" max="13313" width="17.19921875" style="447" customWidth="1"/>
    <col min="13314" max="13314" width="19.19921875" style="447" customWidth="1"/>
    <col min="13315" max="13315" width="17.19921875" style="447" customWidth="1"/>
    <col min="13316" max="13316" width="9.296875" style="447"/>
    <col min="13317" max="13317" width="12.796875" style="447" bestFit="1" customWidth="1"/>
    <col min="13318" max="13566" width="9.296875" style="447"/>
    <col min="13567" max="13567" width="5" style="447" customWidth="1"/>
    <col min="13568" max="13568" width="76.296875" style="447" customWidth="1"/>
    <col min="13569" max="13569" width="17.19921875" style="447" customWidth="1"/>
    <col min="13570" max="13570" width="19.19921875" style="447" customWidth="1"/>
    <col min="13571" max="13571" width="17.19921875" style="447" customWidth="1"/>
    <col min="13572" max="13572" width="9.296875" style="447"/>
    <col min="13573" max="13573" width="12.796875" style="447" bestFit="1" customWidth="1"/>
    <col min="13574" max="13822" width="9.296875" style="447"/>
    <col min="13823" max="13823" width="5" style="447" customWidth="1"/>
    <col min="13824" max="13824" width="76.296875" style="447" customWidth="1"/>
    <col min="13825" max="13825" width="17.19921875" style="447" customWidth="1"/>
    <col min="13826" max="13826" width="19.19921875" style="447" customWidth="1"/>
    <col min="13827" max="13827" width="17.19921875" style="447" customWidth="1"/>
    <col min="13828" max="13828" width="9.296875" style="447"/>
    <col min="13829" max="13829" width="12.796875" style="447" bestFit="1" customWidth="1"/>
    <col min="13830" max="14078" width="9.296875" style="447"/>
    <col min="14079" max="14079" width="5" style="447" customWidth="1"/>
    <col min="14080" max="14080" width="76.296875" style="447" customWidth="1"/>
    <col min="14081" max="14081" width="17.19921875" style="447" customWidth="1"/>
    <col min="14082" max="14082" width="19.19921875" style="447" customWidth="1"/>
    <col min="14083" max="14083" width="17.19921875" style="447" customWidth="1"/>
    <col min="14084" max="14084" width="9.296875" style="447"/>
    <col min="14085" max="14085" width="12.796875" style="447" bestFit="1" customWidth="1"/>
    <col min="14086" max="14334" width="9.296875" style="447"/>
    <col min="14335" max="14335" width="5" style="447" customWidth="1"/>
    <col min="14336" max="14336" width="76.296875" style="447" customWidth="1"/>
    <col min="14337" max="14337" width="17.19921875" style="447" customWidth="1"/>
    <col min="14338" max="14338" width="19.19921875" style="447" customWidth="1"/>
    <col min="14339" max="14339" width="17.19921875" style="447" customWidth="1"/>
    <col min="14340" max="14340" width="9.296875" style="447"/>
    <col min="14341" max="14341" width="12.796875" style="447" bestFit="1" customWidth="1"/>
    <col min="14342" max="14590" width="9.296875" style="447"/>
    <col min="14591" max="14591" width="5" style="447" customWidth="1"/>
    <col min="14592" max="14592" width="76.296875" style="447" customWidth="1"/>
    <col min="14593" max="14593" width="17.19921875" style="447" customWidth="1"/>
    <col min="14594" max="14594" width="19.19921875" style="447" customWidth="1"/>
    <col min="14595" max="14595" width="17.19921875" style="447" customWidth="1"/>
    <col min="14596" max="14596" width="9.296875" style="447"/>
    <col min="14597" max="14597" width="12.796875" style="447" bestFit="1" customWidth="1"/>
    <col min="14598" max="14846" width="9.296875" style="447"/>
    <col min="14847" max="14847" width="5" style="447" customWidth="1"/>
    <col min="14848" max="14848" width="76.296875" style="447" customWidth="1"/>
    <col min="14849" max="14849" width="17.19921875" style="447" customWidth="1"/>
    <col min="14850" max="14850" width="19.19921875" style="447" customWidth="1"/>
    <col min="14851" max="14851" width="17.19921875" style="447" customWidth="1"/>
    <col min="14852" max="14852" width="9.296875" style="447"/>
    <col min="14853" max="14853" width="12.796875" style="447" bestFit="1" customWidth="1"/>
    <col min="14854" max="15102" width="9.296875" style="447"/>
    <col min="15103" max="15103" width="5" style="447" customWidth="1"/>
    <col min="15104" max="15104" width="76.296875" style="447" customWidth="1"/>
    <col min="15105" max="15105" width="17.19921875" style="447" customWidth="1"/>
    <col min="15106" max="15106" width="19.19921875" style="447" customWidth="1"/>
    <col min="15107" max="15107" width="17.19921875" style="447" customWidth="1"/>
    <col min="15108" max="15108" width="9.296875" style="447"/>
    <col min="15109" max="15109" width="12.796875" style="447" bestFit="1" customWidth="1"/>
    <col min="15110" max="15358" width="9.296875" style="447"/>
    <col min="15359" max="15359" width="5" style="447" customWidth="1"/>
    <col min="15360" max="15360" width="76.296875" style="447" customWidth="1"/>
    <col min="15361" max="15361" width="17.19921875" style="447" customWidth="1"/>
    <col min="15362" max="15362" width="19.19921875" style="447" customWidth="1"/>
    <col min="15363" max="15363" width="17.19921875" style="447" customWidth="1"/>
    <col min="15364" max="15364" width="9.296875" style="447"/>
    <col min="15365" max="15365" width="12.796875" style="447" bestFit="1" customWidth="1"/>
    <col min="15366" max="15614" width="9.296875" style="447"/>
    <col min="15615" max="15615" width="5" style="447" customWidth="1"/>
    <col min="15616" max="15616" width="76.296875" style="447" customWidth="1"/>
    <col min="15617" max="15617" width="17.19921875" style="447" customWidth="1"/>
    <col min="15618" max="15618" width="19.19921875" style="447" customWidth="1"/>
    <col min="15619" max="15619" width="17.19921875" style="447" customWidth="1"/>
    <col min="15620" max="15620" width="9.296875" style="447"/>
    <col min="15621" max="15621" width="12.796875" style="447" bestFit="1" customWidth="1"/>
    <col min="15622" max="15870" width="9.296875" style="447"/>
    <col min="15871" max="15871" width="5" style="447" customWidth="1"/>
    <col min="15872" max="15872" width="76.296875" style="447" customWidth="1"/>
    <col min="15873" max="15873" width="17.19921875" style="447" customWidth="1"/>
    <col min="15874" max="15874" width="19.19921875" style="447" customWidth="1"/>
    <col min="15875" max="15875" width="17.19921875" style="447" customWidth="1"/>
    <col min="15876" max="15876" width="9.296875" style="447"/>
    <col min="15877" max="15877" width="12.796875" style="447" bestFit="1" customWidth="1"/>
    <col min="15878" max="16126" width="9.296875" style="447"/>
    <col min="16127" max="16127" width="5" style="447" customWidth="1"/>
    <col min="16128" max="16128" width="76.296875" style="447" customWidth="1"/>
    <col min="16129" max="16129" width="17.19921875" style="447" customWidth="1"/>
    <col min="16130" max="16130" width="19.19921875" style="447" customWidth="1"/>
    <col min="16131" max="16131" width="17.19921875" style="447" customWidth="1"/>
    <col min="16132" max="16132" width="9.296875" style="447"/>
    <col min="16133" max="16133" width="12.796875" style="447" bestFit="1" customWidth="1"/>
    <col min="16134" max="16384" width="9.296875" style="447"/>
  </cols>
  <sheetData>
    <row r="1" spans="1:5" ht="36.75" customHeight="1" x14ac:dyDescent="0.35">
      <c r="A1" s="1560" t="s">
        <v>851</v>
      </c>
      <c r="B1" s="1560"/>
      <c r="C1" s="1560"/>
    </row>
    <row r="2" spans="1:5" ht="15" customHeight="1" x14ac:dyDescent="0.35">
      <c r="A2" s="440"/>
      <c r="B2" s="440"/>
      <c r="C2" s="440"/>
    </row>
    <row r="3" spans="1:5" x14ac:dyDescent="0.35">
      <c r="A3" s="204"/>
      <c r="B3" s="204"/>
      <c r="C3" s="459" t="s">
        <v>532</v>
      </c>
    </row>
    <row r="4" spans="1:5" s="448" customFormat="1" ht="56" x14ac:dyDescent="0.3">
      <c r="A4" s="744" t="s">
        <v>394</v>
      </c>
      <c r="B4" s="745" t="s">
        <v>573</v>
      </c>
      <c r="C4" s="746" t="s">
        <v>574</v>
      </c>
      <c r="E4" s="449"/>
    </row>
    <row r="5" spans="1:5" s="448" customFormat="1" ht="12" customHeight="1" x14ac:dyDescent="0.3">
      <c r="A5" s="747">
        <v>1</v>
      </c>
      <c r="B5" s="748">
        <v>2</v>
      </c>
      <c r="C5" s="749">
        <v>5</v>
      </c>
    </row>
    <row r="6" spans="1:5" s="448" customFormat="1" ht="18" customHeight="1" x14ac:dyDescent="0.3">
      <c r="A6" s="750" t="s">
        <v>9</v>
      </c>
      <c r="B6" s="456" t="s">
        <v>893</v>
      </c>
      <c r="C6" s="457">
        <v>21087</v>
      </c>
    </row>
    <row r="7" spans="1:5" s="448" customFormat="1" ht="18" customHeight="1" x14ac:dyDescent="0.3">
      <c r="A7" s="751" t="s">
        <v>12</v>
      </c>
      <c r="B7" s="454" t="s">
        <v>894</v>
      </c>
      <c r="C7" s="458">
        <v>12356</v>
      </c>
    </row>
    <row r="8" spans="1:5" s="448" customFormat="1" ht="18" customHeight="1" x14ac:dyDescent="0.3">
      <c r="A8" s="751" t="s">
        <v>15</v>
      </c>
      <c r="B8" s="455" t="s">
        <v>895</v>
      </c>
      <c r="C8" s="458">
        <v>11180</v>
      </c>
    </row>
    <row r="9" spans="1:5" s="448" customFormat="1" ht="18" customHeight="1" x14ac:dyDescent="0.3">
      <c r="A9" s="750" t="s">
        <v>18</v>
      </c>
      <c r="B9" s="454" t="s">
        <v>896</v>
      </c>
      <c r="C9" s="458">
        <v>14877</v>
      </c>
    </row>
    <row r="10" spans="1:5" s="448" customFormat="1" ht="18" customHeight="1" x14ac:dyDescent="0.3">
      <c r="A10" s="751" t="s">
        <v>21</v>
      </c>
      <c r="B10" s="752" t="s">
        <v>897</v>
      </c>
      <c r="C10" s="458">
        <v>10577</v>
      </c>
    </row>
    <row r="11" spans="1:5" s="448" customFormat="1" ht="18" customHeight="1" x14ac:dyDescent="0.3">
      <c r="A11" s="751" t="s">
        <v>24</v>
      </c>
      <c r="B11" s="753" t="s">
        <v>898</v>
      </c>
      <c r="C11" s="458">
        <v>8367</v>
      </c>
    </row>
    <row r="12" spans="1:5" s="448" customFormat="1" ht="18" customHeight="1" x14ac:dyDescent="0.3">
      <c r="A12" s="750" t="s">
        <v>27</v>
      </c>
      <c r="B12" s="753" t="s">
        <v>899</v>
      </c>
      <c r="C12" s="458">
        <v>8697</v>
      </c>
    </row>
    <row r="13" spans="1:5" s="448" customFormat="1" ht="18" customHeight="1" x14ac:dyDescent="0.3">
      <c r="A13" s="751" t="s">
        <v>30</v>
      </c>
      <c r="B13" s="753" t="s">
        <v>900</v>
      </c>
      <c r="C13" s="458">
        <v>4442</v>
      </c>
    </row>
    <row r="14" spans="1:5" s="448" customFormat="1" ht="18" customHeight="1" x14ac:dyDescent="0.3">
      <c r="A14" s="751" t="s">
        <v>33</v>
      </c>
      <c r="B14" s="753" t="s">
        <v>901</v>
      </c>
      <c r="C14" s="458">
        <v>7553</v>
      </c>
    </row>
    <row r="15" spans="1:5" s="448" customFormat="1" ht="18" customHeight="1" x14ac:dyDescent="0.3">
      <c r="A15" s="751" t="s">
        <v>36</v>
      </c>
      <c r="B15" s="755" t="s">
        <v>902</v>
      </c>
      <c r="C15" s="756">
        <v>10763</v>
      </c>
    </row>
    <row r="16" spans="1:5" s="448" customFormat="1" x14ac:dyDescent="0.3">
      <c r="A16" s="754" t="s">
        <v>38</v>
      </c>
      <c r="B16" s="755" t="s">
        <v>903</v>
      </c>
      <c r="C16" s="756">
        <v>4722</v>
      </c>
    </row>
    <row r="17" spans="1:4" s="448" customFormat="1" x14ac:dyDescent="0.3">
      <c r="A17" s="751" t="s">
        <v>40</v>
      </c>
      <c r="B17" s="454" t="s">
        <v>904</v>
      </c>
      <c r="C17" s="458">
        <v>7566</v>
      </c>
    </row>
    <row r="18" spans="1:4" s="448" customFormat="1" x14ac:dyDescent="0.3">
      <c r="A18" s="751" t="s">
        <v>42</v>
      </c>
      <c r="B18" s="455" t="s">
        <v>905</v>
      </c>
      <c r="C18" s="458">
        <v>12354</v>
      </c>
    </row>
    <row r="19" spans="1:4" s="448" customFormat="1" ht="28" x14ac:dyDescent="0.3">
      <c r="A19" s="750" t="s">
        <v>44</v>
      </c>
      <c r="B19" s="454" t="s">
        <v>906</v>
      </c>
      <c r="C19" s="458">
        <v>8816</v>
      </c>
    </row>
    <row r="20" spans="1:4" s="448" customFormat="1" x14ac:dyDescent="0.3">
      <c r="A20" s="751" t="s">
        <v>46</v>
      </c>
      <c r="B20" s="752" t="s">
        <v>907</v>
      </c>
      <c r="C20" s="458">
        <v>6643</v>
      </c>
    </row>
    <row r="21" spans="1:4" s="448" customFormat="1" ht="28" x14ac:dyDescent="0.3">
      <c r="A21" s="751" t="s">
        <v>48</v>
      </c>
      <c r="B21" s="454" t="s">
        <v>908</v>
      </c>
      <c r="C21" s="458">
        <v>79000</v>
      </c>
    </row>
    <row r="22" spans="1:4" s="448" customFormat="1" ht="28" x14ac:dyDescent="0.3">
      <c r="A22" s="750" t="s">
        <v>50</v>
      </c>
      <c r="B22" s="454" t="s">
        <v>909</v>
      </c>
      <c r="C22" s="458">
        <v>11000</v>
      </c>
    </row>
    <row r="23" spans="1:4" s="448" customFormat="1" ht="28" x14ac:dyDescent="0.3">
      <c r="A23" s="751" t="s">
        <v>53</v>
      </c>
      <c r="B23" s="454" t="s">
        <v>910</v>
      </c>
      <c r="C23" s="458">
        <v>1500</v>
      </c>
    </row>
    <row r="24" spans="1:4" s="448" customFormat="1" ht="42" x14ac:dyDescent="0.3">
      <c r="A24" s="751" t="s">
        <v>56</v>
      </c>
      <c r="B24" s="454" t="s">
        <v>911</v>
      </c>
      <c r="C24" s="458">
        <v>41000</v>
      </c>
    </row>
    <row r="25" spans="1:4" s="448" customFormat="1" ht="27" customHeight="1" x14ac:dyDescent="0.3">
      <c r="A25" s="754" t="s">
        <v>59</v>
      </c>
      <c r="B25" s="454" t="s">
        <v>912</v>
      </c>
      <c r="C25" s="756">
        <v>67500</v>
      </c>
    </row>
    <row r="26" spans="1:4" x14ac:dyDescent="0.35">
      <c r="A26" s="757" t="s">
        <v>61</v>
      </c>
      <c r="B26" s="758" t="s">
        <v>575</v>
      </c>
      <c r="C26" s="759">
        <f>SUM(C6:C25)</f>
        <v>350000</v>
      </c>
    </row>
    <row r="27" spans="1:4" x14ac:dyDescent="0.35">
      <c r="A27" s="754" t="s">
        <v>63</v>
      </c>
      <c r="B27" s="760"/>
      <c r="C27" s="761"/>
    </row>
    <row r="28" spans="1:4" x14ac:dyDescent="0.35">
      <c r="A28" s="757" t="s">
        <v>65</v>
      </c>
      <c r="B28" s="758" t="s">
        <v>576</v>
      </c>
      <c r="C28" s="759">
        <f>SUM(C27:C27)</f>
        <v>0</v>
      </c>
    </row>
    <row r="29" spans="1:4" x14ac:dyDescent="0.35">
      <c r="A29" s="750" t="s">
        <v>67</v>
      </c>
      <c r="B29" s="762"/>
      <c r="C29" s="457"/>
    </row>
    <row r="30" spans="1:4" x14ac:dyDescent="0.35">
      <c r="A30" s="751" t="s">
        <v>69</v>
      </c>
      <c r="B30" s="763"/>
      <c r="C30" s="458"/>
      <c r="D30" s="452"/>
    </row>
    <row r="31" spans="1:4" x14ac:dyDescent="0.35">
      <c r="A31" s="750" t="s">
        <v>71</v>
      </c>
      <c r="B31" s="764"/>
      <c r="C31" s="458"/>
    </row>
    <row r="32" spans="1:4" x14ac:dyDescent="0.35">
      <c r="A32" s="751" t="s">
        <v>74</v>
      </c>
      <c r="B32" s="764"/>
      <c r="C32" s="458"/>
    </row>
    <row r="33" spans="1:3" x14ac:dyDescent="0.35">
      <c r="A33" s="765" t="s">
        <v>77</v>
      </c>
      <c r="B33" s="766"/>
      <c r="C33" s="756"/>
    </row>
    <row r="34" spans="1:3" x14ac:dyDescent="0.35">
      <c r="A34" s="757" t="s">
        <v>80</v>
      </c>
      <c r="B34" s="758" t="s">
        <v>577</v>
      </c>
      <c r="C34" s="759">
        <f>SUM(C29:C33)</f>
        <v>0</v>
      </c>
    </row>
    <row r="35" spans="1:3" ht="42" x14ac:dyDescent="0.35">
      <c r="A35" s="767" t="s">
        <v>82</v>
      </c>
      <c r="B35" s="768" t="s">
        <v>578</v>
      </c>
      <c r="C35" s="769">
        <f>SUM(C34,C28,C26)</f>
        <v>350000</v>
      </c>
    </row>
    <row r="36" spans="1:3" x14ac:dyDescent="0.35">
      <c r="A36" s="450"/>
      <c r="B36" s="451"/>
      <c r="C36" s="450"/>
    </row>
    <row r="37" spans="1:3" x14ac:dyDescent="0.35">
      <c r="A37" s="450"/>
      <c r="B37" s="450"/>
      <c r="C37" s="450"/>
    </row>
    <row r="38" spans="1:3" x14ac:dyDescent="0.35">
      <c r="A38" s="450"/>
      <c r="B38" s="450"/>
      <c r="C38" s="450"/>
    </row>
    <row r="39" spans="1:3" x14ac:dyDescent="0.35">
      <c r="A39" s="450"/>
      <c r="B39" s="450"/>
      <c r="C39" s="450"/>
    </row>
    <row r="40" spans="1:3" x14ac:dyDescent="0.35">
      <c r="A40" s="450"/>
      <c r="B40" s="450"/>
      <c r="C40" s="450"/>
    </row>
    <row r="41" spans="1:3" x14ac:dyDescent="0.35">
      <c r="A41" s="450"/>
      <c r="B41" s="450"/>
      <c r="C41" s="450"/>
    </row>
    <row r="42" spans="1:3" x14ac:dyDescent="0.35">
      <c r="A42" s="450"/>
      <c r="B42" s="450"/>
      <c r="C42" s="450"/>
    </row>
    <row r="43" spans="1:3" x14ac:dyDescent="0.35">
      <c r="A43" s="450"/>
      <c r="B43" s="450"/>
      <c r="C43" s="450"/>
    </row>
    <row r="44" spans="1:3" x14ac:dyDescent="0.35">
      <c r="A44" s="450"/>
      <c r="B44" s="450"/>
      <c r="C44" s="450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23/2019. (XII.02.)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Layout" topLeftCell="D1" zoomScale="95" zoomScaleNormal="100" zoomScaleSheetLayoutView="100" zoomScalePageLayoutView="95" workbookViewId="0">
      <selection activeCell="M26" sqref="M26"/>
    </sheetView>
  </sheetViews>
  <sheetFormatPr defaultColWidth="9.296875" defaultRowHeight="13" x14ac:dyDescent="0.3"/>
  <cols>
    <col min="1" max="1" width="7" style="93" customWidth="1"/>
    <col min="2" max="2" width="58" style="94" customWidth="1"/>
    <col min="3" max="8" width="18.296875" style="93" customWidth="1"/>
    <col min="9" max="9" width="56" style="93" customWidth="1"/>
    <col min="10" max="10" width="19.19921875" style="93" customWidth="1"/>
    <col min="11" max="11" width="13.5" style="93" bestFit="1" customWidth="1"/>
    <col min="12" max="12" width="12.5" style="93" customWidth="1"/>
    <col min="13" max="13" width="13.296875" style="93" bestFit="1" customWidth="1"/>
    <col min="14" max="14" width="12.5" style="93" customWidth="1"/>
    <col min="15" max="15" width="15.19921875" style="93" bestFit="1" customWidth="1"/>
    <col min="16" max="16384" width="9.296875" style="93"/>
  </cols>
  <sheetData>
    <row r="1" spans="1:15" ht="44.25" customHeight="1" x14ac:dyDescent="0.3">
      <c r="A1" s="1308" t="s">
        <v>825</v>
      </c>
      <c r="B1" s="1308"/>
      <c r="C1" s="1308"/>
      <c r="D1" s="1308"/>
      <c r="E1" s="1308"/>
      <c r="F1" s="1308"/>
      <c r="G1" s="1308"/>
      <c r="H1" s="1308"/>
      <c r="I1" s="1308"/>
      <c r="J1" s="1308"/>
      <c r="K1" s="1308"/>
      <c r="L1" s="1308"/>
      <c r="M1" s="1308"/>
      <c r="N1" s="1308"/>
      <c r="O1" s="1308"/>
    </row>
    <row r="2" spans="1:15" x14ac:dyDescent="0.25">
      <c r="K2" s="92"/>
      <c r="L2" s="92"/>
      <c r="M2" s="92"/>
      <c r="N2" s="92"/>
      <c r="O2" s="1150" t="s">
        <v>1</v>
      </c>
    </row>
    <row r="3" spans="1:15" ht="18" customHeight="1" x14ac:dyDescent="0.3">
      <c r="A3" s="1428" t="s">
        <v>2</v>
      </c>
      <c r="B3" s="1430" t="s">
        <v>264</v>
      </c>
      <c r="C3" s="1431"/>
      <c r="D3" s="1431"/>
      <c r="E3" s="1431"/>
      <c r="F3" s="1431"/>
      <c r="G3" s="1431"/>
      <c r="H3" s="1432"/>
      <c r="I3" s="1430" t="s">
        <v>265</v>
      </c>
      <c r="J3" s="1431"/>
      <c r="K3" s="1431"/>
      <c r="L3" s="1431"/>
      <c r="M3" s="1431"/>
      <c r="N3" s="1431"/>
      <c r="O3" s="1432"/>
    </row>
    <row r="4" spans="1:15" s="97" customFormat="1" ht="35.25" customHeight="1" x14ac:dyDescent="0.3">
      <c r="A4" s="1429"/>
      <c r="B4" s="95" t="s">
        <v>266</v>
      </c>
      <c r="C4" s="96" t="s">
        <v>823</v>
      </c>
      <c r="D4" s="1145" t="s">
        <v>959</v>
      </c>
      <c r="E4" s="1145" t="s">
        <v>977</v>
      </c>
      <c r="F4" s="1145" t="s">
        <v>980</v>
      </c>
      <c r="G4" s="1145" t="s">
        <v>991</v>
      </c>
      <c r="H4" s="1145" t="s">
        <v>960</v>
      </c>
      <c r="I4" s="95" t="s">
        <v>266</v>
      </c>
      <c r="J4" s="96" t="str">
        <f>+C4</f>
        <v>2019. évi előirányzat</v>
      </c>
      <c r="K4" s="1145" t="s">
        <v>959</v>
      </c>
      <c r="L4" s="1145" t="s">
        <v>977</v>
      </c>
      <c r="M4" s="1145" t="s">
        <v>980</v>
      </c>
      <c r="N4" s="1145" t="s">
        <v>991</v>
      </c>
      <c r="O4" s="1145" t="s">
        <v>960</v>
      </c>
    </row>
    <row r="5" spans="1:15" s="100" customFormat="1" ht="12" customHeight="1" x14ac:dyDescent="0.3">
      <c r="A5" s="98" t="s">
        <v>5</v>
      </c>
      <c r="B5" s="98" t="s">
        <v>6</v>
      </c>
      <c r="C5" s="99" t="s">
        <v>7</v>
      </c>
      <c r="D5" s="98" t="s">
        <v>8</v>
      </c>
      <c r="E5" s="98" t="s">
        <v>267</v>
      </c>
      <c r="F5" s="98" t="s">
        <v>460</v>
      </c>
      <c r="G5" s="98" t="s">
        <v>726</v>
      </c>
      <c r="H5" s="98" t="s">
        <v>961</v>
      </c>
      <c r="I5" s="98" t="s">
        <v>962</v>
      </c>
      <c r="J5" s="99" t="s">
        <v>978</v>
      </c>
      <c r="K5" s="1304" t="s">
        <v>979</v>
      </c>
      <c r="L5" s="1304" t="s">
        <v>981</v>
      </c>
      <c r="M5" s="1304" t="s">
        <v>982</v>
      </c>
      <c r="N5" s="1304" t="s">
        <v>992</v>
      </c>
      <c r="O5" s="120" t="s">
        <v>993</v>
      </c>
    </row>
    <row r="6" spans="1:15" ht="15.75" customHeight="1" x14ac:dyDescent="0.3">
      <c r="A6" s="101" t="s">
        <v>9</v>
      </c>
      <c r="B6" s="590" t="s">
        <v>455</v>
      </c>
      <c r="C6" s="102">
        <f>'1.sz.mell.'!D12</f>
        <v>915098966</v>
      </c>
      <c r="D6" s="102">
        <f>'1.sz.mell.'!E12</f>
        <v>50491949</v>
      </c>
      <c r="E6" s="102">
        <f>'1.sz.mell.'!F12</f>
        <v>0</v>
      </c>
      <c r="F6" s="102">
        <f>'1.sz.mell.'!G12</f>
        <v>61269184</v>
      </c>
      <c r="G6" s="102">
        <f>'1.sz.mell.'!H12</f>
        <v>7072357</v>
      </c>
      <c r="H6" s="102">
        <f>'1.sz.mell.'!I12</f>
        <v>1033932456</v>
      </c>
      <c r="I6" s="590" t="str">
        <f>'1.sz.mell.'!B82</f>
        <v>Személyi  juttatások</v>
      </c>
      <c r="J6" s="102">
        <f>'1.sz.mell.'!D82</f>
        <v>451587461</v>
      </c>
      <c r="K6" s="102">
        <f>'1.sz.mell.'!E82</f>
        <v>97092655</v>
      </c>
      <c r="L6" s="102">
        <f>'1.sz.mell.'!F82</f>
        <v>0</v>
      </c>
      <c r="M6" s="102">
        <f>'1.sz.mell.'!G82</f>
        <v>1798812</v>
      </c>
      <c r="N6" s="102">
        <f>'1.sz.mell.'!H82</f>
        <v>13206171</v>
      </c>
      <c r="O6" s="102">
        <f>'1.sz.mell.'!I82</f>
        <v>563685099</v>
      </c>
    </row>
    <row r="7" spans="1:15" ht="15.75" customHeight="1" x14ac:dyDescent="0.3">
      <c r="A7" s="103" t="s">
        <v>12</v>
      </c>
      <c r="B7" s="591" t="s">
        <v>543</v>
      </c>
      <c r="C7" s="105">
        <f>'1.sz.mell.'!D13+'1.sz.mell.'!D14</f>
        <v>47710577</v>
      </c>
      <c r="D7" s="105">
        <f>'1.sz.mell.'!E13+'1.sz.mell.'!E14</f>
        <v>149339970</v>
      </c>
      <c r="E7" s="105">
        <f>'1.sz.mell.'!F13+'1.sz.mell.'!F14</f>
        <v>0</v>
      </c>
      <c r="F7" s="105">
        <f>'1.sz.mell.'!G13+'1.sz.mell.'!G14</f>
        <v>3974005</v>
      </c>
      <c r="G7" s="105">
        <f>'1.sz.mell.'!H13+'1.sz.mell.'!H14</f>
        <v>19323350</v>
      </c>
      <c r="H7" s="105">
        <f>'1.sz.mell.'!I13+'1.sz.mell.'!I14</f>
        <v>220347902</v>
      </c>
      <c r="I7" s="590" t="str">
        <f>'1.sz.mell.'!B83</f>
        <v>Munkaadókat terhelő járulékok és szociális hozzájárulási adó</v>
      </c>
      <c r="J7" s="105">
        <f>'1.sz.mell.'!D83</f>
        <v>81628511</v>
      </c>
      <c r="K7" s="105">
        <f>'1.sz.mell.'!E83</f>
        <v>18504553</v>
      </c>
      <c r="L7" s="105">
        <f>'1.sz.mell.'!F83</f>
        <v>0</v>
      </c>
      <c r="M7" s="105">
        <f>'1.sz.mell.'!G83</f>
        <v>127060</v>
      </c>
      <c r="N7" s="105">
        <f>'1.sz.mell.'!H83</f>
        <v>2108966</v>
      </c>
      <c r="O7" s="105">
        <f>'1.sz.mell.'!I83</f>
        <v>102369090</v>
      </c>
    </row>
    <row r="8" spans="1:15" ht="15.75" customHeight="1" x14ac:dyDescent="0.3">
      <c r="A8" s="103" t="s">
        <v>15</v>
      </c>
      <c r="B8" s="591" t="s">
        <v>107</v>
      </c>
      <c r="C8" s="105">
        <f>'1.sz.mell.'!D45</f>
        <v>870000000</v>
      </c>
      <c r="D8" s="105">
        <f>'1.sz.mell.'!E45</f>
        <v>0</v>
      </c>
      <c r="E8" s="105">
        <f>'1.sz.mell.'!F45</f>
        <v>0</v>
      </c>
      <c r="F8" s="105">
        <f>'1.sz.mell.'!G45</f>
        <v>0</v>
      </c>
      <c r="G8" s="105"/>
      <c r="H8" s="105">
        <f>'1.sz.mell.'!I45</f>
        <v>870000000</v>
      </c>
      <c r="I8" s="590" t="str">
        <f>'1.sz.mell.'!B84</f>
        <v>Dologi  kiadások</v>
      </c>
      <c r="J8" s="105">
        <f>'1.sz.mell.'!D84</f>
        <v>851768724</v>
      </c>
      <c r="K8" s="105">
        <f>'1.sz.mell.'!E84</f>
        <v>80700349</v>
      </c>
      <c r="L8" s="105">
        <f>'1.sz.mell.'!F84</f>
        <v>0</v>
      </c>
      <c r="M8" s="105">
        <f>'1.sz.mell.'!G84</f>
        <v>36759235</v>
      </c>
      <c r="N8" s="105">
        <f>'1.sz.mell.'!H84</f>
        <v>31972676</v>
      </c>
      <c r="O8" s="105">
        <f>'1.sz.mell.'!I84</f>
        <v>1001200984</v>
      </c>
    </row>
    <row r="9" spans="1:15" ht="15.75" customHeight="1" x14ac:dyDescent="0.3">
      <c r="A9" s="103" t="s">
        <v>18</v>
      </c>
      <c r="B9" s="591" t="s">
        <v>440</v>
      </c>
      <c r="C9" s="105">
        <f>'1.sz.mell.'!D57</f>
        <v>174332400</v>
      </c>
      <c r="D9" s="105">
        <f>'1.sz.mell.'!E57</f>
        <v>17330</v>
      </c>
      <c r="E9" s="105">
        <f>'1.sz.mell.'!F57</f>
        <v>0</v>
      </c>
      <c r="F9" s="105">
        <f>'1.sz.mell.'!G57</f>
        <v>15564644</v>
      </c>
      <c r="G9" s="105">
        <f>'1.sz.mell.'!H57</f>
        <v>20061425</v>
      </c>
      <c r="H9" s="105">
        <f>'1.sz.mell.'!I57</f>
        <v>209975799</v>
      </c>
      <c r="I9" s="590" t="str">
        <f>'1.sz.mell.'!B85</f>
        <v>Ellátottak pénzbeli juttatásai</v>
      </c>
      <c r="J9" s="105">
        <f>'1.sz.mell.'!D85</f>
        <v>73949000</v>
      </c>
      <c r="K9" s="105">
        <f>'1.sz.mell.'!E85</f>
        <v>112860</v>
      </c>
      <c r="L9" s="105">
        <f>'1.sz.mell.'!F85</f>
        <v>0</v>
      </c>
      <c r="M9" s="105">
        <f>'1.sz.mell.'!G85</f>
        <v>3321715</v>
      </c>
      <c r="N9" s="105">
        <f>'1.sz.mell.'!H85</f>
        <v>248460</v>
      </c>
      <c r="O9" s="105">
        <f>'1.sz.mell.'!I85</f>
        <v>77632035</v>
      </c>
    </row>
    <row r="10" spans="1:15" ht="15.75" customHeight="1" x14ac:dyDescent="0.3">
      <c r="A10" s="103" t="s">
        <v>21</v>
      </c>
      <c r="B10" s="591" t="s">
        <v>409</v>
      </c>
      <c r="C10" s="105">
        <f>'1.sz.mell.'!D66</f>
        <v>0</v>
      </c>
      <c r="D10" s="105">
        <f>'1.sz.mell.'!E66</f>
        <v>17000</v>
      </c>
      <c r="E10" s="105">
        <f>'1.sz.mell.'!F66</f>
        <v>0</v>
      </c>
      <c r="F10" s="105">
        <f>'1.sz.mell.'!G66</f>
        <v>0</v>
      </c>
      <c r="G10" s="105"/>
      <c r="H10" s="105">
        <f>'1.sz.mell.'!I66</f>
        <v>17000</v>
      </c>
      <c r="I10" s="590" t="str">
        <f>'1.sz.mell.'!B86</f>
        <v>Egyéb működési célú kiadások</v>
      </c>
      <c r="J10" s="105">
        <f>'1.sz.mell.'!D86</f>
        <v>1080237243</v>
      </c>
      <c r="K10" s="105">
        <f>'1.sz.mell.'!E86</f>
        <v>-26890253</v>
      </c>
      <c r="L10" s="105">
        <f>'1.sz.mell.'!F86</f>
        <v>20000000</v>
      </c>
      <c r="M10" s="105">
        <f>'1.sz.mell.'!G86</f>
        <v>86439960</v>
      </c>
      <c r="N10" s="105">
        <f>'1.sz.mell.'!H86</f>
        <v>39602635</v>
      </c>
      <c r="O10" s="105">
        <f>'1.sz.mell.'!I86</f>
        <v>1199389585</v>
      </c>
    </row>
    <row r="11" spans="1:15" ht="15.75" customHeight="1" x14ac:dyDescent="0.3">
      <c r="A11" s="103" t="s">
        <v>24</v>
      </c>
      <c r="B11" s="591"/>
      <c r="C11" s="105"/>
      <c r="D11" s="105"/>
      <c r="E11" s="105"/>
      <c r="F11" s="105"/>
      <c r="G11" s="105"/>
      <c r="H11" s="105"/>
      <c r="I11" s="106" t="s">
        <v>268</v>
      </c>
      <c r="J11" s="104">
        <v>13833567</v>
      </c>
      <c r="K11" s="104">
        <v>-13833567</v>
      </c>
      <c r="L11" s="104">
        <v>20000000</v>
      </c>
      <c r="M11" s="104"/>
      <c r="N11" s="104"/>
      <c r="O11" s="104">
        <v>20000000</v>
      </c>
    </row>
    <row r="12" spans="1:15" ht="15.75" customHeight="1" x14ac:dyDescent="0.3">
      <c r="A12" s="107" t="s">
        <v>27</v>
      </c>
      <c r="B12" s="108"/>
      <c r="C12" s="109"/>
      <c r="D12" s="126"/>
      <c r="E12" s="126"/>
      <c r="F12" s="126"/>
      <c r="G12" s="126"/>
      <c r="H12" s="126"/>
      <c r="I12" s="110" t="s">
        <v>269</v>
      </c>
      <c r="J12" s="597">
        <v>64895680</v>
      </c>
      <c r="K12" s="597">
        <v>-42272991</v>
      </c>
      <c r="L12" s="597"/>
      <c r="M12" s="597"/>
      <c r="N12" s="597"/>
      <c r="O12" s="597">
        <v>22622689</v>
      </c>
    </row>
    <row r="13" spans="1:15" ht="15.75" customHeight="1" x14ac:dyDescent="0.3">
      <c r="A13" s="111" t="s">
        <v>30</v>
      </c>
      <c r="B13" s="592" t="s">
        <v>653</v>
      </c>
      <c r="C13" s="112">
        <f>SUM(C6:C12)</f>
        <v>2007141943</v>
      </c>
      <c r="D13" s="112">
        <f t="shared" ref="D13:H13" si="0">SUM(D6:D12)</f>
        <v>199866249</v>
      </c>
      <c r="E13" s="112">
        <f t="shared" si="0"/>
        <v>0</v>
      </c>
      <c r="F13" s="112">
        <f t="shared" si="0"/>
        <v>80807833</v>
      </c>
      <c r="G13" s="112">
        <f t="shared" si="0"/>
        <v>46457132</v>
      </c>
      <c r="H13" s="112">
        <f t="shared" si="0"/>
        <v>2334273157</v>
      </c>
      <c r="I13" s="592" t="s">
        <v>270</v>
      </c>
      <c r="J13" s="112">
        <f>SUM(J6:J10)</f>
        <v>2539170939</v>
      </c>
      <c r="K13" s="112">
        <f t="shared" ref="K13:M13" si="1">SUM(K6:K10)</f>
        <v>169520164</v>
      </c>
      <c r="L13" s="112">
        <f t="shared" si="1"/>
        <v>20000000</v>
      </c>
      <c r="M13" s="112">
        <f t="shared" si="1"/>
        <v>128446782</v>
      </c>
      <c r="N13" s="112"/>
      <c r="O13" s="112">
        <f t="shared" ref="O13" si="2">SUM(O6:O10)</f>
        <v>2944276793</v>
      </c>
    </row>
    <row r="14" spans="1:15" ht="15.75" customHeight="1" x14ac:dyDescent="0.3">
      <c r="A14" s="113" t="s">
        <v>33</v>
      </c>
      <c r="B14" s="593" t="str">
        <f>'1.sz.mell.'!B71</f>
        <v xml:space="preserve">Hitel-, kölcsönfelvétel államháztartáson kívülről </v>
      </c>
      <c r="C14" s="114">
        <f>'[16]1.1.sz.mell.'!D71</f>
        <v>0</v>
      </c>
      <c r="D14" s="921"/>
      <c r="E14" s="921"/>
      <c r="F14" s="921"/>
      <c r="G14" s="921"/>
      <c r="H14" s="921"/>
      <c r="I14" s="918" t="s">
        <v>250</v>
      </c>
      <c r="J14" s="115"/>
      <c r="K14" s="115"/>
      <c r="L14" s="115"/>
      <c r="M14" s="115"/>
      <c r="N14" s="115"/>
      <c r="O14" s="115"/>
    </row>
    <row r="15" spans="1:15" ht="15.75" customHeight="1" x14ac:dyDescent="0.3">
      <c r="A15" s="113" t="s">
        <v>36</v>
      </c>
      <c r="B15" s="594" t="s">
        <v>188</v>
      </c>
      <c r="C15" s="105"/>
      <c r="D15" s="105"/>
      <c r="E15" s="105"/>
      <c r="F15" s="105"/>
      <c r="G15" s="105"/>
      <c r="H15" s="105"/>
      <c r="I15" s="919" t="s">
        <v>252</v>
      </c>
      <c r="J15" s="105"/>
      <c r="K15" s="105"/>
      <c r="L15" s="105"/>
      <c r="M15" s="105"/>
      <c r="N15" s="105"/>
      <c r="O15" s="105"/>
    </row>
    <row r="16" spans="1:15" ht="15.75" customHeight="1" x14ac:dyDescent="0.3">
      <c r="A16" s="116" t="s">
        <v>271</v>
      </c>
      <c r="B16" s="117" t="str">
        <f>'1.sz.mell.'!B73</f>
        <v>Előző év költségvetési maradványának igénybevétele</v>
      </c>
      <c r="C16" s="104"/>
      <c r="D16" s="104"/>
      <c r="E16" s="104"/>
      <c r="F16" s="104"/>
      <c r="G16" s="104"/>
      <c r="H16" s="104"/>
      <c r="I16" s="919" t="s">
        <v>254</v>
      </c>
      <c r="J16" s="105">
        <f>'1.sz.mell.'!D110</f>
        <v>32551417</v>
      </c>
      <c r="K16" s="105">
        <f>'1.sz.mell.'!E110</f>
        <v>0</v>
      </c>
      <c r="L16" s="105">
        <f>'1.sz.mell.'!F110</f>
        <v>0</v>
      </c>
      <c r="M16" s="105">
        <f>'1.sz.mell.'!G110</f>
        <v>0</v>
      </c>
      <c r="N16" s="105">
        <f>'1.sz.mell.'!H110</f>
        <v>0</v>
      </c>
      <c r="O16" s="105">
        <f>'1.sz.mell.'!I110</f>
        <v>32551417</v>
      </c>
    </row>
    <row r="17" spans="1:15" ht="15.75" customHeight="1" x14ac:dyDescent="0.3">
      <c r="A17" s="116" t="s">
        <v>272</v>
      </c>
      <c r="B17" s="117" t="str">
        <f>'1.sz.mell.'!B74</f>
        <v>Előző év vállalkozási maradványának igénybevétele</v>
      </c>
      <c r="C17" s="104"/>
      <c r="D17" s="104"/>
      <c r="E17" s="104"/>
      <c r="F17" s="104"/>
      <c r="G17" s="104"/>
      <c r="H17" s="104"/>
      <c r="I17" s="919" t="s">
        <v>256</v>
      </c>
      <c r="J17" s="105"/>
      <c r="K17" s="105"/>
      <c r="L17" s="105"/>
      <c r="M17" s="105"/>
      <c r="N17" s="105"/>
      <c r="O17" s="105"/>
    </row>
    <row r="18" spans="1:15" ht="15.75" customHeight="1" x14ac:dyDescent="0.3">
      <c r="A18" s="113" t="s">
        <v>38</v>
      </c>
      <c r="B18" s="593"/>
      <c r="C18" s="105">
        <f>'[16]1.1.sz.mell.'!D75</f>
        <v>0</v>
      </c>
      <c r="D18" s="109"/>
      <c r="E18" s="109"/>
      <c r="F18" s="109"/>
      <c r="G18" s="109"/>
      <c r="H18" s="109"/>
      <c r="I18" s="920"/>
      <c r="J18" s="105"/>
      <c r="K18" s="105"/>
      <c r="L18" s="105"/>
      <c r="M18" s="105"/>
      <c r="N18" s="105"/>
      <c r="O18" s="105"/>
    </row>
    <row r="19" spans="1:15" ht="27" customHeight="1" x14ac:dyDescent="0.3">
      <c r="A19" s="111" t="s">
        <v>40</v>
      </c>
      <c r="B19" s="592" t="s">
        <v>273</v>
      </c>
      <c r="C19" s="112">
        <f>SUM(C14+C15+C18)</f>
        <v>0</v>
      </c>
      <c r="D19" s="112">
        <f t="shared" ref="D19:H19" si="3">SUM(D14+D15+D18)</f>
        <v>0</v>
      </c>
      <c r="E19" s="112"/>
      <c r="F19" s="112"/>
      <c r="G19" s="112"/>
      <c r="H19" s="112">
        <f t="shared" si="3"/>
        <v>0</v>
      </c>
      <c r="I19" s="592" t="s">
        <v>274</v>
      </c>
      <c r="J19" s="112">
        <f>SUM(J14:J18)</f>
        <v>32551417</v>
      </c>
      <c r="K19" s="112">
        <f t="shared" ref="K19:N19" si="4">SUM(K14:K18)</f>
        <v>0</v>
      </c>
      <c r="L19" s="112">
        <f t="shared" si="4"/>
        <v>0</v>
      </c>
      <c r="M19" s="112">
        <f t="shared" si="4"/>
        <v>0</v>
      </c>
      <c r="N19" s="112">
        <f t="shared" si="4"/>
        <v>0</v>
      </c>
      <c r="O19" s="112">
        <f t="shared" ref="O19" si="5">SUM(O14:O18)</f>
        <v>32551417</v>
      </c>
    </row>
    <row r="20" spans="1:15" ht="24" customHeight="1" x14ac:dyDescent="0.3">
      <c r="A20" s="111" t="s">
        <v>42</v>
      </c>
      <c r="B20" s="592" t="s">
        <v>275</v>
      </c>
      <c r="C20" s="112">
        <f>SUM(C13+C19)</f>
        <v>2007141943</v>
      </c>
      <c r="D20" s="112">
        <f t="shared" ref="D20:H20" si="6">SUM(D13+D19)</f>
        <v>199866249</v>
      </c>
      <c r="E20" s="112">
        <f t="shared" si="6"/>
        <v>0</v>
      </c>
      <c r="F20" s="112">
        <f t="shared" si="6"/>
        <v>80807833</v>
      </c>
      <c r="G20" s="112">
        <f t="shared" si="6"/>
        <v>46457132</v>
      </c>
      <c r="H20" s="112">
        <f t="shared" si="6"/>
        <v>2334273157</v>
      </c>
      <c r="I20" s="592" t="s">
        <v>276</v>
      </c>
      <c r="J20" s="112">
        <f>SUM(J13+J19)</f>
        <v>2571722356</v>
      </c>
      <c r="K20" s="112">
        <f t="shared" ref="K20:O20" si="7">SUM(K13+K19)</f>
        <v>169520164</v>
      </c>
      <c r="L20" s="112">
        <f t="shared" si="7"/>
        <v>20000000</v>
      </c>
      <c r="M20" s="112">
        <f t="shared" si="7"/>
        <v>128446782</v>
      </c>
      <c r="N20" s="112">
        <f t="shared" si="7"/>
        <v>0</v>
      </c>
      <c r="O20" s="112">
        <f t="shared" si="7"/>
        <v>2976828210</v>
      </c>
    </row>
    <row r="21" spans="1:15" ht="18" customHeight="1" x14ac:dyDescent="0.3">
      <c r="A21" s="99" t="s">
        <v>44</v>
      </c>
      <c r="B21" s="595" t="s">
        <v>647</v>
      </c>
      <c r="C21" s="112">
        <f>IF(C13-J13&lt;0,J13-C13,"-")</f>
        <v>532028996</v>
      </c>
      <c r="D21" s="112" t="str">
        <f>IF(D13-K13&lt;0,K13-D13,"-")</f>
        <v>-</v>
      </c>
      <c r="E21" s="112">
        <f>IF(E13-L13&lt;0,L13-E13,"-")</f>
        <v>20000000</v>
      </c>
      <c r="F21" s="112">
        <f>IF(F13-M13&lt;0,M13-F13,"-")</f>
        <v>47638949</v>
      </c>
      <c r="G21" s="112" t="str">
        <f>IF(G13-N13&lt;0,N13-G13,"-")</f>
        <v>-</v>
      </c>
      <c r="H21" s="112">
        <f t="shared" ref="H21" si="8">IF(H13-O13&lt;0,O13-H13,"-")</f>
        <v>610003636</v>
      </c>
      <c r="I21" s="595" t="s">
        <v>648</v>
      </c>
      <c r="J21" s="112" t="str">
        <f>IF(C13-J13&gt;0,C13-J13,"-")</f>
        <v>-</v>
      </c>
      <c r="K21" s="112">
        <f>IF(D13-K13&gt;0,D13-K13,"-")</f>
        <v>30346085</v>
      </c>
      <c r="L21" s="112" t="str">
        <f>IF(E13-L13&gt;0,E13-L13,"-")</f>
        <v>-</v>
      </c>
      <c r="M21" s="112" t="str">
        <f>IF(F13-M13&gt;0,F13-M13,"-")</f>
        <v>-</v>
      </c>
      <c r="N21" s="112">
        <f>IF(G13-N13&gt;0,G13-N13,"-")</f>
        <v>46457132</v>
      </c>
      <c r="O21" s="112" t="str">
        <f t="shared" ref="O21" si="9">IF(H13-O13&gt;0,H13-O13,"-")</f>
        <v>-</v>
      </c>
    </row>
    <row r="22" spans="1:15" ht="18" customHeight="1" x14ac:dyDescent="0.3">
      <c r="A22" s="99" t="s">
        <v>46</v>
      </c>
      <c r="B22" s="595" t="s">
        <v>649</v>
      </c>
      <c r="C22" s="112"/>
      <c r="D22" s="112"/>
      <c r="E22" s="112"/>
      <c r="F22" s="112"/>
      <c r="G22" s="112"/>
      <c r="H22" s="112"/>
      <c r="I22" s="595" t="s">
        <v>650</v>
      </c>
      <c r="J22" s="112" t="str">
        <f>IF(C13+C19-J20&gt;0,C13+C19-J20,"-")</f>
        <v>-</v>
      </c>
      <c r="K22" s="112">
        <f>IF(D13+D19-K20&gt;0,D13+D19-K20,"-")</f>
        <v>30346085</v>
      </c>
      <c r="L22" s="112" t="str">
        <f>IF(E13+E19-L20&gt;0,E13+E19-L20,"-")</f>
        <v>-</v>
      </c>
      <c r="M22" s="112" t="str">
        <f>IF(F13+F19-M20&gt;0,F13+F19-M20,"-")</f>
        <v>-</v>
      </c>
      <c r="N22" s="112">
        <f>IF(G13+G19-N20&gt;0,G13+G19-N20,"-")</f>
        <v>46457132</v>
      </c>
      <c r="O22" s="112" t="str">
        <f t="shared" ref="O22" si="10">IF(H13+H19-O20&gt;0,H13+H19-O20,"-")</f>
        <v>-</v>
      </c>
    </row>
    <row r="23" spans="1:15" ht="15" x14ac:dyDescent="0.3">
      <c r="B23" s="118"/>
    </row>
  </sheetData>
  <mergeCells count="3">
    <mergeCell ref="A3:A4"/>
    <mergeCell ref="B3:H3"/>
    <mergeCell ref="I3:O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47" orientation="landscape" r:id="rId1"/>
  <headerFooter alignWithMargins="0">
    <oddHeader xml:space="preserve">&amp;R&amp;"Times New Roman CE,Félkövér dőlt"&amp;11 2.1. melléklet a 23/2019. (XII.02.)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WhiteSpace="0" view="pageLayout" topLeftCell="C1" zoomScaleNormal="100" zoomScaleSheetLayoutView="75" workbookViewId="0">
      <selection activeCell="N12" sqref="N12"/>
    </sheetView>
  </sheetViews>
  <sheetFormatPr defaultColWidth="9.296875" defaultRowHeight="13" x14ac:dyDescent="0.3"/>
  <cols>
    <col min="1" max="1" width="6.796875" style="93" customWidth="1"/>
    <col min="2" max="2" width="56.69921875" style="94" customWidth="1"/>
    <col min="3" max="8" width="16.69921875" style="93" customWidth="1"/>
    <col min="9" max="9" width="55.19921875" style="93" customWidth="1"/>
    <col min="10" max="10" width="16.69921875" style="93" customWidth="1"/>
    <col min="11" max="14" width="13.19921875" style="93" customWidth="1"/>
    <col min="15" max="15" width="14.5" style="93" bestFit="1" customWidth="1"/>
    <col min="16" max="16384" width="9.296875" style="93"/>
  </cols>
  <sheetData>
    <row r="1" spans="1:15" ht="44.25" customHeight="1" x14ac:dyDescent="0.3">
      <c r="A1" s="1435" t="s">
        <v>826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  <c r="L1" s="1435"/>
      <c r="M1" s="1435"/>
      <c r="N1" s="1435"/>
      <c r="O1" s="1435"/>
    </row>
    <row r="2" spans="1:15" x14ac:dyDescent="0.25">
      <c r="K2" s="92"/>
      <c r="L2" s="92"/>
      <c r="M2" s="92"/>
      <c r="N2" s="92"/>
      <c r="O2" s="1150" t="s">
        <v>1</v>
      </c>
    </row>
    <row r="3" spans="1:15" ht="15.75" customHeight="1" x14ac:dyDescent="0.3">
      <c r="A3" s="1433" t="s">
        <v>2</v>
      </c>
      <c r="B3" s="1430" t="s">
        <v>264</v>
      </c>
      <c r="C3" s="1431"/>
      <c r="D3" s="1431"/>
      <c r="E3" s="1431"/>
      <c r="F3" s="1431"/>
      <c r="G3" s="1431"/>
      <c r="H3" s="1432"/>
      <c r="I3" s="1430" t="s">
        <v>265</v>
      </c>
      <c r="J3" s="1431"/>
      <c r="K3" s="1431"/>
      <c r="L3" s="1431"/>
      <c r="M3" s="1431"/>
      <c r="N3" s="1431"/>
      <c r="O3" s="1432"/>
    </row>
    <row r="4" spans="1:15" s="97" customFormat="1" ht="26" x14ac:dyDescent="0.3">
      <c r="A4" s="1434"/>
      <c r="B4" s="119" t="s">
        <v>266</v>
      </c>
      <c r="C4" s="119" t="s">
        <v>823</v>
      </c>
      <c r="D4" s="1145" t="s">
        <v>959</v>
      </c>
      <c r="E4" s="1145" t="s">
        <v>977</v>
      </c>
      <c r="F4" s="1145" t="s">
        <v>980</v>
      </c>
      <c r="G4" s="1145" t="s">
        <v>991</v>
      </c>
      <c r="H4" s="1145" t="s">
        <v>960</v>
      </c>
      <c r="I4" s="119" t="s">
        <v>266</v>
      </c>
      <c r="J4" s="119" t="str">
        <f>+C4</f>
        <v>2019. évi előirányzat</v>
      </c>
      <c r="K4" s="1145" t="s">
        <v>959</v>
      </c>
      <c r="L4" s="1145" t="s">
        <v>977</v>
      </c>
      <c r="M4" s="1145" t="s">
        <v>980</v>
      </c>
      <c r="N4" s="1145" t="s">
        <v>991</v>
      </c>
      <c r="O4" s="1145" t="s">
        <v>960</v>
      </c>
    </row>
    <row r="5" spans="1:15" s="97" customFormat="1" x14ac:dyDescent="0.3">
      <c r="A5" s="120" t="s">
        <v>5</v>
      </c>
      <c r="B5" s="120" t="s">
        <v>6</v>
      </c>
      <c r="C5" s="120" t="s">
        <v>7</v>
      </c>
      <c r="D5" s="98" t="s">
        <v>8</v>
      </c>
      <c r="E5" s="98" t="s">
        <v>267</v>
      </c>
      <c r="F5" s="98" t="s">
        <v>460</v>
      </c>
      <c r="G5" s="98" t="s">
        <v>726</v>
      </c>
      <c r="H5" s="98" t="s">
        <v>961</v>
      </c>
      <c r="I5" s="120" t="s">
        <v>962</v>
      </c>
      <c r="J5" s="120" t="s">
        <v>978</v>
      </c>
      <c r="K5" s="1304" t="s">
        <v>979</v>
      </c>
      <c r="L5" s="1304" t="s">
        <v>981</v>
      </c>
      <c r="M5" s="1304" t="s">
        <v>982</v>
      </c>
      <c r="N5" s="1304" t="s">
        <v>992</v>
      </c>
      <c r="O5" s="120" t="s">
        <v>993</v>
      </c>
    </row>
    <row r="6" spans="1:15" ht="16.5" customHeight="1" x14ac:dyDescent="0.3">
      <c r="A6" s="121" t="s">
        <v>9</v>
      </c>
      <c r="B6" s="598" t="s">
        <v>544</v>
      </c>
      <c r="C6" s="115">
        <f>'1.sz.mell.'!D31</f>
        <v>332235179</v>
      </c>
      <c r="D6" s="115">
        <f>'1.sz.mell.'!E31</f>
        <v>2996260</v>
      </c>
      <c r="E6" s="115">
        <f>'1.sz.mell.'!F31</f>
        <v>0</v>
      </c>
      <c r="F6" s="115">
        <f>'1.sz.mell.'!G31</f>
        <v>0</v>
      </c>
      <c r="G6" s="115">
        <f>'1.sz.mell.'!H31</f>
        <v>35200650</v>
      </c>
      <c r="H6" s="115">
        <f>'1.sz.mell.'!I31</f>
        <v>370432089</v>
      </c>
      <c r="I6" s="598" t="str">
        <f>'1.sz.mell.'!B97</f>
        <v>Beruházások</v>
      </c>
      <c r="J6" s="115">
        <f>'1.sz.mell.'!D97</f>
        <v>2211472089</v>
      </c>
      <c r="K6" s="115">
        <f>'1.sz.mell.'!E97</f>
        <v>2289945</v>
      </c>
      <c r="L6" s="115">
        <f>'1.sz.mell.'!F97</f>
        <v>-20000000</v>
      </c>
      <c r="M6" s="115">
        <f>'1.sz.mell.'!G97</f>
        <v>-52425000</v>
      </c>
      <c r="N6" s="115">
        <f>'1.sz.mell.'!H97</f>
        <v>-16460992</v>
      </c>
      <c r="O6" s="115">
        <f>'1.sz.mell.'!I97</f>
        <v>2124876042</v>
      </c>
    </row>
    <row r="7" spans="1:15" ht="16.5" customHeight="1" x14ac:dyDescent="0.3">
      <c r="A7" s="123" t="s">
        <v>12</v>
      </c>
      <c r="B7" s="599" t="s">
        <v>651</v>
      </c>
      <c r="C7" s="105">
        <f>'1.sz.mell.'!D63</f>
        <v>28553543</v>
      </c>
      <c r="D7" s="105">
        <f>'1.sz.mell.'!E63</f>
        <v>0</v>
      </c>
      <c r="E7" s="105">
        <f>'1.sz.mell.'!F63</f>
        <v>0</v>
      </c>
      <c r="F7" s="105">
        <f>'1.sz.mell.'!G63</f>
        <v>15748</v>
      </c>
      <c r="G7" s="105">
        <f>'1.sz.mell.'!H63</f>
        <v>27265660</v>
      </c>
      <c r="H7" s="105">
        <f>'1.sz.mell.'!I63</f>
        <v>55834951</v>
      </c>
      <c r="I7" s="598" t="str">
        <f>'1.sz.mell.'!B98</f>
        <v>Felújítások</v>
      </c>
      <c r="J7" s="115">
        <f>'1.sz.mell.'!D98</f>
        <v>910715592</v>
      </c>
      <c r="K7" s="115">
        <f>'1.sz.mell.'!E98</f>
        <v>-410699</v>
      </c>
      <c r="L7" s="115">
        <f>'1.sz.mell.'!F98</f>
        <v>0</v>
      </c>
      <c r="M7" s="115">
        <f>'1.sz.mell.'!G98</f>
        <v>4801799</v>
      </c>
      <c r="N7" s="115">
        <f>'1.sz.mell.'!H98</f>
        <v>39066919</v>
      </c>
      <c r="O7" s="115">
        <f>'1.sz.mell.'!I98</f>
        <v>954173611</v>
      </c>
    </row>
    <row r="8" spans="1:15" ht="16.5" customHeight="1" x14ac:dyDescent="0.3">
      <c r="A8" s="121" t="s">
        <v>15</v>
      </c>
      <c r="B8" s="599" t="s">
        <v>652</v>
      </c>
      <c r="C8" s="105">
        <f>'1.sz.mell.'!D69</f>
        <v>0</v>
      </c>
      <c r="D8" s="105">
        <f>'1.sz.mell.'!E69</f>
        <v>0</v>
      </c>
      <c r="E8" s="105"/>
      <c r="F8" s="105"/>
      <c r="G8" s="105"/>
      <c r="H8" s="105">
        <f>'1.sz.mell.'!I69</f>
        <v>1076660</v>
      </c>
      <c r="I8" s="598" t="str">
        <f>'1.sz.mell.'!B99</f>
        <v>Egyéb felhalmozási kiadások</v>
      </c>
      <c r="J8" s="115">
        <f>'1.sz.mell.'!D99+J9</f>
        <v>0</v>
      </c>
      <c r="K8" s="115">
        <f>'1.sz.mell.'!E99</f>
        <v>134000</v>
      </c>
      <c r="L8" s="115">
        <f>'1.sz.mell.'!F99</f>
        <v>0</v>
      </c>
      <c r="M8" s="115">
        <f>'1.sz.mell.'!G99</f>
        <v>0</v>
      </c>
      <c r="N8" s="923"/>
      <c r="O8" s="923">
        <f>'1.sz.mell.'!I99+O9</f>
        <v>389267</v>
      </c>
    </row>
    <row r="9" spans="1:15" ht="19.5" customHeight="1" x14ac:dyDescent="0.3">
      <c r="A9" s="123" t="s">
        <v>18</v>
      </c>
      <c r="B9" s="600"/>
      <c r="C9" s="104"/>
      <c r="D9" s="104"/>
      <c r="E9" s="104"/>
      <c r="F9" s="104"/>
      <c r="G9" s="104"/>
      <c r="H9" s="104"/>
      <c r="I9" s="106"/>
      <c r="J9" s="608"/>
      <c r="K9" s="924"/>
      <c r="L9" s="924"/>
      <c r="M9" s="924"/>
      <c r="N9" s="924"/>
      <c r="O9" s="925"/>
    </row>
    <row r="10" spans="1:15" ht="16.5" customHeight="1" x14ac:dyDescent="0.3">
      <c r="A10" s="121" t="s">
        <v>21</v>
      </c>
      <c r="B10" s="599"/>
      <c r="C10" s="105"/>
      <c r="D10" s="126"/>
      <c r="E10" s="126"/>
      <c r="F10" s="126"/>
      <c r="G10" s="126"/>
      <c r="H10" s="126"/>
      <c r="I10" s="124"/>
      <c r="J10" s="608"/>
      <c r="K10" s="926"/>
      <c r="L10" s="926"/>
      <c r="M10" s="926"/>
      <c r="N10" s="926"/>
      <c r="O10" s="927"/>
    </row>
    <row r="11" spans="1:15" ht="16.5" customHeight="1" x14ac:dyDescent="0.3">
      <c r="A11" s="125" t="s">
        <v>24</v>
      </c>
      <c r="B11" s="601"/>
      <c r="C11" s="126"/>
      <c r="D11" s="126"/>
      <c r="E11" s="126"/>
      <c r="F11" s="126"/>
      <c r="G11" s="126"/>
      <c r="H11" s="126"/>
      <c r="I11" s="124"/>
      <c r="J11" s="115"/>
      <c r="K11" s="928"/>
      <c r="L11" s="928"/>
      <c r="M11" s="928"/>
      <c r="N11" s="928"/>
      <c r="O11" s="929"/>
    </row>
    <row r="12" spans="1:15" s="128" customFormat="1" ht="24" customHeight="1" x14ac:dyDescent="0.3">
      <c r="A12" s="99" t="s">
        <v>27</v>
      </c>
      <c r="B12" s="595" t="s">
        <v>807</v>
      </c>
      <c r="C12" s="112">
        <f>SUM(C6:C11)</f>
        <v>360788722</v>
      </c>
      <c r="D12" s="112">
        <f t="shared" ref="D12:H12" si="0">SUM(D6:D11)</f>
        <v>2996260</v>
      </c>
      <c r="E12" s="112">
        <f t="shared" si="0"/>
        <v>0</v>
      </c>
      <c r="F12" s="112">
        <f t="shared" si="0"/>
        <v>15748</v>
      </c>
      <c r="G12" s="112">
        <f t="shared" si="0"/>
        <v>62466310</v>
      </c>
      <c r="H12" s="112">
        <f t="shared" si="0"/>
        <v>427343700</v>
      </c>
      <c r="I12" s="595" t="s">
        <v>808</v>
      </c>
      <c r="J12" s="112">
        <f>SUM(J6:J8)</f>
        <v>3122187681</v>
      </c>
      <c r="K12" s="112">
        <f t="shared" ref="K12:O12" si="1">SUM(K6:K8)</f>
        <v>2013246</v>
      </c>
      <c r="L12" s="112">
        <f t="shared" si="1"/>
        <v>-20000000</v>
      </c>
      <c r="M12" s="112">
        <f t="shared" si="1"/>
        <v>-47623201</v>
      </c>
      <c r="N12" s="112">
        <f t="shared" si="1"/>
        <v>22605927</v>
      </c>
      <c r="O12" s="112">
        <f t="shared" si="1"/>
        <v>3079438920</v>
      </c>
    </row>
    <row r="13" spans="1:15" ht="16.5" customHeight="1" x14ac:dyDescent="0.3">
      <c r="A13" s="122" t="s">
        <v>30</v>
      </c>
      <c r="B13" s="602" t="s">
        <v>277</v>
      </c>
      <c r="C13" s="878">
        <v>350000000</v>
      </c>
      <c r="D13" s="922"/>
      <c r="E13" s="922"/>
      <c r="F13" s="922"/>
      <c r="G13" s="922"/>
      <c r="H13" s="922">
        <v>350000000</v>
      </c>
      <c r="I13" s="918" t="s">
        <v>250</v>
      </c>
      <c r="J13" s="129">
        <f>'1.sz.mell.'!D108</f>
        <v>0</v>
      </c>
      <c r="K13" s="129">
        <f>'1.sz.mell.'!E108</f>
        <v>0</v>
      </c>
      <c r="L13" s="129"/>
      <c r="M13" s="129"/>
      <c r="N13" s="129"/>
      <c r="O13" s="129">
        <f>'1.sz.mell.'!I108</f>
        <v>0</v>
      </c>
    </row>
    <row r="14" spans="1:15" ht="16.5" customHeight="1" x14ac:dyDescent="0.3">
      <c r="A14" s="103" t="s">
        <v>33</v>
      </c>
      <c r="B14" s="594" t="s">
        <v>188</v>
      </c>
      <c r="C14" s="130">
        <v>2975979372</v>
      </c>
      <c r="D14" s="130"/>
      <c r="E14" s="130"/>
      <c r="F14" s="130"/>
      <c r="G14" s="130"/>
      <c r="H14" s="130">
        <v>2944650273</v>
      </c>
      <c r="I14" s="919" t="s">
        <v>256</v>
      </c>
      <c r="J14" s="130"/>
      <c r="K14" s="130"/>
      <c r="L14" s="130"/>
      <c r="M14" s="130"/>
      <c r="N14" s="130"/>
      <c r="O14" s="130"/>
    </row>
    <row r="15" spans="1:15" ht="16.5" customHeight="1" x14ac:dyDescent="0.3">
      <c r="A15" s="131" t="s">
        <v>278</v>
      </c>
      <c r="B15" s="603" t="s">
        <v>279</v>
      </c>
      <c r="C15" s="694">
        <v>2938534560</v>
      </c>
      <c r="D15" s="694"/>
      <c r="E15" s="694"/>
      <c r="F15" s="694"/>
      <c r="G15" s="694"/>
      <c r="H15" s="694">
        <v>2929957058</v>
      </c>
      <c r="I15" s="599"/>
      <c r="J15" s="130"/>
      <c r="K15" s="926"/>
      <c r="L15" s="926"/>
      <c r="M15" s="926"/>
      <c r="N15" s="926"/>
      <c r="O15" s="927"/>
    </row>
    <row r="16" spans="1:15" ht="16.5" customHeight="1" x14ac:dyDescent="0.3">
      <c r="A16" s="131" t="s">
        <v>280</v>
      </c>
      <c r="B16" s="603" t="s">
        <v>281</v>
      </c>
      <c r="C16" s="694">
        <v>37444812</v>
      </c>
      <c r="D16" s="694"/>
      <c r="E16" s="694"/>
      <c r="F16" s="694"/>
      <c r="G16" s="694"/>
      <c r="H16" s="694">
        <v>14693215</v>
      </c>
      <c r="I16" s="599"/>
      <c r="J16" s="130"/>
      <c r="K16" s="926"/>
      <c r="L16" s="926"/>
      <c r="M16" s="926"/>
      <c r="N16" s="926"/>
      <c r="O16" s="927"/>
    </row>
    <row r="17" spans="1:15" ht="16.5" customHeight="1" x14ac:dyDescent="0.3">
      <c r="A17" s="132" t="s">
        <v>36</v>
      </c>
      <c r="B17" s="604" t="s">
        <v>282</v>
      </c>
      <c r="C17" s="133">
        <f>SUM(C13:C14)</f>
        <v>3325979372</v>
      </c>
      <c r="D17" s="133">
        <f t="shared" ref="D17:H17" si="2">SUM(D13:D14)</f>
        <v>0</v>
      </c>
      <c r="E17" s="133">
        <f t="shared" si="2"/>
        <v>0</v>
      </c>
      <c r="F17" s="133"/>
      <c r="G17" s="133"/>
      <c r="H17" s="133">
        <f t="shared" si="2"/>
        <v>3294650273</v>
      </c>
      <c r="I17" s="604" t="s">
        <v>283</v>
      </c>
      <c r="J17" s="133">
        <f>SUM(J13:J16)</f>
        <v>0</v>
      </c>
      <c r="K17" s="930">
        <f t="shared" ref="K17:O17" si="3">SUM(K13:K16)</f>
        <v>0</v>
      </c>
      <c r="L17" s="930"/>
      <c r="M17" s="930"/>
      <c r="N17" s="930"/>
      <c r="O17" s="930">
        <f t="shared" si="3"/>
        <v>0</v>
      </c>
    </row>
    <row r="18" spans="1:15" ht="22.5" customHeight="1" x14ac:dyDescent="0.3">
      <c r="A18" s="127" t="s">
        <v>38</v>
      </c>
      <c r="B18" s="595" t="s">
        <v>809</v>
      </c>
      <c r="C18" s="112">
        <f>+C12+C17</f>
        <v>3686768094</v>
      </c>
      <c r="D18" s="112">
        <f t="shared" ref="D18:H18" si="4">+D12+D17</f>
        <v>2996260</v>
      </c>
      <c r="E18" s="112">
        <f t="shared" si="4"/>
        <v>0</v>
      </c>
      <c r="F18" s="112">
        <f t="shared" si="4"/>
        <v>15748</v>
      </c>
      <c r="G18" s="112">
        <f t="shared" si="4"/>
        <v>62466310</v>
      </c>
      <c r="H18" s="112">
        <f t="shared" si="4"/>
        <v>3721993973</v>
      </c>
      <c r="I18" s="595" t="s">
        <v>810</v>
      </c>
      <c r="J18" s="112">
        <f>SUM(J12+J17)</f>
        <v>3122187681</v>
      </c>
      <c r="K18" s="112">
        <f t="shared" ref="K18:O18" si="5">SUM(K12+K17)</f>
        <v>2013246</v>
      </c>
      <c r="L18" s="112">
        <f t="shared" si="5"/>
        <v>-20000000</v>
      </c>
      <c r="M18" s="112">
        <f t="shared" si="5"/>
        <v>-47623201</v>
      </c>
      <c r="N18" s="112">
        <f t="shared" si="5"/>
        <v>22605927</v>
      </c>
      <c r="O18" s="112">
        <f t="shared" si="5"/>
        <v>3079438920</v>
      </c>
    </row>
    <row r="19" spans="1:15" ht="22.5" customHeight="1" x14ac:dyDescent="0.3">
      <c r="A19" s="127" t="s">
        <v>40</v>
      </c>
      <c r="B19" s="595" t="s">
        <v>811</v>
      </c>
      <c r="C19" s="112">
        <f>C18+'2.1.sz.mell  '!C20</f>
        <v>5693910037</v>
      </c>
      <c r="D19" s="112">
        <f>D18+'2.1.sz.mell  '!D20</f>
        <v>202862509</v>
      </c>
      <c r="E19" s="112">
        <f>E18+'2.1.sz.mell  '!E20</f>
        <v>0</v>
      </c>
      <c r="F19" s="112">
        <f>F18+'2.1.sz.mell  '!F20</f>
        <v>80823581</v>
      </c>
      <c r="G19" s="112">
        <f>G18+'2.1.sz.mell  '!G20</f>
        <v>108923442</v>
      </c>
      <c r="H19" s="112">
        <f>H18+'2.1.sz.mell  '!H20</f>
        <v>6056267130</v>
      </c>
      <c r="I19" s="595" t="s">
        <v>812</v>
      </c>
      <c r="J19" s="112">
        <f>J18+'2.1.sz.mell  '!J20</f>
        <v>5693910037</v>
      </c>
      <c r="K19" s="112">
        <f>K18+'2.1.sz.mell  '!K20</f>
        <v>171533410</v>
      </c>
      <c r="L19" s="112">
        <f>L18+'2.1.sz.mell  '!L20</f>
        <v>0</v>
      </c>
      <c r="M19" s="112">
        <f>M18+'2.1.sz.mell  '!M20</f>
        <v>80823581</v>
      </c>
      <c r="N19" s="112">
        <f>N18+'2.1.sz.mell  '!N20</f>
        <v>22605927</v>
      </c>
      <c r="O19" s="112">
        <f>O18+'2.1.sz.mell  '!O20</f>
        <v>6056267130</v>
      </c>
    </row>
    <row r="20" spans="1:15" ht="18" customHeight="1" x14ac:dyDescent="0.3">
      <c r="A20" s="99" t="s">
        <v>42</v>
      </c>
      <c r="B20" s="595" t="s">
        <v>647</v>
      </c>
      <c r="C20" s="112">
        <f>IF(C12-J12&lt;0,J12-C12,"-")</f>
        <v>2761398959</v>
      </c>
      <c r="D20" s="112" t="str">
        <f>IF(D12-K12&lt;0,K12-D12,"-")</f>
        <v>-</v>
      </c>
      <c r="E20" s="112" t="str">
        <f>IF(E12-L12&lt;0,L12-E12,"-")</f>
        <v>-</v>
      </c>
      <c r="F20" s="112" t="str">
        <f>IF(F12-M12&lt;0,M12-F12,"-")</f>
        <v>-</v>
      </c>
      <c r="G20" s="112" t="str">
        <f>IF(G12-N12&lt;0,N12-G12,"-")</f>
        <v>-</v>
      </c>
      <c r="H20" s="112">
        <f t="shared" ref="H20" si="6">IF(H12-O12&lt;0,O12-H12,"-")</f>
        <v>2652095220</v>
      </c>
      <c r="I20" s="595" t="s">
        <v>648</v>
      </c>
      <c r="J20" s="596" t="str">
        <f>IF(C12-J12&gt;0,C12-J12,"-")</f>
        <v>-</v>
      </c>
      <c r="K20" s="596">
        <f>IF(D12-K12&gt;0,D12-K12,"-")</f>
        <v>983014</v>
      </c>
      <c r="L20" s="596">
        <f>IF(E12-L12&gt;0,E12-L12,"-")</f>
        <v>20000000</v>
      </c>
      <c r="M20" s="596">
        <f>IF(F12-M12&gt;0,F12-M12,"-")</f>
        <v>47638949</v>
      </c>
      <c r="N20" s="596">
        <f>IF(G12-N12&gt;0,G12-N12,"-")</f>
        <v>39860383</v>
      </c>
      <c r="O20" s="596" t="str">
        <f t="shared" ref="O20" si="7">IF(H12-O12&gt;0,H12-O12,"-")</f>
        <v>-</v>
      </c>
    </row>
    <row r="21" spans="1:15" ht="18" customHeight="1" x14ac:dyDescent="0.3">
      <c r="A21" s="99" t="s">
        <v>44</v>
      </c>
      <c r="B21" s="595" t="s">
        <v>649</v>
      </c>
      <c r="C21" s="112" t="str">
        <f>IF(C12+C17-J18&lt;0,J18-(C12+C17),"-")</f>
        <v>-</v>
      </c>
      <c r="D21" s="112" t="str">
        <f>IF(D12+D17-K18&lt;0,K18-(D12+D17),"-")</f>
        <v>-</v>
      </c>
      <c r="E21" s="112" t="str">
        <f>IF(E12+E17-L18&lt;0,L18-(E12+E17),"-")</f>
        <v>-</v>
      </c>
      <c r="F21" s="112" t="str">
        <f>IF(F12+F17-M18&lt;0,M18-(F12+F17),"-")</f>
        <v>-</v>
      </c>
      <c r="G21" s="112" t="str">
        <f>IF(G12+G17-N18&lt;0,N18-(G12+G17),"-")</f>
        <v>-</v>
      </c>
      <c r="H21" s="112" t="str">
        <f t="shared" ref="H21" si="8">IF(H12+H17-O18&lt;0,O18-(H12+H17),"-")</f>
        <v>-</v>
      </c>
      <c r="I21" s="595" t="s">
        <v>650</v>
      </c>
      <c r="J21" s="596">
        <f>IF(C12+C17-J18&gt;0,C12+C17-J18,"-")</f>
        <v>564580413</v>
      </c>
      <c r="K21" s="596">
        <f>IF(D12+D17-K18&gt;0,D12+D17-K18,"-")</f>
        <v>983014</v>
      </c>
      <c r="L21" s="596">
        <f>IF(E12+E17-L18&gt;0,E12+E17-L18,"-")</f>
        <v>20000000</v>
      </c>
      <c r="M21" s="596">
        <f>IF(F12+F17-M18&gt;0,F12+F17-M18,"-")</f>
        <v>47638949</v>
      </c>
      <c r="N21" s="596">
        <f>IF(G12+G17-N18&gt;0,G12+G17-N18,"-")</f>
        <v>39860383</v>
      </c>
      <c r="O21" s="596">
        <f t="shared" ref="O21" si="9">IF(H12+H17-O18&gt;0,H12+H17-O18,"-")</f>
        <v>642555053</v>
      </c>
    </row>
  </sheetData>
  <mergeCells count="4">
    <mergeCell ref="A3:A4"/>
    <mergeCell ref="B3:H3"/>
    <mergeCell ref="I3:O3"/>
    <mergeCell ref="A1:O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47" orientation="landscape" r:id="rId1"/>
  <headerFooter alignWithMargins="0">
    <oddHeader>&amp;R&amp;"Times New Roman CE,Félkövér dőlt"&amp;12 2.2. melléklet a 23/2019. (XII.02.)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opLeftCell="A4" workbookViewId="0">
      <selection activeCell="H12" sqref="H12"/>
    </sheetView>
  </sheetViews>
  <sheetFormatPr defaultColWidth="18.296875" defaultRowHeight="13" x14ac:dyDescent="0.3"/>
  <cols>
    <col min="1" max="1" width="13.69921875" style="134" customWidth="1"/>
    <col min="2" max="2" width="61" style="135" customWidth="1"/>
    <col min="3" max="3" width="16" style="134" customWidth="1"/>
    <col min="4" max="5" width="13.796875" style="136" customWidth="1"/>
    <col min="6" max="6" width="13.796875" style="135" customWidth="1"/>
    <col min="7" max="16384" width="18.296875" style="135"/>
  </cols>
  <sheetData>
    <row r="1" spans="1:7" ht="43.5" customHeight="1" x14ac:dyDescent="0.3">
      <c r="A1" s="1444" t="s">
        <v>827</v>
      </c>
      <c r="B1" s="1445"/>
      <c r="C1" s="1445"/>
      <c r="D1" s="1445"/>
      <c r="E1" s="1445"/>
      <c r="F1" s="1445"/>
    </row>
    <row r="2" spans="1:7" ht="15.75" customHeight="1" x14ac:dyDescent="0.3">
      <c r="A2" s="1436" t="s">
        <v>1</v>
      </c>
      <c r="B2" s="1436"/>
      <c r="C2" s="1436"/>
      <c r="D2" s="1436"/>
      <c r="E2" s="1436"/>
      <c r="F2" s="1436"/>
    </row>
    <row r="3" spans="1:7" s="140" customFormat="1" ht="22.5" customHeight="1" x14ac:dyDescent="0.3">
      <c r="A3" s="1437" t="s">
        <v>284</v>
      </c>
      <c r="B3" s="1439" t="s">
        <v>285</v>
      </c>
      <c r="C3" s="138"/>
      <c r="D3" s="1441" t="s">
        <v>828</v>
      </c>
      <c r="E3" s="1442"/>
      <c r="F3" s="1443"/>
    </row>
    <row r="4" spans="1:7" s="143" customFormat="1" ht="25.5" customHeight="1" x14ac:dyDescent="0.3">
      <c r="A4" s="1438"/>
      <c r="B4" s="1440"/>
      <c r="C4" s="141" t="s">
        <v>286</v>
      </c>
      <c r="D4" s="200" t="s">
        <v>287</v>
      </c>
      <c r="E4" s="141" t="s">
        <v>288</v>
      </c>
      <c r="F4" s="142" t="s">
        <v>396</v>
      </c>
    </row>
    <row r="5" spans="1:7" ht="28.5" customHeight="1" x14ac:dyDescent="0.3">
      <c r="A5" s="153" t="s">
        <v>289</v>
      </c>
      <c r="B5" s="154" t="s">
        <v>290</v>
      </c>
      <c r="C5" s="155" t="s">
        <v>291</v>
      </c>
      <c r="D5" s="156">
        <v>44.05</v>
      </c>
      <c r="E5" s="157">
        <v>4580000</v>
      </c>
      <c r="F5" s="181">
        <f>D5*E5</f>
        <v>201749000</v>
      </c>
    </row>
    <row r="6" spans="1:7" ht="28.5" customHeight="1" x14ac:dyDescent="0.3">
      <c r="A6" s="168" t="s">
        <v>865</v>
      </c>
      <c r="B6" s="863" t="s">
        <v>866</v>
      </c>
      <c r="C6" s="155" t="s">
        <v>314</v>
      </c>
      <c r="D6" s="156"/>
      <c r="E6" s="157"/>
      <c r="F6" s="181">
        <v>201749000</v>
      </c>
    </row>
    <row r="7" spans="1:7" ht="29.25" customHeight="1" x14ac:dyDescent="0.3">
      <c r="A7" s="873" t="s">
        <v>292</v>
      </c>
      <c r="B7" s="159" t="s">
        <v>293</v>
      </c>
      <c r="C7" s="160"/>
      <c r="D7" s="161"/>
      <c r="E7" s="161"/>
      <c r="F7" s="171">
        <v>114452131</v>
      </c>
    </row>
    <row r="8" spans="1:7" ht="28.5" customHeight="1" x14ac:dyDescent="0.3">
      <c r="A8" s="168" t="s">
        <v>294</v>
      </c>
      <c r="B8" s="169" t="s">
        <v>295</v>
      </c>
      <c r="C8" s="160" t="s">
        <v>296</v>
      </c>
      <c r="D8" s="161"/>
      <c r="E8" s="170">
        <v>22300</v>
      </c>
      <c r="F8" s="171">
        <v>22411500</v>
      </c>
    </row>
    <row r="9" spans="1:7" ht="29.25" customHeight="1" x14ac:dyDescent="0.3">
      <c r="A9" s="168" t="s">
        <v>297</v>
      </c>
      <c r="B9" s="169" t="s">
        <v>298</v>
      </c>
      <c r="C9" s="160" t="s">
        <v>299</v>
      </c>
      <c r="D9" s="161"/>
      <c r="E9" s="161"/>
      <c r="F9" s="171">
        <v>63840000</v>
      </c>
    </row>
    <row r="10" spans="1:7" ht="23.25" customHeight="1" x14ac:dyDescent="0.3">
      <c r="A10" s="168" t="s">
        <v>300</v>
      </c>
      <c r="B10" s="169" t="s">
        <v>301</v>
      </c>
      <c r="C10" s="160" t="s">
        <v>302</v>
      </c>
      <c r="D10" s="161"/>
      <c r="E10" s="161"/>
      <c r="F10" s="171">
        <v>337881</v>
      </c>
    </row>
    <row r="11" spans="1:7" ht="18.75" customHeight="1" x14ac:dyDescent="0.3">
      <c r="A11" s="168" t="s">
        <v>303</v>
      </c>
      <c r="B11" s="169" t="s">
        <v>304</v>
      </c>
      <c r="C11" s="160" t="s">
        <v>299</v>
      </c>
      <c r="D11" s="161"/>
      <c r="E11" s="161"/>
      <c r="F11" s="171">
        <v>27862750</v>
      </c>
      <c r="G11" s="137" t="s">
        <v>728</v>
      </c>
    </row>
    <row r="12" spans="1:7" ht="18.75" customHeight="1" x14ac:dyDescent="0.3">
      <c r="A12" s="168" t="s">
        <v>867</v>
      </c>
      <c r="B12" s="169" t="s">
        <v>868</v>
      </c>
      <c r="C12" s="160" t="s">
        <v>314</v>
      </c>
      <c r="D12" s="161"/>
      <c r="E12" s="161"/>
      <c r="F12" s="171">
        <v>44799165</v>
      </c>
      <c r="G12" s="137"/>
    </row>
    <row r="13" spans="1:7" ht="18.75" customHeight="1" x14ac:dyDescent="0.3">
      <c r="A13" s="168" t="s">
        <v>869</v>
      </c>
      <c r="B13" s="169" t="s">
        <v>870</v>
      </c>
      <c r="C13" s="160" t="s">
        <v>314</v>
      </c>
      <c r="D13" s="161"/>
      <c r="E13" s="161"/>
      <c r="F13" s="171">
        <v>16598534</v>
      </c>
      <c r="G13" s="137"/>
    </row>
    <row r="14" spans="1:7" ht="26" x14ac:dyDescent="0.3">
      <c r="A14" s="168" t="s">
        <v>869</v>
      </c>
      <c r="B14" s="169" t="s">
        <v>872</v>
      </c>
      <c r="C14" s="160" t="s">
        <v>314</v>
      </c>
      <c r="D14" s="161"/>
      <c r="E14" s="161"/>
      <c r="F14" s="171">
        <v>337881</v>
      </c>
      <c r="G14" s="137"/>
    </row>
    <row r="15" spans="1:7" ht="18.75" customHeight="1" x14ac:dyDescent="0.3">
      <c r="A15" s="168" t="s">
        <v>873</v>
      </c>
      <c r="B15" s="169" t="s">
        <v>871</v>
      </c>
      <c r="C15" s="160" t="s">
        <v>314</v>
      </c>
      <c r="D15" s="161"/>
      <c r="E15" s="161"/>
      <c r="F15" s="171">
        <v>27862750</v>
      </c>
      <c r="G15" s="137"/>
    </row>
    <row r="16" spans="1:7" ht="24" customHeight="1" x14ac:dyDescent="0.3">
      <c r="A16" s="168" t="s">
        <v>305</v>
      </c>
      <c r="B16" s="169" t="s">
        <v>306</v>
      </c>
      <c r="C16" s="160" t="s">
        <v>307</v>
      </c>
      <c r="D16" s="161"/>
      <c r="E16" s="170">
        <v>2700</v>
      </c>
      <c r="F16" s="171">
        <v>0</v>
      </c>
    </row>
    <row r="17" spans="1:6" ht="35.25" customHeight="1" x14ac:dyDescent="0.3">
      <c r="A17" s="168" t="s">
        <v>308</v>
      </c>
      <c r="B17" s="169" t="s">
        <v>309</v>
      </c>
      <c r="C17" s="172" t="s">
        <v>310</v>
      </c>
      <c r="D17" s="161"/>
      <c r="E17" s="170">
        <v>2550</v>
      </c>
      <c r="F17" s="171">
        <v>0</v>
      </c>
    </row>
    <row r="18" spans="1:6" ht="24.75" customHeight="1" x14ac:dyDescent="0.3">
      <c r="A18" s="168" t="s">
        <v>311</v>
      </c>
      <c r="B18" s="169" t="s">
        <v>312</v>
      </c>
      <c r="C18" s="172" t="s">
        <v>313</v>
      </c>
      <c r="D18" s="161"/>
      <c r="E18" s="173">
        <v>1</v>
      </c>
      <c r="F18" s="171">
        <v>2004600</v>
      </c>
    </row>
    <row r="19" spans="1:6" ht="24.75" customHeight="1" x14ac:dyDescent="0.3">
      <c r="A19" s="168" t="s">
        <v>874</v>
      </c>
      <c r="B19" s="169" t="s">
        <v>875</v>
      </c>
      <c r="C19" s="172" t="s">
        <v>314</v>
      </c>
      <c r="D19" s="161"/>
      <c r="E19" s="173">
        <v>1</v>
      </c>
      <c r="F19" s="171">
        <v>2004600</v>
      </c>
    </row>
    <row r="20" spans="1:6" ht="24.75" customHeight="1" x14ac:dyDescent="0.3">
      <c r="A20" s="168" t="s">
        <v>876</v>
      </c>
      <c r="B20" s="169" t="s">
        <v>878</v>
      </c>
      <c r="C20" s="172" t="s">
        <v>314</v>
      </c>
      <c r="D20" s="161"/>
      <c r="E20" s="173"/>
      <c r="F20" s="171">
        <v>117790666</v>
      </c>
    </row>
    <row r="21" spans="1:6" ht="24.75" customHeight="1" x14ac:dyDescent="0.3">
      <c r="A21" s="168" t="s">
        <v>876</v>
      </c>
      <c r="B21" s="169" t="s">
        <v>877</v>
      </c>
      <c r="C21" s="172" t="s">
        <v>314</v>
      </c>
      <c r="D21" s="161"/>
      <c r="E21" s="173"/>
      <c r="F21" s="171">
        <v>248552765</v>
      </c>
    </row>
    <row r="22" spans="1:6" ht="18.75" customHeight="1" x14ac:dyDescent="0.3">
      <c r="A22" s="175" t="s">
        <v>315</v>
      </c>
      <c r="B22" s="176" t="s">
        <v>783</v>
      </c>
      <c r="C22" s="177" t="s">
        <v>314</v>
      </c>
      <c r="D22" s="176" t="s">
        <v>316</v>
      </c>
      <c r="E22" s="176" t="s">
        <v>316</v>
      </c>
      <c r="F22" s="178">
        <v>490400</v>
      </c>
    </row>
    <row r="23" spans="1:6" s="144" customFormat="1" ht="30" customHeight="1" x14ac:dyDescent="0.3">
      <c r="A23" s="145" t="s">
        <v>317</v>
      </c>
      <c r="B23" s="146" t="s">
        <v>318</v>
      </c>
      <c r="C23" s="147" t="s">
        <v>314</v>
      </c>
      <c r="D23" s="148"/>
      <c r="E23" s="148"/>
      <c r="F23" s="149">
        <v>249043165</v>
      </c>
    </row>
    <row r="24" spans="1:6" ht="34.5" customHeight="1" x14ac:dyDescent="0.3">
      <c r="A24" s="153" t="s">
        <v>319</v>
      </c>
      <c r="B24" s="154" t="s">
        <v>320</v>
      </c>
      <c r="C24" s="179"/>
      <c r="D24" s="180"/>
      <c r="E24" s="180"/>
      <c r="F24" s="181">
        <f>SUM(F25:F34)</f>
        <v>267236100.33333331</v>
      </c>
    </row>
    <row r="25" spans="1:6" ht="18.75" customHeight="1" x14ac:dyDescent="0.3">
      <c r="A25" s="162" t="s">
        <v>321</v>
      </c>
      <c r="B25" s="165" t="s">
        <v>322</v>
      </c>
      <c r="C25" s="164" t="s">
        <v>307</v>
      </c>
      <c r="D25" s="182">
        <v>39.1</v>
      </c>
      <c r="E25" s="166">
        <v>4371500</v>
      </c>
      <c r="F25" s="167">
        <f>D25*E25/12*8</f>
        <v>113950433.33333333</v>
      </c>
    </row>
    <row r="26" spans="1:6" ht="49.5" customHeight="1" x14ac:dyDescent="0.3">
      <c r="A26" s="162" t="s">
        <v>323</v>
      </c>
      <c r="B26" s="163" t="s">
        <v>324</v>
      </c>
      <c r="C26" s="164" t="s">
        <v>307</v>
      </c>
      <c r="D26" s="182">
        <v>26</v>
      </c>
      <c r="E26" s="166">
        <v>2205000</v>
      </c>
      <c r="F26" s="167">
        <f>D26*E26/12*8</f>
        <v>38220000</v>
      </c>
    </row>
    <row r="27" spans="1:6" ht="49.5" customHeight="1" x14ac:dyDescent="0.3">
      <c r="A27" s="162" t="s">
        <v>326</v>
      </c>
      <c r="B27" s="163" t="s">
        <v>879</v>
      </c>
      <c r="C27" s="164" t="s">
        <v>307</v>
      </c>
      <c r="D27" s="182">
        <v>37</v>
      </c>
      <c r="E27" s="166">
        <v>4371500</v>
      </c>
      <c r="F27" s="167">
        <v>53915167</v>
      </c>
    </row>
    <row r="28" spans="1:6" ht="45" customHeight="1" x14ac:dyDescent="0.3">
      <c r="A28" s="162" t="s">
        <v>327</v>
      </c>
      <c r="B28" s="163" t="s">
        <v>324</v>
      </c>
      <c r="C28" s="164" t="s">
        <v>307</v>
      </c>
      <c r="D28" s="182">
        <v>26</v>
      </c>
      <c r="E28" s="166">
        <v>2205000</v>
      </c>
      <c r="F28" s="167">
        <f>D28*E28/12*4</f>
        <v>19110000</v>
      </c>
    </row>
    <row r="29" spans="1:6" ht="45" customHeight="1" x14ac:dyDescent="0.3">
      <c r="A29" s="162" t="s">
        <v>733</v>
      </c>
      <c r="B29" s="163" t="s">
        <v>325</v>
      </c>
      <c r="C29" s="164" t="s">
        <v>307</v>
      </c>
      <c r="D29" s="182">
        <v>1</v>
      </c>
      <c r="E29" s="166">
        <v>4371500</v>
      </c>
      <c r="F29" s="167">
        <v>1457167</v>
      </c>
    </row>
    <row r="30" spans="1:6" ht="24.75" customHeight="1" x14ac:dyDescent="0.3">
      <c r="A30" s="162" t="s">
        <v>328</v>
      </c>
      <c r="B30" s="163" t="s">
        <v>329</v>
      </c>
      <c r="C30" s="164" t="s">
        <v>307</v>
      </c>
      <c r="D30" s="182">
        <v>34.700000000000003</v>
      </c>
      <c r="E30" s="166">
        <v>0</v>
      </c>
      <c r="F30" s="167">
        <f>D30*E30</f>
        <v>0</v>
      </c>
    </row>
    <row r="31" spans="1:6" ht="18.75" customHeight="1" x14ac:dyDescent="0.3">
      <c r="A31" s="168" t="s">
        <v>330</v>
      </c>
      <c r="B31" s="169" t="s">
        <v>331</v>
      </c>
      <c r="C31" s="160" t="s">
        <v>307</v>
      </c>
      <c r="D31" s="170">
        <v>420</v>
      </c>
      <c r="E31" s="170">
        <v>97400</v>
      </c>
      <c r="F31" s="171">
        <v>27272000</v>
      </c>
    </row>
    <row r="32" spans="1:6" ht="18.75" customHeight="1" x14ac:dyDescent="0.3">
      <c r="A32" s="168" t="s">
        <v>332</v>
      </c>
      <c r="B32" s="169" t="s">
        <v>333</v>
      </c>
      <c r="C32" s="160" t="s">
        <v>307</v>
      </c>
      <c r="D32" s="170">
        <v>403</v>
      </c>
      <c r="E32" s="170">
        <v>0</v>
      </c>
      <c r="F32" s="171">
        <f>D32*E32/12*8</f>
        <v>0</v>
      </c>
    </row>
    <row r="33" spans="1:6" ht="18.75" customHeight="1" x14ac:dyDescent="0.3">
      <c r="A33" s="168" t="s">
        <v>334</v>
      </c>
      <c r="B33" s="169" t="s">
        <v>331</v>
      </c>
      <c r="C33" s="160" t="s">
        <v>307</v>
      </c>
      <c r="D33" s="170">
        <v>410</v>
      </c>
      <c r="E33" s="170">
        <v>97400</v>
      </c>
      <c r="F33" s="171">
        <v>13311333</v>
      </c>
    </row>
    <row r="34" spans="1:6" ht="18.75" customHeight="1" x14ac:dyDescent="0.3">
      <c r="A34" s="168" t="s">
        <v>335</v>
      </c>
      <c r="B34" s="169" t="s">
        <v>333</v>
      </c>
      <c r="C34" s="160" t="s">
        <v>307</v>
      </c>
      <c r="D34" s="170">
        <v>383</v>
      </c>
      <c r="E34" s="170">
        <v>0</v>
      </c>
      <c r="F34" s="171">
        <f>D34*E34/12*4</f>
        <v>0</v>
      </c>
    </row>
    <row r="35" spans="1:6" ht="18.75" customHeight="1" x14ac:dyDescent="0.3">
      <c r="A35" s="150" t="s">
        <v>336</v>
      </c>
      <c r="B35" s="151" t="s">
        <v>337</v>
      </c>
      <c r="C35" s="152" t="s">
        <v>314</v>
      </c>
      <c r="D35" s="170"/>
      <c r="E35" s="157"/>
      <c r="F35" s="171"/>
    </row>
    <row r="36" spans="1:6" ht="33.75" customHeight="1" x14ac:dyDescent="0.3">
      <c r="A36" s="158" t="s">
        <v>336</v>
      </c>
      <c r="B36" s="169" t="s">
        <v>338</v>
      </c>
      <c r="C36" s="152"/>
      <c r="D36" s="174"/>
      <c r="E36" s="174"/>
      <c r="F36" s="171">
        <f>SUM(F37:F39)</f>
        <v>4620900</v>
      </c>
    </row>
    <row r="37" spans="1:6" ht="37.5" customHeight="1" x14ac:dyDescent="0.3">
      <c r="A37" s="168" t="s">
        <v>339</v>
      </c>
      <c r="B37" s="169" t="s">
        <v>785</v>
      </c>
      <c r="C37" s="160" t="s">
        <v>307</v>
      </c>
      <c r="D37" s="170">
        <v>8</v>
      </c>
      <c r="E37" s="170">
        <v>396700</v>
      </c>
      <c r="F37" s="171">
        <f>D37*E37</f>
        <v>3173600</v>
      </c>
    </row>
    <row r="38" spans="1:6" ht="44.25" customHeight="1" x14ac:dyDescent="0.3">
      <c r="A38" s="168" t="s">
        <v>340</v>
      </c>
      <c r="B38" s="169" t="s">
        <v>784</v>
      </c>
      <c r="C38" s="160" t="s">
        <v>307</v>
      </c>
      <c r="D38" s="170"/>
      <c r="E38" s="170">
        <v>383992</v>
      </c>
      <c r="F38" s="171"/>
    </row>
    <row r="39" spans="1:6" ht="44.25" customHeight="1" x14ac:dyDescent="0.3">
      <c r="A39" s="168" t="s">
        <v>880</v>
      </c>
      <c r="B39" s="169" t="s">
        <v>786</v>
      </c>
      <c r="C39" s="842"/>
      <c r="D39" s="843">
        <v>1</v>
      </c>
      <c r="E39" s="843">
        <v>1447300</v>
      </c>
      <c r="F39" s="844">
        <v>1447300</v>
      </c>
    </row>
    <row r="40" spans="1:6" ht="30.75" customHeight="1" x14ac:dyDescent="0.3">
      <c r="A40" s="183" t="s">
        <v>341</v>
      </c>
      <c r="B40" s="184" t="s">
        <v>342</v>
      </c>
      <c r="C40" s="185" t="s">
        <v>314</v>
      </c>
      <c r="D40" s="186"/>
      <c r="E40" s="186"/>
      <c r="F40" s="187">
        <f>SUM(F24+F36)</f>
        <v>271857000.33333331</v>
      </c>
    </row>
    <row r="41" spans="1:6" ht="29.25" customHeight="1" x14ac:dyDescent="0.3">
      <c r="A41" s="188" t="s">
        <v>343</v>
      </c>
      <c r="B41" s="189" t="s">
        <v>344</v>
      </c>
      <c r="C41" s="190" t="s">
        <v>314</v>
      </c>
      <c r="D41" s="191"/>
      <c r="E41" s="191"/>
      <c r="F41" s="617">
        <v>66077000</v>
      </c>
    </row>
    <row r="42" spans="1:6" ht="22.5" customHeight="1" x14ac:dyDescent="0.3">
      <c r="A42" s="168" t="s">
        <v>345</v>
      </c>
      <c r="B42" s="169" t="s">
        <v>346</v>
      </c>
      <c r="C42" s="172" t="s">
        <v>347</v>
      </c>
      <c r="D42" s="161"/>
      <c r="E42" s="170">
        <v>3400000</v>
      </c>
      <c r="F42" s="171">
        <v>14280000</v>
      </c>
    </row>
    <row r="43" spans="1:6" ht="22.5" customHeight="1" x14ac:dyDescent="0.3">
      <c r="A43" s="168" t="s">
        <v>348</v>
      </c>
      <c r="B43" s="169" t="s">
        <v>349</v>
      </c>
      <c r="C43" s="172" t="s">
        <v>347</v>
      </c>
      <c r="D43" s="161"/>
      <c r="E43" s="170">
        <v>3300000</v>
      </c>
      <c r="F43" s="171">
        <v>17820000</v>
      </c>
    </row>
    <row r="44" spans="1:6" ht="18.75" customHeight="1" x14ac:dyDescent="0.3">
      <c r="A44" s="168" t="s">
        <v>350</v>
      </c>
      <c r="B44" s="169" t="s">
        <v>351</v>
      </c>
      <c r="C44" s="160" t="s">
        <v>307</v>
      </c>
      <c r="D44" s="170"/>
      <c r="E44" s="170">
        <v>55360</v>
      </c>
      <c r="F44" s="171"/>
    </row>
    <row r="45" spans="1:6" ht="18.75" customHeight="1" x14ac:dyDescent="0.3">
      <c r="A45" s="168" t="s">
        <v>352</v>
      </c>
      <c r="B45" s="169" t="s">
        <v>353</v>
      </c>
      <c r="C45" s="160" t="s">
        <v>307</v>
      </c>
      <c r="D45" s="170">
        <v>215</v>
      </c>
      <c r="E45" s="170">
        <v>60896</v>
      </c>
      <c r="F45" s="171">
        <f>D45*E45</f>
        <v>13092640</v>
      </c>
    </row>
    <row r="46" spans="1:6" ht="18.75" customHeight="1" x14ac:dyDescent="0.3">
      <c r="A46" s="168" t="s">
        <v>354</v>
      </c>
      <c r="B46" s="169" t="s">
        <v>355</v>
      </c>
      <c r="C46" s="160" t="s">
        <v>307</v>
      </c>
      <c r="D46" s="170"/>
      <c r="E46" s="170"/>
      <c r="F46" s="171"/>
    </row>
    <row r="47" spans="1:6" ht="18.75" customHeight="1" x14ac:dyDescent="0.3">
      <c r="A47" s="168" t="s">
        <v>356</v>
      </c>
      <c r="B47" s="169" t="s">
        <v>357</v>
      </c>
      <c r="C47" s="160" t="s">
        <v>307</v>
      </c>
      <c r="D47" s="170"/>
      <c r="E47" s="170"/>
      <c r="F47" s="171"/>
    </row>
    <row r="48" spans="1:6" ht="18.75" customHeight="1" x14ac:dyDescent="0.3">
      <c r="A48" s="168" t="s">
        <v>358</v>
      </c>
      <c r="B48" s="169" t="s">
        <v>359</v>
      </c>
      <c r="C48" s="160" t="s">
        <v>307</v>
      </c>
      <c r="D48" s="170">
        <v>2</v>
      </c>
      <c r="E48" s="170">
        <v>25000</v>
      </c>
      <c r="F48" s="171">
        <f>D48*E48</f>
        <v>50000</v>
      </c>
    </row>
    <row r="49" spans="1:6" ht="18.75" customHeight="1" x14ac:dyDescent="0.3">
      <c r="A49" s="168" t="s">
        <v>360</v>
      </c>
      <c r="B49" s="169" t="s">
        <v>361</v>
      </c>
      <c r="C49" s="160" t="s">
        <v>307</v>
      </c>
      <c r="D49" s="170"/>
      <c r="E49" s="170">
        <v>210000</v>
      </c>
      <c r="F49" s="171"/>
    </row>
    <row r="50" spans="1:6" ht="25.5" customHeight="1" x14ac:dyDescent="0.3">
      <c r="A50" s="168" t="s">
        <v>362</v>
      </c>
      <c r="B50" s="169" t="s">
        <v>363</v>
      </c>
      <c r="C50" s="160" t="s">
        <v>307</v>
      </c>
      <c r="D50" s="170">
        <v>61</v>
      </c>
      <c r="E50" s="170">
        <v>429000</v>
      </c>
      <c r="F50" s="171">
        <f>D50*E50</f>
        <v>26169000</v>
      </c>
    </row>
    <row r="51" spans="1:6" ht="30" customHeight="1" x14ac:dyDescent="0.3">
      <c r="A51" s="168" t="s">
        <v>364</v>
      </c>
      <c r="B51" s="169" t="s">
        <v>365</v>
      </c>
      <c r="C51" s="160" t="s">
        <v>307</v>
      </c>
      <c r="D51" s="170">
        <v>99</v>
      </c>
      <c r="E51" s="170">
        <v>163500</v>
      </c>
      <c r="F51" s="171">
        <f>D51*E51</f>
        <v>16186500</v>
      </c>
    </row>
    <row r="52" spans="1:6" ht="22.5" customHeight="1" x14ac:dyDescent="0.3">
      <c r="A52" s="168" t="s">
        <v>366</v>
      </c>
      <c r="B52" s="169" t="s">
        <v>367</v>
      </c>
      <c r="C52" s="160" t="s">
        <v>307</v>
      </c>
      <c r="D52" s="170"/>
      <c r="E52" s="170">
        <v>500000</v>
      </c>
      <c r="F52" s="171"/>
    </row>
    <row r="53" spans="1:6" ht="33.75" customHeight="1" x14ac:dyDescent="0.3">
      <c r="A53" s="168" t="s">
        <v>368</v>
      </c>
      <c r="B53" s="169" t="s">
        <v>369</v>
      </c>
      <c r="C53" s="160" t="s">
        <v>307</v>
      </c>
      <c r="D53" s="170">
        <v>11</v>
      </c>
      <c r="E53" s="170">
        <v>550000</v>
      </c>
      <c r="F53" s="171">
        <f>D53*E53</f>
        <v>6050000</v>
      </c>
    </row>
    <row r="54" spans="1:6" ht="33.75" customHeight="1" x14ac:dyDescent="0.3">
      <c r="A54" s="168" t="s">
        <v>881</v>
      </c>
      <c r="B54" s="169" t="s">
        <v>882</v>
      </c>
      <c r="C54" s="160"/>
      <c r="D54" s="170"/>
      <c r="E54" s="170"/>
      <c r="F54" s="171">
        <v>14282563</v>
      </c>
    </row>
    <row r="55" spans="1:6" ht="33.75" customHeight="1" x14ac:dyDescent="0.3">
      <c r="A55" s="168" t="s">
        <v>370</v>
      </c>
      <c r="B55" s="169" t="s">
        <v>371</v>
      </c>
      <c r="C55" s="160" t="s">
        <v>307</v>
      </c>
      <c r="D55" s="173">
        <v>15</v>
      </c>
      <c r="E55" s="170">
        <v>2848000</v>
      </c>
      <c r="F55" s="171">
        <v>42720000</v>
      </c>
    </row>
    <row r="56" spans="1:6" ht="18.75" customHeight="1" x14ac:dyDescent="0.3">
      <c r="A56" s="168" t="s">
        <v>372</v>
      </c>
      <c r="B56" s="169" t="s">
        <v>373</v>
      </c>
      <c r="C56" s="160" t="s">
        <v>314</v>
      </c>
      <c r="D56" s="161" t="s">
        <v>316</v>
      </c>
      <c r="E56" s="170"/>
      <c r="F56" s="171">
        <v>18544000</v>
      </c>
    </row>
    <row r="57" spans="1:6" ht="27" customHeight="1" x14ac:dyDescent="0.3">
      <c r="A57" s="168" t="s">
        <v>375</v>
      </c>
      <c r="B57" s="169" t="s">
        <v>376</v>
      </c>
      <c r="C57" s="160" t="s">
        <v>307</v>
      </c>
      <c r="D57" s="173">
        <v>25.77</v>
      </c>
      <c r="E57" s="170">
        <v>1900000</v>
      </c>
      <c r="F57" s="171">
        <f>D57*E57</f>
        <v>48963000</v>
      </c>
    </row>
    <row r="58" spans="1:6" ht="18.75" customHeight="1" x14ac:dyDescent="0.3">
      <c r="A58" s="168" t="s">
        <v>377</v>
      </c>
      <c r="B58" s="169" t="s">
        <v>378</v>
      </c>
      <c r="C58" s="160" t="s">
        <v>314</v>
      </c>
      <c r="D58" s="170" t="s">
        <v>728</v>
      </c>
      <c r="E58" s="161"/>
      <c r="F58" s="171">
        <v>73538408</v>
      </c>
    </row>
    <row r="59" spans="1:6" ht="29.25" customHeight="1" x14ac:dyDescent="0.3">
      <c r="A59" s="168" t="s">
        <v>379</v>
      </c>
      <c r="B59" s="169" t="s">
        <v>380</v>
      </c>
      <c r="C59" s="160" t="s">
        <v>314</v>
      </c>
      <c r="D59" s="170">
        <v>485</v>
      </c>
      <c r="E59" s="170">
        <v>14194</v>
      </c>
      <c r="F59" s="171">
        <f>D59*E59</f>
        <v>6884090</v>
      </c>
    </row>
    <row r="60" spans="1:6" ht="31.5" customHeight="1" x14ac:dyDescent="0.3">
      <c r="A60" s="150" t="s">
        <v>381</v>
      </c>
      <c r="B60" s="151" t="s">
        <v>382</v>
      </c>
      <c r="C60" s="152" t="s">
        <v>314</v>
      </c>
      <c r="D60" s="174"/>
      <c r="E60" s="174"/>
      <c r="F60" s="192">
        <f>SUM(F41:F59)</f>
        <v>364657201</v>
      </c>
    </row>
    <row r="61" spans="1:6" ht="38.25" customHeight="1" x14ac:dyDescent="0.3">
      <c r="A61" s="168" t="s">
        <v>383</v>
      </c>
      <c r="B61" s="169" t="s">
        <v>384</v>
      </c>
      <c r="C61" s="160" t="s">
        <v>385</v>
      </c>
      <c r="D61" s="170">
        <f>F61/E61</f>
        <v>17060</v>
      </c>
      <c r="E61" s="170">
        <v>1210</v>
      </c>
      <c r="F61" s="171">
        <v>20642600</v>
      </c>
    </row>
    <row r="62" spans="1:6" ht="37.5" customHeight="1" x14ac:dyDescent="0.3">
      <c r="A62" s="168" t="s">
        <v>386</v>
      </c>
      <c r="B62" s="169" t="s">
        <v>387</v>
      </c>
      <c r="C62" s="160" t="s">
        <v>385</v>
      </c>
      <c r="D62" s="161"/>
      <c r="E62" s="161"/>
      <c r="F62" s="171">
        <v>8899000</v>
      </c>
    </row>
    <row r="63" spans="1:6" ht="39" customHeight="1" x14ac:dyDescent="0.3">
      <c r="A63" s="168" t="s">
        <v>388</v>
      </c>
      <c r="B63" s="169" t="s">
        <v>389</v>
      </c>
      <c r="C63" s="160" t="s">
        <v>385</v>
      </c>
      <c r="D63" s="161"/>
      <c r="E63" s="161"/>
      <c r="F63" s="171">
        <f>SUM(F61:F62)</f>
        <v>29541600</v>
      </c>
    </row>
    <row r="64" spans="1:6" ht="18" customHeight="1" x14ac:dyDescent="0.3">
      <c r="A64" s="193" t="s">
        <v>390</v>
      </c>
      <c r="B64" s="194" t="s">
        <v>391</v>
      </c>
      <c r="C64" s="195" t="s">
        <v>385</v>
      </c>
      <c r="D64" s="196"/>
      <c r="E64" s="196"/>
      <c r="F64" s="197">
        <f>F63</f>
        <v>29541600</v>
      </c>
    </row>
    <row r="65" spans="1:6" ht="21.75" customHeight="1" x14ac:dyDescent="0.3">
      <c r="A65" s="145"/>
      <c r="B65" s="148" t="s">
        <v>392</v>
      </c>
      <c r="C65" s="198"/>
      <c r="D65" s="199"/>
      <c r="E65" s="199"/>
      <c r="F65" s="149">
        <f>F23+F40+F60+F64</f>
        <v>915098966.33333325</v>
      </c>
    </row>
    <row r="69" spans="1:6" ht="18.75" customHeight="1" x14ac:dyDescent="0.3">
      <c r="C69" s="618"/>
      <c r="D69" s="618"/>
      <c r="E69" s="618"/>
      <c r="F69" s="137"/>
    </row>
    <row r="70" spans="1:6" ht="18.75" customHeight="1" x14ac:dyDescent="0.3">
      <c r="C70" s="619"/>
      <c r="D70" s="619"/>
      <c r="E70" s="619"/>
      <c r="F70" s="139"/>
    </row>
    <row r="71" spans="1:6" ht="18.75" customHeight="1" x14ac:dyDescent="0.3">
      <c r="C71" s="618"/>
      <c r="D71" s="618"/>
      <c r="E71" s="618"/>
      <c r="F71" s="137"/>
    </row>
    <row r="72" spans="1:6" ht="18.75" customHeight="1" x14ac:dyDescent="0.3">
      <c r="A72" s="135"/>
      <c r="C72" s="618"/>
      <c r="D72" s="618"/>
      <c r="E72" s="618"/>
      <c r="F72" s="137"/>
    </row>
    <row r="73" spans="1:6" ht="18.75" customHeight="1" x14ac:dyDescent="0.3">
      <c r="A73" s="135"/>
      <c r="C73" s="618"/>
      <c r="D73" s="618"/>
      <c r="E73" s="618"/>
      <c r="F73" s="137"/>
    </row>
    <row r="74" spans="1:6" ht="18.75" customHeight="1" x14ac:dyDescent="0.3">
      <c r="A74" s="135"/>
      <c r="C74" s="620"/>
      <c r="D74" s="620"/>
      <c r="E74" s="620"/>
      <c r="F74" s="139"/>
    </row>
    <row r="75" spans="1:6" x14ac:dyDescent="0.3">
      <c r="A75" s="135"/>
      <c r="D75" s="134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23/2019. (XII.02.)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opLeftCell="A31" zoomScale="98" zoomScaleNormal="98" workbookViewId="0">
      <selection activeCell="K57" sqref="K57"/>
    </sheetView>
  </sheetViews>
  <sheetFormatPr defaultColWidth="9.296875" defaultRowHeight="13" x14ac:dyDescent="0.3"/>
  <cols>
    <col min="1" max="1" width="6.796875" style="430" customWidth="1"/>
    <col min="2" max="2" width="32" style="430" customWidth="1"/>
    <col min="3" max="3" width="10.296875" style="431" customWidth="1"/>
    <col min="4" max="4" width="10.296875" style="430" customWidth="1"/>
    <col min="5" max="5" width="17.796875" style="430" customWidth="1"/>
    <col min="6" max="6" width="12.796875" style="430" customWidth="1"/>
    <col min="7" max="7" width="17.5" style="430" customWidth="1"/>
    <col min="8" max="8" width="13.19921875" style="430" customWidth="1"/>
    <col min="9" max="9" width="15.5" style="430" customWidth="1"/>
    <col min="10" max="10" width="13.19921875" style="430" customWidth="1"/>
    <col min="11" max="11" width="15.296875" style="430" customWidth="1"/>
    <col min="12" max="12" width="16.5" style="430" customWidth="1"/>
    <col min="13" max="13" width="14.19921875" style="430" customWidth="1"/>
    <col min="14" max="14" width="16.796875" style="430" customWidth="1"/>
    <col min="15" max="16384" width="9.296875" style="430"/>
  </cols>
  <sheetData>
    <row r="1" spans="1:14" ht="37.5" customHeight="1" x14ac:dyDescent="0.3">
      <c r="A1" s="1447" t="s">
        <v>829</v>
      </c>
      <c r="B1" s="1447"/>
      <c r="C1" s="1447"/>
      <c r="D1" s="1447"/>
      <c r="E1" s="1447"/>
      <c r="F1" s="1447"/>
      <c r="G1" s="1447"/>
      <c r="H1" s="1447"/>
      <c r="I1" s="1447"/>
      <c r="J1" s="1447"/>
      <c r="K1" s="1447"/>
      <c r="L1" s="1447"/>
      <c r="M1" s="1447"/>
      <c r="N1" s="1447"/>
    </row>
    <row r="2" spans="1:14" ht="15.75" customHeight="1" x14ac:dyDescent="0.3">
      <c r="B2" s="874"/>
      <c r="M2" s="1448" t="s">
        <v>1</v>
      </c>
      <c r="N2" s="1448"/>
    </row>
    <row r="3" spans="1:14" ht="18" customHeight="1" x14ac:dyDescent="0.3">
      <c r="A3" s="1446" t="s">
        <v>394</v>
      </c>
      <c r="B3" s="1449" t="s">
        <v>266</v>
      </c>
      <c r="C3" s="1446" t="s">
        <v>598</v>
      </c>
      <c r="D3" s="1446" t="s">
        <v>599</v>
      </c>
      <c r="E3" s="1446" t="s">
        <v>600</v>
      </c>
      <c r="F3" s="1446" t="s">
        <v>601</v>
      </c>
      <c r="G3" s="1446"/>
      <c r="H3" s="1446"/>
      <c r="I3" s="1450" t="s">
        <v>602</v>
      </c>
      <c r="J3" s="1450"/>
      <c r="K3" s="1450"/>
      <c r="L3" s="1450"/>
      <c r="M3" s="1450"/>
      <c r="N3" s="1450"/>
    </row>
    <row r="4" spans="1:14" ht="18" customHeight="1" x14ac:dyDescent="0.3">
      <c r="A4" s="1446"/>
      <c r="B4" s="1449"/>
      <c r="C4" s="1446"/>
      <c r="D4" s="1446"/>
      <c r="E4" s="1446"/>
      <c r="F4" s="1446"/>
      <c r="G4" s="1446"/>
      <c r="H4" s="1446"/>
      <c r="I4" s="1446" t="s">
        <v>830</v>
      </c>
      <c r="J4" s="1446"/>
      <c r="K4" s="1446"/>
      <c r="L4" s="1446"/>
      <c r="M4" s="1446" t="s">
        <v>832</v>
      </c>
      <c r="N4" s="1446"/>
    </row>
    <row r="5" spans="1:14" ht="18.75" customHeight="1" x14ac:dyDescent="0.3">
      <c r="A5" s="1446"/>
      <c r="B5" s="1449"/>
      <c r="C5" s="1446"/>
      <c r="D5" s="1446"/>
      <c r="E5" s="1446"/>
      <c r="F5" s="1446" t="s">
        <v>603</v>
      </c>
      <c r="G5" s="1446" t="s">
        <v>570</v>
      </c>
      <c r="H5" s="1446" t="s">
        <v>913</v>
      </c>
      <c r="I5" s="1446" t="s">
        <v>604</v>
      </c>
      <c r="J5" s="1446"/>
      <c r="K5" s="1446" t="s">
        <v>831</v>
      </c>
      <c r="L5" s="1446" t="s">
        <v>605</v>
      </c>
      <c r="M5" s="1446" t="s">
        <v>604</v>
      </c>
      <c r="N5" s="1446" t="s">
        <v>605</v>
      </c>
    </row>
    <row r="6" spans="1:14" ht="84.75" customHeight="1" x14ac:dyDescent="0.3">
      <c r="A6" s="1446"/>
      <c r="B6" s="1449"/>
      <c r="C6" s="1446" t="s">
        <v>606</v>
      </c>
      <c r="D6" s="1446"/>
      <c r="E6" s="1446"/>
      <c r="F6" s="1446"/>
      <c r="G6" s="1446"/>
      <c r="H6" s="1446"/>
      <c r="I6" s="1347" t="s">
        <v>395</v>
      </c>
      <c r="J6" s="1347" t="s">
        <v>952</v>
      </c>
      <c r="K6" s="1446"/>
      <c r="L6" s="1446"/>
      <c r="M6" s="1446"/>
      <c r="N6" s="1446"/>
    </row>
    <row r="7" spans="1:14" ht="21.65" customHeight="1" x14ac:dyDescent="0.25">
      <c r="A7" s="1361" t="s">
        <v>9</v>
      </c>
      <c r="B7" s="1348" t="s">
        <v>914</v>
      </c>
      <c r="C7" s="609" t="s">
        <v>915</v>
      </c>
      <c r="D7" s="609" t="s">
        <v>915</v>
      </c>
      <c r="E7" s="498">
        <v>3622040</v>
      </c>
      <c r="F7" s="498"/>
      <c r="G7" s="498">
        <v>3622040</v>
      </c>
      <c r="H7" s="498"/>
      <c r="I7" s="498">
        <v>3622040</v>
      </c>
      <c r="J7" s="498"/>
      <c r="K7" s="498">
        <v>3622040</v>
      </c>
      <c r="L7" s="498"/>
      <c r="M7" s="498"/>
      <c r="N7" s="499"/>
    </row>
    <row r="8" spans="1:14" ht="21.65" customHeight="1" x14ac:dyDescent="0.3">
      <c r="A8" s="1361" t="s">
        <v>12</v>
      </c>
      <c r="B8" s="1349" t="s">
        <v>916</v>
      </c>
      <c r="C8" s="610" t="s">
        <v>915</v>
      </c>
      <c r="D8" s="610" t="s">
        <v>915</v>
      </c>
      <c r="E8" s="500">
        <v>4753585</v>
      </c>
      <c r="F8" s="500"/>
      <c r="G8" s="500">
        <v>4753585</v>
      </c>
      <c r="H8" s="500"/>
      <c r="I8" s="500">
        <v>4753585</v>
      </c>
      <c r="J8" s="500"/>
      <c r="K8" s="500">
        <v>4753585</v>
      </c>
      <c r="L8" s="500">
        <v>0</v>
      </c>
      <c r="M8" s="500"/>
      <c r="N8" s="501"/>
    </row>
    <row r="9" spans="1:14" ht="21.65" customHeight="1" x14ac:dyDescent="0.3">
      <c r="A9" s="1361" t="s">
        <v>15</v>
      </c>
      <c r="B9" s="1349" t="s">
        <v>917</v>
      </c>
      <c r="C9" s="610" t="s">
        <v>915</v>
      </c>
      <c r="D9" s="610" t="s">
        <v>915</v>
      </c>
      <c r="E9" s="500">
        <v>1000000</v>
      </c>
      <c r="F9" s="500"/>
      <c r="G9" s="500">
        <v>1000000</v>
      </c>
      <c r="H9" s="500"/>
      <c r="I9" s="500">
        <v>1000000</v>
      </c>
      <c r="J9" s="500"/>
      <c r="K9" s="500">
        <v>1000000</v>
      </c>
      <c r="L9" s="500"/>
      <c r="M9" s="500"/>
      <c r="N9" s="501"/>
    </row>
    <row r="10" spans="1:14" ht="21.65" customHeight="1" x14ac:dyDescent="0.3">
      <c r="A10" s="1361" t="s">
        <v>18</v>
      </c>
      <c r="B10" s="1349" t="s">
        <v>918</v>
      </c>
      <c r="C10" s="610" t="s">
        <v>915</v>
      </c>
      <c r="D10" s="610" t="s">
        <v>915</v>
      </c>
      <c r="E10" s="500">
        <v>2554605</v>
      </c>
      <c r="F10" s="500"/>
      <c r="G10" s="500">
        <v>2554605</v>
      </c>
      <c r="H10" s="500"/>
      <c r="I10" s="500">
        <v>2554605</v>
      </c>
      <c r="J10" s="500"/>
      <c r="K10" s="500">
        <v>2554605</v>
      </c>
      <c r="L10" s="500"/>
      <c r="M10" s="500"/>
      <c r="N10" s="501"/>
    </row>
    <row r="11" spans="1:14" ht="21.65" customHeight="1" x14ac:dyDescent="0.3">
      <c r="A11" s="1361" t="s">
        <v>21</v>
      </c>
      <c r="B11" s="1349" t="s">
        <v>919</v>
      </c>
      <c r="C11" s="610" t="s">
        <v>915</v>
      </c>
      <c r="D11" s="610" t="s">
        <v>915</v>
      </c>
      <c r="E11" s="500">
        <v>2075000</v>
      </c>
      <c r="F11" s="500"/>
      <c r="G11" s="500">
        <v>2075000</v>
      </c>
      <c r="H11" s="500"/>
      <c r="I11" s="500">
        <v>2075000</v>
      </c>
      <c r="J11" s="500"/>
      <c r="K11" s="500">
        <v>2075000</v>
      </c>
      <c r="L11" s="500"/>
      <c r="M11" s="500"/>
      <c r="N11" s="501"/>
    </row>
    <row r="12" spans="1:14" ht="21.65" customHeight="1" x14ac:dyDescent="0.3">
      <c r="A12" s="1361" t="s">
        <v>24</v>
      </c>
      <c r="B12" s="1350" t="s">
        <v>920</v>
      </c>
      <c r="C12" s="610" t="s">
        <v>915</v>
      </c>
      <c r="D12" s="610" t="s">
        <v>915</v>
      </c>
      <c r="E12" s="500">
        <v>6000000</v>
      </c>
      <c r="F12" s="500"/>
      <c r="G12" s="500">
        <v>6000000</v>
      </c>
      <c r="H12" s="500"/>
      <c r="I12" s="500">
        <v>6000000</v>
      </c>
      <c r="J12" s="500"/>
      <c r="K12" s="500">
        <v>6000000</v>
      </c>
      <c r="L12" s="500"/>
      <c r="M12" s="500"/>
      <c r="N12" s="501"/>
    </row>
    <row r="13" spans="1:14" ht="21.65" customHeight="1" x14ac:dyDescent="0.3">
      <c r="A13" s="1361" t="s">
        <v>27</v>
      </c>
      <c r="B13" s="1350" t="s">
        <v>921</v>
      </c>
      <c r="C13" s="610" t="s">
        <v>915</v>
      </c>
      <c r="D13" s="610" t="s">
        <v>915</v>
      </c>
      <c r="E13" s="500">
        <v>2270000</v>
      </c>
      <c r="F13" s="500"/>
      <c r="G13" s="500">
        <v>2270000</v>
      </c>
      <c r="H13" s="500"/>
      <c r="I13" s="500">
        <v>2270000</v>
      </c>
      <c r="J13" s="500"/>
      <c r="K13" s="500">
        <v>2270000</v>
      </c>
      <c r="L13" s="500"/>
      <c r="M13" s="500"/>
      <c r="N13" s="501"/>
    </row>
    <row r="14" spans="1:14" ht="21.65" customHeight="1" x14ac:dyDescent="0.3">
      <c r="A14" s="1361" t="s">
        <v>30</v>
      </c>
      <c r="B14" s="1350" t="s">
        <v>922</v>
      </c>
      <c r="C14" s="610" t="s">
        <v>915</v>
      </c>
      <c r="D14" s="610" t="s">
        <v>915</v>
      </c>
      <c r="E14" s="500">
        <v>635000</v>
      </c>
      <c r="F14" s="500"/>
      <c r="G14" s="500">
        <v>635000</v>
      </c>
      <c r="H14" s="500"/>
      <c r="I14" s="500">
        <v>635000</v>
      </c>
      <c r="J14" s="500"/>
      <c r="K14" s="500">
        <v>635000</v>
      </c>
      <c r="L14" s="500"/>
      <c r="M14" s="500"/>
      <c r="N14" s="501"/>
    </row>
    <row r="15" spans="1:14" ht="21.65" customHeight="1" x14ac:dyDescent="0.3">
      <c r="A15" s="1361" t="s">
        <v>33</v>
      </c>
      <c r="B15" s="1351" t="s">
        <v>788</v>
      </c>
      <c r="C15" s="610" t="s">
        <v>915</v>
      </c>
      <c r="D15" s="610" t="s">
        <v>915</v>
      </c>
      <c r="E15" s="500">
        <v>1704264516</v>
      </c>
      <c r="F15" s="500"/>
      <c r="G15" s="500">
        <v>1704264516</v>
      </c>
      <c r="H15" s="500"/>
      <c r="I15" s="500">
        <v>1704264516</v>
      </c>
      <c r="J15" s="500">
        <v>200000000</v>
      </c>
      <c r="K15" s="500">
        <v>1704264516</v>
      </c>
      <c r="L15" s="500"/>
      <c r="M15" s="500"/>
      <c r="N15" s="501"/>
    </row>
    <row r="16" spans="1:14" ht="21.65" customHeight="1" x14ac:dyDescent="0.3">
      <c r="A16" s="1361" t="s">
        <v>36</v>
      </c>
      <c r="B16" s="1351" t="s">
        <v>789</v>
      </c>
      <c r="C16" s="610" t="s">
        <v>915</v>
      </c>
      <c r="D16" s="610" t="s">
        <v>915</v>
      </c>
      <c r="E16" s="500">
        <v>2270000</v>
      </c>
      <c r="F16" s="500"/>
      <c r="G16" s="500">
        <v>2270000</v>
      </c>
      <c r="H16" s="500"/>
      <c r="I16" s="500">
        <v>2270000</v>
      </c>
      <c r="J16" s="500"/>
      <c r="K16" s="500">
        <v>2270000</v>
      </c>
      <c r="L16" s="500"/>
      <c r="M16" s="500"/>
      <c r="N16" s="501"/>
    </row>
    <row r="17" spans="1:14" ht="21.65" customHeight="1" x14ac:dyDescent="0.25">
      <c r="A17" s="1361" t="s">
        <v>38</v>
      </c>
      <c r="B17" s="1352" t="s">
        <v>923</v>
      </c>
      <c r="C17" s="610" t="s">
        <v>915</v>
      </c>
      <c r="D17" s="610" t="s">
        <v>915</v>
      </c>
      <c r="E17" s="500">
        <v>21087000</v>
      </c>
      <c r="F17" s="500"/>
      <c r="G17" s="500">
        <v>21087000</v>
      </c>
      <c r="H17" s="500"/>
      <c r="I17" s="500">
        <v>21087000</v>
      </c>
      <c r="J17" s="500">
        <v>21087000</v>
      </c>
      <c r="K17" s="500">
        <v>21087000</v>
      </c>
      <c r="L17" s="500"/>
      <c r="M17" s="500"/>
      <c r="N17" s="501"/>
    </row>
    <row r="18" spans="1:14" ht="21.65" customHeight="1" x14ac:dyDescent="0.25">
      <c r="A18" s="1361" t="s">
        <v>40</v>
      </c>
      <c r="B18" s="1353" t="s">
        <v>894</v>
      </c>
      <c r="C18" s="610" t="s">
        <v>915</v>
      </c>
      <c r="D18" s="610" t="s">
        <v>915</v>
      </c>
      <c r="E18" s="500">
        <v>12356000</v>
      </c>
      <c r="F18" s="500"/>
      <c r="G18" s="500">
        <v>12356000</v>
      </c>
      <c r="H18" s="500"/>
      <c r="I18" s="500">
        <v>12356000</v>
      </c>
      <c r="J18" s="500">
        <v>12356000</v>
      </c>
      <c r="K18" s="500">
        <v>12356000</v>
      </c>
      <c r="L18" s="500">
        <v>0</v>
      </c>
      <c r="M18" s="500"/>
      <c r="N18" s="501"/>
    </row>
    <row r="19" spans="1:14" ht="21.65" customHeight="1" x14ac:dyDescent="0.25">
      <c r="A19" s="1361" t="s">
        <v>42</v>
      </c>
      <c r="B19" s="1354" t="s">
        <v>895</v>
      </c>
      <c r="C19" s="610" t="s">
        <v>915</v>
      </c>
      <c r="D19" s="610" t="s">
        <v>915</v>
      </c>
      <c r="E19" s="500">
        <v>11180000</v>
      </c>
      <c r="F19" s="500"/>
      <c r="G19" s="500">
        <v>11180000</v>
      </c>
      <c r="H19" s="500"/>
      <c r="I19" s="500">
        <v>11180000</v>
      </c>
      <c r="J19" s="500">
        <v>11180000</v>
      </c>
      <c r="K19" s="500">
        <v>11180000</v>
      </c>
      <c r="L19" s="500">
        <v>0</v>
      </c>
      <c r="M19" s="500"/>
      <c r="N19" s="501"/>
    </row>
    <row r="20" spans="1:14" ht="21.65" customHeight="1" x14ac:dyDescent="0.25">
      <c r="A20" s="1361" t="s">
        <v>44</v>
      </c>
      <c r="B20" s="1353" t="s">
        <v>896</v>
      </c>
      <c r="C20" s="610" t="s">
        <v>915</v>
      </c>
      <c r="D20" s="610" t="s">
        <v>915</v>
      </c>
      <c r="E20" s="500">
        <v>14877000</v>
      </c>
      <c r="F20" s="500"/>
      <c r="G20" s="500">
        <v>14877000</v>
      </c>
      <c r="H20" s="500"/>
      <c r="I20" s="500">
        <v>14877000</v>
      </c>
      <c r="J20" s="500">
        <v>14877000</v>
      </c>
      <c r="K20" s="500">
        <v>14877000</v>
      </c>
      <c r="L20" s="500"/>
      <c r="M20" s="500"/>
      <c r="N20" s="501"/>
    </row>
    <row r="21" spans="1:14" ht="21.65" customHeight="1" x14ac:dyDescent="0.3">
      <c r="A21" s="1361" t="s">
        <v>46</v>
      </c>
      <c r="B21" s="1355" t="s">
        <v>897</v>
      </c>
      <c r="C21" s="610" t="s">
        <v>915</v>
      </c>
      <c r="D21" s="610" t="s">
        <v>915</v>
      </c>
      <c r="E21" s="500">
        <v>10577000</v>
      </c>
      <c r="F21" s="500"/>
      <c r="G21" s="500">
        <v>10577000</v>
      </c>
      <c r="H21" s="500"/>
      <c r="I21" s="500">
        <v>10577000</v>
      </c>
      <c r="J21" s="500">
        <v>10577000</v>
      </c>
      <c r="K21" s="500">
        <v>10577000</v>
      </c>
      <c r="L21" s="500"/>
      <c r="M21" s="500"/>
      <c r="N21" s="501"/>
    </row>
    <row r="22" spans="1:14" ht="21.65" customHeight="1" x14ac:dyDescent="0.3">
      <c r="A22" s="1361" t="s">
        <v>48</v>
      </c>
      <c r="B22" s="1356" t="s">
        <v>898</v>
      </c>
      <c r="C22" s="610" t="s">
        <v>915</v>
      </c>
      <c r="D22" s="610" t="s">
        <v>915</v>
      </c>
      <c r="E22" s="500">
        <v>8367000</v>
      </c>
      <c r="F22" s="500"/>
      <c r="G22" s="500">
        <v>8367000</v>
      </c>
      <c r="H22" s="500"/>
      <c r="I22" s="500">
        <v>8367000</v>
      </c>
      <c r="J22" s="500">
        <v>8367000</v>
      </c>
      <c r="K22" s="500">
        <v>8367000</v>
      </c>
      <c r="L22" s="500"/>
      <c r="M22" s="500"/>
      <c r="N22" s="501"/>
    </row>
    <row r="23" spans="1:14" ht="21.65" customHeight="1" x14ac:dyDescent="0.3">
      <c r="A23" s="1361" t="s">
        <v>50</v>
      </c>
      <c r="B23" s="1356" t="s">
        <v>899</v>
      </c>
      <c r="C23" s="610" t="s">
        <v>915</v>
      </c>
      <c r="D23" s="610" t="s">
        <v>915</v>
      </c>
      <c r="E23" s="500">
        <v>8697000</v>
      </c>
      <c r="F23" s="500"/>
      <c r="G23" s="500">
        <v>8697000</v>
      </c>
      <c r="H23" s="500"/>
      <c r="I23" s="500">
        <v>8697000</v>
      </c>
      <c r="J23" s="500">
        <v>8697000</v>
      </c>
      <c r="K23" s="500">
        <v>8697000</v>
      </c>
      <c r="L23" s="500">
        <v>0</v>
      </c>
      <c r="M23" s="500"/>
      <c r="N23" s="501"/>
    </row>
    <row r="24" spans="1:14" ht="21.65" customHeight="1" x14ac:dyDescent="0.3">
      <c r="A24" s="1361" t="s">
        <v>53</v>
      </c>
      <c r="B24" s="1356" t="s">
        <v>900</v>
      </c>
      <c r="C24" s="610" t="s">
        <v>915</v>
      </c>
      <c r="D24" s="610" t="s">
        <v>915</v>
      </c>
      <c r="E24" s="500">
        <v>4442000</v>
      </c>
      <c r="F24" s="500"/>
      <c r="G24" s="500">
        <v>4442000</v>
      </c>
      <c r="H24" s="500"/>
      <c r="I24" s="500">
        <v>4442000</v>
      </c>
      <c r="J24" s="500">
        <v>4442000</v>
      </c>
      <c r="K24" s="500">
        <v>4442000</v>
      </c>
      <c r="L24" s="500"/>
      <c r="M24" s="500"/>
      <c r="N24" s="501"/>
    </row>
    <row r="25" spans="1:14" ht="21.65" customHeight="1" x14ac:dyDescent="0.3">
      <c r="A25" s="1361" t="s">
        <v>56</v>
      </c>
      <c r="B25" s="1356" t="s">
        <v>901</v>
      </c>
      <c r="C25" s="610" t="s">
        <v>915</v>
      </c>
      <c r="D25" s="610" t="s">
        <v>915</v>
      </c>
      <c r="E25" s="500">
        <v>7553000</v>
      </c>
      <c r="F25" s="500"/>
      <c r="G25" s="500">
        <v>7553000</v>
      </c>
      <c r="H25" s="500"/>
      <c r="I25" s="500">
        <v>7553000</v>
      </c>
      <c r="J25" s="500">
        <v>7553000</v>
      </c>
      <c r="K25" s="500">
        <v>7553000</v>
      </c>
      <c r="L25" s="500"/>
      <c r="M25" s="500"/>
      <c r="N25" s="501"/>
    </row>
    <row r="26" spans="1:14" ht="21.65" customHeight="1" x14ac:dyDescent="0.3">
      <c r="A26" s="1361" t="s">
        <v>59</v>
      </c>
      <c r="B26" s="1357" t="s">
        <v>902</v>
      </c>
      <c r="C26" s="610" t="s">
        <v>915</v>
      </c>
      <c r="D26" s="610" t="s">
        <v>915</v>
      </c>
      <c r="E26" s="500">
        <v>10763000</v>
      </c>
      <c r="F26" s="500"/>
      <c r="G26" s="500">
        <v>10763000</v>
      </c>
      <c r="H26" s="500"/>
      <c r="I26" s="500">
        <v>10763000</v>
      </c>
      <c r="J26" s="500">
        <v>10763000</v>
      </c>
      <c r="K26" s="500">
        <v>10763000</v>
      </c>
      <c r="L26" s="500"/>
      <c r="M26" s="500"/>
      <c r="N26" s="501"/>
    </row>
    <row r="27" spans="1:14" ht="21.65" customHeight="1" x14ac:dyDescent="0.3">
      <c r="A27" s="1361" t="s">
        <v>61</v>
      </c>
      <c r="B27" s="1357" t="s">
        <v>903</v>
      </c>
      <c r="C27" s="610" t="s">
        <v>915</v>
      </c>
      <c r="D27" s="610" t="s">
        <v>915</v>
      </c>
      <c r="E27" s="500">
        <v>4722000</v>
      </c>
      <c r="F27" s="500"/>
      <c r="G27" s="500">
        <v>4722000</v>
      </c>
      <c r="H27" s="500"/>
      <c r="I27" s="500">
        <v>4722000</v>
      </c>
      <c r="J27" s="500">
        <v>4722000</v>
      </c>
      <c r="K27" s="500">
        <v>4722000</v>
      </c>
      <c r="L27" s="500"/>
      <c r="M27" s="500"/>
      <c r="N27" s="501"/>
    </row>
    <row r="28" spans="1:14" ht="21.65" customHeight="1" x14ac:dyDescent="0.25">
      <c r="A28" s="1361" t="s">
        <v>63</v>
      </c>
      <c r="B28" s="1353" t="s">
        <v>904</v>
      </c>
      <c r="C28" s="610" t="s">
        <v>915</v>
      </c>
      <c r="D28" s="610" t="s">
        <v>915</v>
      </c>
      <c r="E28" s="500">
        <v>7566000</v>
      </c>
      <c r="F28" s="500"/>
      <c r="G28" s="500">
        <v>7566000</v>
      </c>
      <c r="H28" s="500"/>
      <c r="I28" s="500">
        <v>7566000</v>
      </c>
      <c r="J28" s="500">
        <v>7566000</v>
      </c>
      <c r="K28" s="500">
        <v>7566000</v>
      </c>
      <c r="L28" s="500"/>
      <c r="M28" s="500"/>
      <c r="N28" s="501"/>
    </row>
    <row r="29" spans="1:14" ht="21.65" customHeight="1" x14ac:dyDescent="0.25">
      <c r="A29" s="1361" t="s">
        <v>65</v>
      </c>
      <c r="B29" s="1354" t="s">
        <v>905</v>
      </c>
      <c r="C29" s="610" t="s">
        <v>915</v>
      </c>
      <c r="D29" s="610" t="s">
        <v>915</v>
      </c>
      <c r="E29" s="500">
        <v>12354000</v>
      </c>
      <c r="F29" s="500"/>
      <c r="G29" s="500">
        <v>12354000</v>
      </c>
      <c r="H29" s="500"/>
      <c r="I29" s="500">
        <v>12354000</v>
      </c>
      <c r="J29" s="500">
        <v>12354000</v>
      </c>
      <c r="K29" s="500">
        <v>12354000</v>
      </c>
      <c r="L29" s="500"/>
      <c r="M29" s="500"/>
      <c r="N29" s="501"/>
    </row>
    <row r="30" spans="1:14" ht="21.65" customHeight="1" x14ac:dyDescent="0.25">
      <c r="A30" s="1361" t="s">
        <v>67</v>
      </c>
      <c r="B30" s="1353" t="s">
        <v>906</v>
      </c>
      <c r="C30" s="610" t="s">
        <v>915</v>
      </c>
      <c r="D30" s="610" t="s">
        <v>915</v>
      </c>
      <c r="E30" s="500">
        <v>8816000</v>
      </c>
      <c r="F30" s="500"/>
      <c r="G30" s="500">
        <v>8816000</v>
      </c>
      <c r="H30" s="500"/>
      <c r="I30" s="500">
        <v>8816000</v>
      </c>
      <c r="J30" s="500">
        <v>8816000</v>
      </c>
      <c r="K30" s="500">
        <v>8816000</v>
      </c>
      <c r="L30" s="500"/>
      <c r="M30" s="500"/>
      <c r="N30" s="501"/>
    </row>
    <row r="31" spans="1:14" ht="21.65" customHeight="1" x14ac:dyDescent="0.25">
      <c r="A31" s="1361" t="s">
        <v>69</v>
      </c>
      <c r="B31" s="1353" t="s">
        <v>924</v>
      </c>
      <c r="C31" s="610" t="s">
        <v>915</v>
      </c>
      <c r="D31" s="610" t="s">
        <v>915</v>
      </c>
      <c r="E31" s="500">
        <v>6643000</v>
      </c>
      <c r="F31" s="500"/>
      <c r="G31" s="500">
        <v>6643000</v>
      </c>
      <c r="H31" s="500"/>
      <c r="I31" s="500">
        <v>6643000</v>
      </c>
      <c r="J31" s="500">
        <v>6643000</v>
      </c>
      <c r="K31" s="500">
        <v>6643000</v>
      </c>
      <c r="L31" s="500"/>
      <c r="M31" s="500"/>
      <c r="N31" s="501"/>
    </row>
    <row r="32" spans="1:14" ht="21.65" customHeight="1" x14ac:dyDescent="0.25">
      <c r="A32" s="1361" t="s">
        <v>71</v>
      </c>
      <c r="B32" s="1358" t="s">
        <v>925</v>
      </c>
      <c r="C32" s="894" t="s">
        <v>915</v>
      </c>
      <c r="D32" s="894" t="s">
        <v>915</v>
      </c>
      <c r="E32" s="895">
        <v>36000000</v>
      </c>
      <c r="F32" s="895"/>
      <c r="G32" s="895">
        <v>36000000</v>
      </c>
      <c r="H32" s="895"/>
      <c r="I32" s="895">
        <v>36000000</v>
      </c>
      <c r="J32" s="895"/>
      <c r="K32" s="895">
        <v>36000000</v>
      </c>
      <c r="L32" s="895"/>
      <c r="M32" s="895"/>
      <c r="N32" s="896"/>
    </row>
    <row r="33" spans="1:14" ht="21.65" customHeight="1" x14ac:dyDescent="0.3">
      <c r="A33" s="1361" t="s">
        <v>74</v>
      </c>
      <c r="B33" s="1351" t="s">
        <v>926</v>
      </c>
      <c r="C33" s="610" t="s">
        <v>915</v>
      </c>
      <c r="D33" s="610" t="s">
        <v>915</v>
      </c>
      <c r="E33" s="500">
        <v>200000000</v>
      </c>
      <c r="F33" s="500"/>
      <c r="G33" s="500">
        <v>200000000</v>
      </c>
      <c r="H33" s="500"/>
      <c r="I33" s="500">
        <v>200000000</v>
      </c>
      <c r="J33" s="500"/>
      <c r="K33" s="500">
        <v>200000000</v>
      </c>
      <c r="L33" s="500"/>
      <c r="M33" s="500"/>
      <c r="N33" s="501"/>
    </row>
    <row r="34" spans="1:14" ht="21.65" customHeight="1" x14ac:dyDescent="0.3">
      <c r="A34" s="1361" t="s">
        <v>77</v>
      </c>
      <c r="B34" s="1351" t="s">
        <v>947</v>
      </c>
      <c r="C34" s="610" t="s">
        <v>915</v>
      </c>
      <c r="D34" s="610" t="s">
        <v>915</v>
      </c>
      <c r="E34" s="500">
        <v>1000000</v>
      </c>
      <c r="F34" s="500"/>
      <c r="G34" s="500">
        <v>1000000</v>
      </c>
      <c r="H34" s="500"/>
      <c r="I34" s="500">
        <v>1000000</v>
      </c>
      <c r="J34" s="500"/>
      <c r="K34" s="500">
        <v>1000000</v>
      </c>
      <c r="L34" s="500"/>
      <c r="M34" s="500"/>
      <c r="N34" s="501"/>
    </row>
    <row r="35" spans="1:14" ht="21.65" customHeight="1" x14ac:dyDescent="0.3">
      <c r="A35" s="1361" t="s">
        <v>80</v>
      </c>
      <c r="B35" s="1359" t="s">
        <v>986</v>
      </c>
      <c r="C35" s="1344" t="s">
        <v>915</v>
      </c>
      <c r="D35" s="1344" t="s">
        <v>915</v>
      </c>
      <c r="E35" s="1345">
        <v>1300000</v>
      </c>
      <c r="F35" s="1345"/>
      <c r="G35" s="1345">
        <v>1300000</v>
      </c>
      <c r="H35" s="1345"/>
      <c r="I35" s="1345">
        <v>1300000</v>
      </c>
      <c r="J35" s="1345"/>
      <c r="K35" s="1345">
        <v>1300000</v>
      </c>
      <c r="L35" s="1345"/>
      <c r="M35" s="1345"/>
      <c r="N35" s="1346"/>
    </row>
    <row r="36" spans="1:14" ht="21.65" customHeight="1" x14ac:dyDescent="0.3">
      <c r="A36" s="1362" t="s">
        <v>82</v>
      </c>
      <c r="B36" s="875" t="s">
        <v>607</v>
      </c>
      <c r="C36" s="615"/>
      <c r="D36" s="616"/>
      <c r="E36" s="502">
        <f>SUM(E7:E35)</f>
        <v>2117744746</v>
      </c>
      <c r="F36" s="502">
        <f>SUM(F7:F34)</f>
        <v>0</v>
      </c>
      <c r="G36" s="502">
        <f>SUM(G7:G35)</f>
        <v>2117744746</v>
      </c>
      <c r="H36" s="502">
        <f>SUM(H7:H34)</f>
        <v>0</v>
      </c>
      <c r="I36" s="502">
        <f>SUM(I7:I35)</f>
        <v>2117744746</v>
      </c>
      <c r="J36" s="502">
        <f>SUM(J7:J34)</f>
        <v>350000000</v>
      </c>
      <c r="K36" s="502">
        <f>SUM(K7:K35)</f>
        <v>2117744746</v>
      </c>
      <c r="L36" s="502">
        <f>SUM(L7:L15)</f>
        <v>0</v>
      </c>
      <c r="M36" s="502">
        <f>SUM(M7:M15)</f>
        <v>0</v>
      </c>
      <c r="N36" s="503">
        <f>SUM(N7:N15)</f>
        <v>0</v>
      </c>
    </row>
    <row r="37" spans="1:14" ht="27" customHeight="1" x14ac:dyDescent="0.25">
      <c r="A37" s="1361" t="s">
        <v>84</v>
      </c>
      <c r="B37" s="1354" t="s">
        <v>927</v>
      </c>
      <c r="C37" s="610" t="s">
        <v>915</v>
      </c>
      <c r="D37" s="610" t="s">
        <v>915</v>
      </c>
      <c r="E37" s="500">
        <v>1836574</v>
      </c>
      <c r="F37" s="500"/>
      <c r="G37" s="500">
        <v>1836574</v>
      </c>
      <c r="H37" s="500"/>
      <c r="I37" s="500">
        <v>1836574</v>
      </c>
      <c r="J37" s="500"/>
      <c r="K37" s="500">
        <v>1836574</v>
      </c>
      <c r="L37" s="500">
        <v>0</v>
      </c>
      <c r="M37" s="500"/>
      <c r="N37" s="501"/>
    </row>
    <row r="38" spans="1:14" ht="27" customHeight="1" x14ac:dyDescent="0.25">
      <c r="A38" s="1361" t="s">
        <v>86</v>
      </c>
      <c r="B38" s="1354" t="s">
        <v>987</v>
      </c>
      <c r="C38" s="610" t="s">
        <v>915</v>
      </c>
      <c r="D38" s="610" t="s">
        <v>915</v>
      </c>
      <c r="E38" s="500">
        <v>831000</v>
      </c>
      <c r="F38" s="500"/>
      <c r="G38" s="500">
        <v>831000</v>
      </c>
      <c r="H38" s="500"/>
      <c r="I38" s="500">
        <v>831000</v>
      </c>
      <c r="J38" s="500"/>
      <c r="K38" s="500">
        <v>831000</v>
      </c>
      <c r="L38" s="500"/>
      <c r="M38" s="500"/>
      <c r="N38" s="501"/>
    </row>
    <row r="39" spans="1:14" ht="21.65" customHeight="1" x14ac:dyDescent="0.25">
      <c r="A39" s="1361" t="s">
        <v>89</v>
      </c>
      <c r="B39" s="1354" t="s">
        <v>928</v>
      </c>
      <c r="C39" s="610" t="s">
        <v>915</v>
      </c>
      <c r="D39" s="610" t="s">
        <v>915</v>
      </c>
      <c r="E39" s="500">
        <v>885100</v>
      </c>
      <c r="F39" s="500"/>
      <c r="G39" s="500">
        <v>885100</v>
      </c>
      <c r="H39" s="500"/>
      <c r="I39" s="500">
        <v>885100</v>
      </c>
      <c r="J39" s="500"/>
      <c r="K39" s="500">
        <v>885100</v>
      </c>
      <c r="L39" s="500"/>
      <c r="M39" s="500"/>
      <c r="N39" s="501"/>
    </row>
    <row r="40" spans="1:14" ht="21.65" customHeight="1" x14ac:dyDescent="0.25">
      <c r="A40" s="1361" t="s">
        <v>91</v>
      </c>
      <c r="B40" s="1354" t="s">
        <v>929</v>
      </c>
      <c r="C40" s="610" t="s">
        <v>915</v>
      </c>
      <c r="D40" s="610" t="s">
        <v>915</v>
      </c>
      <c r="E40" s="500">
        <v>1850000</v>
      </c>
      <c r="F40" s="500"/>
      <c r="G40" s="500">
        <v>1850000</v>
      </c>
      <c r="H40" s="500"/>
      <c r="I40" s="500">
        <v>1850000</v>
      </c>
      <c r="J40" s="500"/>
      <c r="K40" s="500">
        <v>1850000</v>
      </c>
      <c r="L40" s="500"/>
      <c r="M40" s="500"/>
      <c r="N40" s="501"/>
    </row>
    <row r="41" spans="1:14" ht="21.65" customHeight="1" x14ac:dyDescent="0.25">
      <c r="A41" s="1361" t="s">
        <v>93</v>
      </c>
      <c r="B41" s="1354" t="s">
        <v>930</v>
      </c>
      <c r="C41" s="610" t="s">
        <v>915</v>
      </c>
      <c r="D41" s="610" t="s">
        <v>915</v>
      </c>
      <c r="E41" s="500">
        <v>1200000</v>
      </c>
      <c r="F41" s="500"/>
      <c r="G41" s="500">
        <v>1200000</v>
      </c>
      <c r="H41" s="500"/>
      <c r="I41" s="500">
        <v>1200000</v>
      </c>
      <c r="J41" s="500"/>
      <c r="K41" s="500">
        <v>1200000</v>
      </c>
      <c r="L41" s="500"/>
      <c r="M41" s="500"/>
      <c r="N41" s="501"/>
    </row>
    <row r="42" spans="1:14" ht="21.65" customHeight="1" x14ac:dyDescent="0.25">
      <c r="A42" s="1361" t="s">
        <v>96</v>
      </c>
      <c r="B42" s="1354" t="s">
        <v>944</v>
      </c>
      <c r="C42" s="610" t="s">
        <v>915</v>
      </c>
      <c r="D42" s="610" t="s">
        <v>915</v>
      </c>
      <c r="E42" s="500">
        <v>1389301</v>
      </c>
      <c r="F42" s="500"/>
      <c r="G42" s="500">
        <v>1389301</v>
      </c>
      <c r="H42" s="500"/>
      <c r="I42" s="500">
        <v>1389301</v>
      </c>
      <c r="J42" s="500"/>
      <c r="K42" s="500">
        <v>1389301</v>
      </c>
      <c r="L42" s="500"/>
      <c r="M42" s="500"/>
      <c r="N42" s="501"/>
    </row>
    <row r="43" spans="1:14" ht="21.65" customHeight="1" x14ac:dyDescent="0.25">
      <c r="A43" s="1361" t="s">
        <v>99</v>
      </c>
      <c r="B43" s="1354" t="s">
        <v>931</v>
      </c>
      <c r="C43" s="610" t="s">
        <v>915</v>
      </c>
      <c r="D43" s="610" t="s">
        <v>915</v>
      </c>
      <c r="E43" s="500">
        <v>200000</v>
      </c>
      <c r="F43" s="500"/>
      <c r="G43" s="500">
        <v>200000</v>
      </c>
      <c r="H43" s="500"/>
      <c r="I43" s="500">
        <v>200000</v>
      </c>
      <c r="J43" s="500"/>
      <c r="K43" s="500">
        <v>200000</v>
      </c>
      <c r="L43" s="500"/>
      <c r="M43" s="500"/>
      <c r="N43" s="501"/>
    </row>
    <row r="44" spans="1:14" ht="21.65" customHeight="1" x14ac:dyDescent="0.25">
      <c r="A44" s="1361" t="s">
        <v>101</v>
      </c>
      <c r="B44" s="1354" t="s">
        <v>813</v>
      </c>
      <c r="C44" s="610" t="s">
        <v>660</v>
      </c>
      <c r="D44" s="610" t="s">
        <v>915</v>
      </c>
      <c r="E44" s="500">
        <v>5468289</v>
      </c>
      <c r="F44" s="500"/>
      <c r="G44" s="500">
        <v>5468289</v>
      </c>
      <c r="H44" s="500"/>
      <c r="I44" s="500">
        <v>5468289</v>
      </c>
      <c r="J44" s="500"/>
      <c r="K44" s="500">
        <v>5468289</v>
      </c>
      <c r="L44" s="500"/>
      <c r="M44" s="500"/>
      <c r="N44" s="501"/>
    </row>
    <row r="45" spans="1:14" ht="21.65" customHeight="1" x14ac:dyDescent="0.25">
      <c r="A45" s="1361" t="s">
        <v>103</v>
      </c>
      <c r="B45" s="1354" t="s">
        <v>932</v>
      </c>
      <c r="C45" s="610" t="s">
        <v>915</v>
      </c>
      <c r="D45" s="610" t="s">
        <v>915</v>
      </c>
      <c r="E45" s="500">
        <v>250000</v>
      </c>
      <c r="F45" s="500"/>
      <c r="G45" s="500">
        <v>250000</v>
      </c>
      <c r="H45" s="500"/>
      <c r="I45" s="500">
        <v>250000</v>
      </c>
      <c r="J45" s="500"/>
      <c r="K45" s="500">
        <v>250000</v>
      </c>
      <c r="L45" s="500"/>
      <c r="M45" s="500"/>
      <c r="N45" s="501"/>
    </row>
    <row r="46" spans="1:14" ht="21.65" customHeight="1" x14ac:dyDescent="0.25">
      <c r="A46" s="1361" t="s">
        <v>106</v>
      </c>
      <c r="B46" s="1354" t="s">
        <v>933</v>
      </c>
      <c r="C46" s="610" t="s">
        <v>915</v>
      </c>
      <c r="D46" s="610" t="s">
        <v>915</v>
      </c>
      <c r="E46" s="500">
        <v>508000</v>
      </c>
      <c r="F46" s="500"/>
      <c r="G46" s="500">
        <v>508000</v>
      </c>
      <c r="H46" s="500"/>
      <c r="I46" s="500">
        <v>508000</v>
      </c>
      <c r="J46" s="500"/>
      <c r="K46" s="500">
        <v>508000</v>
      </c>
      <c r="L46" s="500"/>
      <c r="M46" s="500"/>
      <c r="N46" s="501"/>
    </row>
    <row r="47" spans="1:14" ht="21.65" customHeight="1" x14ac:dyDescent="0.25">
      <c r="A47" s="1361" t="s">
        <v>109</v>
      </c>
      <c r="B47" s="1354" t="s">
        <v>790</v>
      </c>
      <c r="C47" s="610" t="s">
        <v>915</v>
      </c>
      <c r="D47" s="610" t="s">
        <v>915</v>
      </c>
      <c r="E47" s="500">
        <v>10160000</v>
      </c>
      <c r="F47" s="500"/>
      <c r="G47" s="500">
        <v>10160000</v>
      </c>
      <c r="H47" s="500"/>
      <c r="I47" s="500">
        <v>10160000</v>
      </c>
      <c r="J47" s="500"/>
      <c r="K47" s="500">
        <v>10160000</v>
      </c>
      <c r="L47" s="500"/>
      <c r="M47" s="500"/>
      <c r="N47" s="501"/>
    </row>
    <row r="48" spans="1:14" ht="21.65" customHeight="1" x14ac:dyDescent="0.25">
      <c r="A48" s="1361" t="s">
        <v>112</v>
      </c>
      <c r="B48" s="1354" t="s">
        <v>934</v>
      </c>
      <c r="C48" s="610" t="s">
        <v>915</v>
      </c>
      <c r="D48" s="610" t="s">
        <v>915</v>
      </c>
      <c r="E48" s="500">
        <v>6115430</v>
      </c>
      <c r="F48" s="500"/>
      <c r="G48" s="500">
        <v>6115430</v>
      </c>
      <c r="H48" s="500"/>
      <c r="I48" s="500">
        <v>6115430</v>
      </c>
      <c r="J48" s="500"/>
      <c r="K48" s="500">
        <v>6115430</v>
      </c>
      <c r="L48" s="500">
        <v>0</v>
      </c>
      <c r="M48" s="500"/>
      <c r="N48" s="501"/>
    </row>
    <row r="49" spans="1:14" ht="21.65" customHeight="1" x14ac:dyDescent="0.25">
      <c r="A49" s="1361" t="s">
        <v>115</v>
      </c>
      <c r="B49" s="1354" t="s">
        <v>935</v>
      </c>
      <c r="C49" s="610" t="s">
        <v>915</v>
      </c>
      <c r="D49" s="610" t="s">
        <v>915</v>
      </c>
      <c r="E49" s="500">
        <v>1484570</v>
      </c>
      <c r="F49" s="500"/>
      <c r="G49" s="500">
        <v>1484570</v>
      </c>
      <c r="H49" s="500"/>
      <c r="I49" s="500">
        <v>1484570</v>
      </c>
      <c r="J49" s="500"/>
      <c r="K49" s="500">
        <v>1484570</v>
      </c>
      <c r="L49" s="500"/>
      <c r="M49" s="500"/>
      <c r="N49" s="501"/>
    </row>
    <row r="50" spans="1:14" ht="21.65" customHeight="1" x14ac:dyDescent="0.25">
      <c r="A50" s="1361" t="s">
        <v>118</v>
      </c>
      <c r="B50" s="1354" t="s">
        <v>936</v>
      </c>
      <c r="C50" s="610" t="s">
        <v>915</v>
      </c>
      <c r="D50" s="610" t="s">
        <v>915</v>
      </c>
      <c r="E50" s="500">
        <v>16238956</v>
      </c>
      <c r="F50" s="500"/>
      <c r="G50" s="500">
        <v>16238956</v>
      </c>
      <c r="H50" s="500"/>
      <c r="I50" s="500">
        <v>16238956</v>
      </c>
      <c r="J50" s="500"/>
      <c r="K50" s="500">
        <v>16238956</v>
      </c>
      <c r="L50" s="500"/>
      <c r="M50" s="500"/>
      <c r="N50" s="501"/>
    </row>
    <row r="51" spans="1:14" ht="21.65" customHeight="1" x14ac:dyDescent="0.3">
      <c r="A51" s="1361" t="s">
        <v>121</v>
      </c>
      <c r="B51" s="1351" t="s">
        <v>937</v>
      </c>
      <c r="C51" s="610" t="s">
        <v>915</v>
      </c>
      <c r="D51" s="610" t="s">
        <v>915</v>
      </c>
      <c r="E51" s="500">
        <v>45768253</v>
      </c>
      <c r="F51" s="500"/>
      <c r="G51" s="500">
        <v>45768253</v>
      </c>
      <c r="H51" s="500"/>
      <c r="I51" s="500">
        <v>45768253</v>
      </c>
      <c r="J51" s="500"/>
      <c r="K51" s="500">
        <v>45768253</v>
      </c>
      <c r="L51" s="500"/>
      <c r="M51" s="500"/>
      <c r="N51" s="501"/>
    </row>
    <row r="52" spans="1:14" ht="21.65" customHeight="1" x14ac:dyDescent="0.3">
      <c r="A52" s="1361" t="s">
        <v>124</v>
      </c>
      <c r="B52" s="1351" t="s">
        <v>938</v>
      </c>
      <c r="C52" s="610" t="s">
        <v>915</v>
      </c>
      <c r="D52" s="610" t="s">
        <v>915</v>
      </c>
      <c r="E52" s="500">
        <v>804449541</v>
      </c>
      <c r="F52" s="500"/>
      <c r="G52" s="500">
        <v>804449541</v>
      </c>
      <c r="H52" s="500"/>
      <c r="I52" s="500">
        <v>804449541</v>
      </c>
      <c r="J52" s="500"/>
      <c r="K52" s="500">
        <v>804449541</v>
      </c>
      <c r="L52" s="500"/>
      <c r="M52" s="500"/>
      <c r="N52" s="501"/>
    </row>
    <row r="53" spans="1:14" ht="21.65" customHeight="1" x14ac:dyDescent="0.3">
      <c r="A53" s="1401" t="s">
        <v>127</v>
      </c>
      <c r="B53" s="1351" t="s">
        <v>948</v>
      </c>
      <c r="C53" s="610" t="s">
        <v>915</v>
      </c>
      <c r="D53" s="610" t="s">
        <v>915</v>
      </c>
      <c r="E53" s="500">
        <v>8883920</v>
      </c>
      <c r="F53" s="500"/>
      <c r="G53" s="500">
        <v>8883920</v>
      </c>
      <c r="H53" s="500"/>
      <c r="I53" s="500">
        <v>8883920</v>
      </c>
      <c r="J53" s="500"/>
      <c r="K53" s="500">
        <v>8883920</v>
      </c>
      <c r="L53" s="500"/>
      <c r="M53" s="500"/>
      <c r="N53" s="501"/>
    </row>
    <row r="54" spans="1:14" x14ac:dyDescent="0.3">
      <c r="A54" s="1402" t="s">
        <v>130</v>
      </c>
      <c r="B54" s="1351" t="s">
        <v>988</v>
      </c>
      <c r="C54" s="610" t="s">
        <v>915</v>
      </c>
      <c r="D54" s="610" t="s">
        <v>915</v>
      </c>
      <c r="E54" s="500">
        <v>12000000</v>
      </c>
      <c r="F54" s="500"/>
      <c r="G54" s="500">
        <v>12000000</v>
      </c>
      <c r="H54" s="500"/>
      <c r="I54" s="500">
        <v>12000000</v>
      </c>
      <c r="J54" s="500"/>
      <c r="K54" s="500">
        <v>12000000</v>
      </c>
      <c r="L54" s="500"/>
      <c r="M54" s="500"/>
      <c r="N54" s="501"/>
    </row>
    <row r="55" spans="1:14" x14ac:dyDescent="0.3">
      <c r="A55" s="1403" t="s">
        <v>133</v>
      </c>
      <c r="B55" s="1360" t="s">
        <v>994</v>
      </c>
      <c r="C55" s="894" t="s">
        <v>915</v>
      </c>
      <c r="D55" s="894" t="s">
        <v>915</v>
      </c>
      <c r="E55" s="895">
        <v>29454027</v>
      </c>
      <c r="F55" s="895"/>
      <c r="G55" s="895">
        <v>29454027</v>
      </c>
      <c r="H55" s="895"/>
      <c r="I55" s="895">
        <v>29454027</v>
      </c>
      <c r="J55" s="895"/>
      <c r="K55" s="895">
        <v>29454027</v>
      </c>
      <c r="L55" s="895"/>
      <c r="M55" s="895"/>
      <c r="N55" s="896"/>
    </row>
    <row r="56" spans="1:14" x14ac:dyDescent="0.3">
      <c r="A56" s="1361"/>
      <c r="B56" s="1359" t="s">
        <v>1000</v>
      </c>
      <c r="C56" s="1344" t="s">
        <v>915</v>
      </c>
      <c r="D56" s="1344" t="s">
        <v>915</v>
      </c>
      <c r="E56" s="1345">
        <v>5200650</v>
      </c>
      <c r="F56" s="1345"/>
      <c r="G56" s="1345">
        <v>5200650</v>
      </c>
      <c r="H56" s="1345"/>
      <c r="I56" s="1345">
        <v>5200650</v>
      </c>
      <c r="J56" s="1345"/>
      <c r="K56" s="1345">
        <v>5200650</v>
      </c>
      <c r="L56" s="1345"/>
      <c r="M56" s="1345"/>
      <c r="N56" s="1346"/>
    </row>
    <row r="57" spans="1:14" ht="21.65" customHeight="1" x14ac:dyDescent="0.3">
      <c r="A57" s="1362" t="s">
        <v>136</v>
      </c>
      <c r="B57" s="875" t="s">
        <v>814</v>
      </c>
      <c r="C57" s="615"/>
      <c r="D57" s="616"/>
      <c r="E57" s="502">
        <f>SUM(E37:E56)</f>
        <v>954173611</v>
      </c>
      <c r="F57" s="502">
        <f>SUM(F47:F48)</f>
        <v>0</v>
      </c>
      <c r="G57" s="502">
        <f>SUM(G37:G56)</f>
        <v>954173611</v>
      </c>
      <c r="H57" s="502">
        <f>SUM(H47:H48)</f>
        <v>0</v>
      </c>
      <c r="I57" s="502">
        <f>SUM(I37:I56)</f>
        <v>954173611</v>
      </c>
      <c r="J57" s="502">
        <f>SUM(J47:J48)</f>
        <v>0</v>
      </c>
      <c r="K57" s="502">
        <f>SUM(K37:K56)</f>
        <v>954173611</v>
      </c>
      <c r="L57" s="502">
        <f>SUM(L47:L48)</f>
        <v>0</v>
      </c>
      <c r="M57" s="502">
        <f>SUM(M47:M48)</f>
        <v>0</v>
      </c>
      <c r="N57" s="503">
        <f>SUM(N47:N48)</f>
        <v>0</v>
      </c>
    </row>
    <row r="58" spans="1:14" ht="21.65" customHeight="1" x14ac:dyDescent="0.3">
      <c r="A58" s="1362" t="s">
        <v>139</v>
      </c>
      <c r="B58" s="875" t="s">
        <v>392</v>
      </c>
      <c r="C58" s="615"/>
      <c r="D58" s="616"/>
      <c r="E58" s="502">
        <f t="shared" ref="E58:N58" si="0">SUM(E36+E57)</f>
        <v>3071918357</v>
      </c>
      <c r="F58" s="502">
        <f t="shared" si="0"/>
        <v>0</v>
      </c>
      <c r="G58" s="502">
        <f t="shared" si="0"/>
        <v>3071918357</v>
      </c>
      <c r="H58" s="502">
        <f t="shared" si="0"/>
        <v>0</v>
      </c>
      <c r="I58" s="502">
        <f t="shared" si="0"/>
        <v>3071918357</v>
      </c>
      <c r="J58" s="502">
        <f t="shared" si="0"/>
        <v>350000000</v>
      </c>
      <c r="K58" s="502">
        <f t="shared" si="0"/>
        <v>3071918357</v>
      </c>
      <c r="L58" s="502">
        <f t="shared" si="0"/>
        <v>0</v>
      </c>
      <c r="M58" s="502">
        <f t="shared" si="0"/>
        <v>0</v>
      </c>
      <c r="N58" s="503">
        <f t="shared" si="0"/>
        <v>0</v>
      </c>
    </row>
  </sheetData>
  <mergeCells count="20"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  <mergeCell ref="K5:K6"/>
    <mergeCell ref="L5:L6"/>
    <mergeCell ref="M5:M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7" orientation="portrait" horizontalDpi="300" verticalDpi="300" r:id="rId1"/>
  <headerFooter alignWithMargins="0">
    <oddHeader>&amp;R&amp;"Times New Roman CE,Félkövér dőlt"&amp;11 4. melléklet a 23/2019. (XII.02.) önkormányzati rendelethez</oddHeader>
  </headerFooter>
  <rowBreaks count="1" manualBreakCount="1">
    <brk id="4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Layout" topLeftCell="E27" zoomScaleNormal="100" workbookViewId="0">
      <selection activeCell="G40" sqref="G40"/>
    </sheetView>
  </sheetViews>
  <sheetFormatPr defaultColWidth="9.296875" defaultRowHeight="14" x14ac:dyDescent="0.3"/>
  <cols>
    <col min="1" max="1" width="8.5" style="201" customWidth="1"/>
    <col min="2" max="2" width="9.296875" style="201"/>
    <col min="3" max="3" width="22.19921875" style="201" customWidth="1"/>
    <col min="4" max="4" width="44.796875" style="201" customWidth="1"/>
    <col min="5" max="5" width="26" style="203" customWidth="1"/>
    <col min="6" max="7" width="22.19921875" style="1151" bestFit="1" customWidth="1"/>
    <col min="8" max="8" width="10.296875" style="201" bestFit="1" customWidth="1"/>
    <col min="9" max="16384" width="9.296875" style="201"/>
  </cols>
  <sheetData>
    <row r="1" spans="1:7" ht="41.25" customHeight="1" x14ac:dyDescent="0.3">
      <c r="A1" s="1486" t="s">
        <v>983</v>
      </c>
      <c r="B1" s="1486"/>
      <c r="C1" s="1486"/>
      <c r="D1" s="1486"/>
      <c r="E1" s="1486"/>
      <c r="F1" s="1486"/>
      <c r="G1" s="1486"/>
    </row>
    <row r="2" spans="1:7" x14ac:dyDescent="0.3">
      <c r="A2" s="202"/>
      <c r="B2" s="202"/>
      <c r="C2" s="202"/>
      <c r="D2" s="202"/>
      <c r="G2" s="1152" t="s">
        <v>1</v>
      </c>
    </row>
    <row r="3" spans="1:7" ht="28" x14ac:dyDescent="0.3">
      <c r="A3" s="872" t="s">
        <v>394</v>
      </c>
      <c r="B3" s="1484" t="s">
        <v>397</v>
      </c>
      <c r="C3" s="1485"/>
      <c r="D3" s="1485"/>
      <c r="E3" s="870" t="s">
        <v>398</v>
      </c>
      <c r="F3" s="1153" t="s">
        <v>963</v>
      </c>
      <c r="G3" s="1154" t="s">
        <v>960</v>
      </c>
    </row>
    <row r="4" spans="1:7" ht="33" customHeight="1" x14ac:dyDescent="0.3">
      <c r="A4" s="900" t="s">
        <v>9</v>
      </c>
      <c r="B4" s="1465" t="s">
        <v>399</v>
      </c>
      <c r="C4" s="1466"/>
      <c r="D4" s="1466"/>
      <c r="E4" s="1251">
        <v>13000000</v>
      </c>
      <c r="F4" s="1244"/>
      <c r="G4" s="1245">
        <f>E4+F4</f>
        <v>13000000</v>
      </c>
    </row>
    <row r="5" spans="1:7" ht="21.75" customHeight="1" x14ac:dyDescent="0.3">
      <c r="A5" s="901" t="s">
        <v>12</v>
      </c>
      <c r="B5" s="1457" t="s">
        <v>400</v>
      </c>
      <c r="C5" s="1458"/>
      <c r="D5" s="1458"/>
      <c r="E5" s="1252">
        <v>2000000</v>
      </c>
      <c r="F5" s="1246"/>
      <c r="G5" s="1247">
        <f t="shared" ref="G5:G27" si="0">E5+F5</f>
        <v>2000000</v>
      </c>
    </row>
    <row r="6" spans="1:7" ht="21.75" customHeight="1" x14ac:dyDescent="0.3">
      <c r="A6" s="901" t="s">
        <v>15</v>
      </c>
      <c r="B6" s="1457" t="s">
        <v>972</v>
      </c>
      <c r="C6" s="1458"/>
      <c r="D6" s="1458"/>
      <c r="E6" s="1252"/>
      <c r="F6" s="1246">
        <v>800000</v>
      </c>
      <c r="G6" s="1247">
        <f t="shared" si="0"/>
        <v>800000</v>
      </c>
    </row>
    <row r="7" spans="1:7" ht="21.75" customHeight="1" x14ac:dyDescent="0.3">
      <c r="A7" s="901" t="s">
        <v>18</v>
      </c>
      <c r="B7" s="1457" t="s">
        <v>401</v>
      </c>
      <c r="C7" s="1458"/>
      <c r="D7" s="1458"/>
      <c r="E7" s="1252">
        <v>900000</v>
      </c>
      <c r="F7" s="1246"/>
      <c r="G7" s="1247">
        <f t="shared" si="0"/>
        <v>900000</v>
      </c>
    </row>
    <row r="8" spans="1:7" ht="21.65" customHeight="1" x14ac:dyDescent="0.3">
      <c r="A8" s="901" t="s">
        <v>21</v>
      </c>
      <c r="B8" s="1457" t="s">
        <v>402</v>
      </c>
      <c r="C8" s="1458"/>
      <c r="D8" s="1458"/>
      <c r="E8" s="1252">
        <v>5100000</v>
      </c>
      <c r="F8" s="1246">
        <v>1200000</v>
      </c>
      <c r="G8" s="1247">
        <f t="shared" si="0"/>
        <v>6300000</v>
      </c>
    </row>
    <row r="9" spans="1:7" s="876" customFormat="1" ht="21.75" customHeight="1" x14ac:dyDescent="0.3">
      <c r="A9" s="901" t="s">
        <v>24</v>
      </c>
      <c r="B9" s="1461" t="s">
        <v>953</v>
      </c>
      <c r="C9" s="1462"/>
      <c r="D9" s="1462"/>
      <c r="E9" s="1253">
        <v>500000</v>
      </c>
      <c r="F9" s="1248"/>
      <c r="G9" s="1247">
        <f t="shared" si="0"/>
        <v>500000</v>
      </c>
    </row>
    <row r="10" spans="1:7" s="876" customFormat="1" ht="30" customHeight="1" x14ac:dyDescent="0.3">
      <c r="A10" s="901" t="s">
        <v>27</v>
      </c>
      <c r="B10" s="1461" t="s">
        <v>955</v>
      </c>
      <c r="C10" s="1462"/>
      <c r="D10" s="1462"/>
      <c r="E10" s="1253">
        <v>600000</v>
      </c>
      <c r="F10" s="1248"/>
      <c r="G10" s="1247">
        <f t="shared" si="0"/>
        <v>600000</v>
      </c>
    </row>
    <row r="11" spans="1:7" ht="29.25" customHeight="1" x14ac:dyDescent="0.3">
      <c r="A11" s="901" t="s">
        <v>30</v>
      </c>
      <c r="B11" s="1461" t="s">
        <v>954</v>
      </c>
      <c r="C11" s="1462"/>
      <c r="D11" s="1462"/>
      <c r="E11" s="1252">
        <v>2500000</v>
      </c>
      <c r="F11" s="1246"/>
      <c r="G11" s="1247">
        <f t="shared" si="0"/>
        <v>2500000</v>
      </c>
    </row>
    <row r="12" spans="1:7" ht="29.25" customHeight="1" x14ac:dyDescent="0.3">
      <c r="A12" s="901"/>
      <c r="B12" s="1467" t="s">
        <v>989</v>
      </c>
      <c r="C12" s="1468"/>
      <c r="D12" s="1469"/>
      <c r="E12" s="1252">
        <v>180000</v>
      </c>
      <c r="F12" s="1246">
        <v>200000</v>
      </c>
      <c r="G12" s="1247">
        <f t="shared" si="0"/>
        <v>380000</v>
      </c>
    </row>
    <row r="13" spans="1:7" ht="21.75" customHeight="1" x14ac:dyDescent="0.3">
      <c r="A13" s="901" t="s">
        <v>33</v>
      </c>
      <c r="B13" s="1457" t="s">
        <v>597</v>
      </c>
      <c r="C13" s="1458"/>
      <c r="D13" s="1458"/>
      <c r="E13" s="1252">
        <v>50000</v>
      </c>
      <c r="F13" s="1246"/>
      <c r="G13" s="1247">
        <f t="shared" si="0"/>
        <v>50000</v>
      </c>
    </row>
    <row r="14" spans="1:7" ht="21.75" customHeight="1" x14ac:dyDescent="0.3">
      <c r="A14" s="901" t="s">
        <v>36</v>
      </c>
      <c r="B14" s="1457" t="s">
        <v>403</v>
      </c>
      <c r="C14" s="1458"/>
      <c r="D14" s="1458"/>
      <c r="E14" s="1252">
        <v>5000000</v>
      </c>
      <c r="F14" s="1246">
        <v>3000000</v>
      </c>
      <c r="G14" s="1247">
        <f t="shared" si="0"/>
        <v>8000000</v>
      </c>
    </row>
    <row r="15" spans="1:7" ht="21.75" customHeight="1" x14ac:dyDescent="0.3">
      <c r="A15" s="901" t="s">
        <v>38</v>
      </c>
      <c r="B15" s="1457" t="s">
        <v>976</v>
      </c>
      <c r="C15" s="1458"/>
      <c r="D15" s="1458"/>
      <c r="E15" s="1254">
        <v>247029906</v>
      </c>
      <c r="F15" s="1246">
        <v>22357370</v>
      </c>
      <c r="G15" s="1247">
        <f t="shared" si="0"/>
        <v>269387276</v>
      </c>
    </row>
    <row r="16" spans="1:7" ht="21.75" customHeight="1" x14ac:dyDescent="0.3">
      <c r="A16" s="901" t="s">
        <v>40</v>
      </c>
      <c r="B16" s="1457" t="s">
        <v>971</v>
      </c>
      <c r="C16" s="1458"/>
      <c r="D16" s="1458"/>
      <c r="E16" s="1254"/>
      <c r="F16" s="1246">
        <v>3000000</v>
      </c>
      <c r="G16" s="1247">
        <f t="shared" si="0"/>
        <v>3000000</v>
      </c>
    </row>
    <row r="17" spans="1:7" ht="21.75" customHeight="1" x14ac:dyDescent="0.3">
      <c r="A17" s="901" t="s">
        <v>42</v>
      </c>
      <c r="B17" s="1457" t="s">
        <v>973</v>
      </c>
      <c r="C17" s="1458"/>
      <c r="D17" s="1458"/>
      <c r="E17" s="1254">
        <v>151150000</v>
      </c>
      <c r="F17" s="1246"/>
      <c r="G17" s="1247">
        <f t="shared" si="0"/>
        <v>151150000</v>
      </c>
    </row>
    <row r="18" spans="1:7" ht="30" customHeight="1" x14ac:dyDescent="0.3">
      <c r="A18" s="901" t="s">
        <v>44</v>
      </c>
      <c r="B18" s="1457" t="s">
        <v>974</v>
      </c>
      <c r="C18" s="1458"/>
      <c r="D18" s="1458"/>
      <c r="E18" s="1254">
        <v>14582000</v>
      </c>
      <c r="F18" s="1246">
        <v>46129969</v>
      </c>
      <c r="G18" s="1247">
        <f t="shared" si="0"/>
        <v>60711969</v>
      </c>
    </row>
    <row r="19" spans="1:7" ht="30" customHeight="1" x14ac:dyDescent="0.3">
      <c r="A19" s="901" t="s">
        <v>46</v>
      </c>
      <c r="B19" s="1459" t="s">
        <v>975</v>
      </c>
      <c r="C19" s="1460"/>
      <c r="D19" s="1460"/>
      <c r="E19" s="1254">
        <v>20617429</v>
      </c>
      <c r="F19" s="1246"/>
      <c r="G19" s="1247">
        <f t="shared" si="0"/>
        <v>20617429</v>
      </c>
    </row>
    <row r="20" spans="1:7" ht="21.75" customHeight="1" x14ac:dyDescent="0.3">
      <c r="A20" s="901" t="s">
        <v>48</v>
      </c>
      <c r="B20" s="1459" t="s">
        <v>729</v>
      </c>
      <c r="C20" s="1460"/>
      <c r="D20" s="1460"/>
      <c r="E20" s="1254">
        <v>500000</v>
      </c>
      <c r="F20" s="1246"/>
      <c r="G20" s="1247">
        <f t="shared" si="0"/>
        <v>500000</v>
      </c>
    </row>
    <row r="21" spans="1:7" ht="21.75" customHeight="1" x14ac:dyDescent="0.3">
      <c r="A21" s="901" t="s">
        <v>50</v>
      </c>
      <c r="B21" s="1459" t="s">
        <v>970</v>
      </c>
      <c r="C21" s="1460"/>
      <c r="D21" s="1460"/>
      <c r="E21" s="1254"/>
      <c r="F21" s="1246">
        <v>100000</v>
      </c>
      <c r="G21" s="1247">
        <f t="shared" si="0"/>
        <v>100000</v>
      </c>
    </row>
    <row r="22" spans="1:7" ht="21.75" customHeight="1" x14ac:dyDescent="0.3">
      <c r="A22" s="901" t="s">
        <v>53</v>
      </c>
      <c r="B22" s="1459" t="s">
        <v>730</v>
      </c>
      <c r="C22" s="1460"/>
      <c r="D22" s="1460"/>
      <c r="E22" s="1254">
        <v>200000</v>
      </c>
      <c r="F22" s="1246"/>
      <c r="G22" s="1247">
        <f t="shared" si="0"/>
        <v>200000</v>
      </c>
    </row>
    <row r="23" spans="1:7" ht="21.75" customHeight="1" x14ac:dyDescent="0.3">
      <c r="A23" s="901" t="s">
        <v>56</v>
      </c>
      <c r="B23" s="1459" t="s">
        <v>957</v>
      </c>
      <c r="C23" s="1460"/>
      <c r="D23" s="1460"/>
      <c r="E23" s="1254">
        <v>225000</v>
      </c>
      <c r="F23" s="1246"/>
      <c r="G23" s="1247">
        <f t="shared" si="0"/>
        <v>225000</v>
      </c>
    </row>
    <row r="24" spans="1:7" ht="21.75" customHeight="1" x14ac:dyDescent="0.3">
      <c r="A24" s="901" t="s">
        <v>59</v>
      </c>
      <c r="B24" s="1459" t="s">
        <v>888</v>
      </c>
      <c r="C24" s="1460"/>
      <c r="D24" s="1460"/>
      <c r="E24" s="1254">
        <v>10800000</v>
      </c>
      <c r="F24" s="1246"/>
      <c r="G24" s="1247">
        <f t="shared" si="0"/>
        <v>10800000</v>
      </c>
    </row>
    <row r="25" spans="1:7" ht="21.75" customHeight="1" x14ac:dyDescent="0.3">
      <c r="A25" s="901" t="s">
        <v>61</v>
      </c>
      <c r="B25" s="1470" t="s">
        <v>956</v>
      </c>
      <c r="C25" s="1471"/>
      <c r="D25" s="1471"/>
      <c r="E25" s="1254">
        <v>12000000</v>
      </c>
      <c r="F25" s="1246"/>
      <c r="G25" s="1247">
        <f t="shared" si="0"/>
        <v>12000000</v>
      </c>
    </row>
    <row r="26" spans="1:7" ht="21.75" customHeight="1" x14ac:dyDescent="0.3">
      <c r="A26" s="901" t="s">
        <v>63</v>
      </c>
      <c r="B26" s="1453" t="s">
        <v>958</v>
      </c>
      <c r="C26" s="1454"/>
      <c r="D26" s="1454"/>
      <c r="E26" s="1254">
        <v>500000</v>
      </c>
      <c r="F26" s="1246"/>
      <c r="G26" s="1247">
        <f t="shared" si="0"/>
        <v>500000</v>
      </c>
    </row>
    <row r="27" spans="1:7" ht="21.75" customHeight="1" x14ac:dyDescent="0.3">
      <c r="A27" s="901" t="s">
        <v>65</v>
      </c>
      <c r="B27" s="1342" t="s">
        <v>815</v>
      </c>
      <c r="C27" s="1343"/>
      <c r="D27" s="1343"/>
      <c r="E27" s="1254">
        <v>2000000</v>
      </c>
      <c r="F27" s="1246"/>
      <c r="G27" s="1247">
        <f t="shared" si="0"/>
        <v>2000000</v>
      </c>
    </row>
    <row r="28" spans="1:7" ht="24" customHeight="1" x14ac:dyDescent="0.3">
      <c r="A28" s="901" t="s">
        <v>67</v>
      </c>
      <c r="B28" s="1453" t="s">
        <v>889</v>
      </c>
      <c r="C28" s="1454"/>
      <c r="D28" s="1454"/>
      <c r="E28" s="1254">
        <v>228600</v>
      </c>
      <c r="F28" s="1246"/>
      <c r="G28" s="1247">
        <f>E28+F28</f>
        <v>228600</v>
      </c>
    </row>
    <row r="29" spans="1:7" ht="24" customHeight="1" x14ac:dyDescent="0.3">
      <c r="A29" s="902" t="s">
        <v>69</v>
      </c>
      <c r="B29" s="1453" t="s">
        <v>984</v>
      </c>
      <c r="C29" s="1454"/>
      <c r="D29" s="1454"/>
      <c r="E29" s="1254"/>
      <c r="F29" s="1246">
        <v>848919</v>
      </c>
      <c r="G29" s="1247">
        <f>E29+F29</f>
        <v>848919</v>
      </c>
    </row>
    <row r="30" spans="1:7" ht="24" customHeight="1" x14ac:dyDescent="0.3">
      <c r="A30" s="902" t="s">
        <v>71</v>
      </c>
      <c r="B30" s="1453" t="s">
        <v>990</v>
      </c>
      <c r="C30" s="1454"/>
      <c r="D30" s="1454"/>
      <c r="E30" s="1254"/>
      <c r="F30" s="1246">
        <v>4600000</v>
      </c>
      <c r="G30" s="1247">
        <f t="shared" ref="G30:G31" si="1">E30+F30</f>
        <v>4600000</v>
      </c>
    </row>
    <row r="31" spans="1:7" ht="24" customHeight="1" x14ac:dyDescent="0.3">
      <c r="A31" s="902" t="s">
        <v>74</v>
      </c>
      <c r="B31" s="1455" t="s">
        <v>985</v>
      </c>
      <c r="C31" s="1456"/>
      <c r="D31" s="1456"/>
      <c r="E31" s="1255"/>
      <c r="F31" s="1249">
        <v>200000</v>
      </c>
      <c r="G31" s="1250">
        <f t="shared" si="1"/>
        <v>200000</v>
      </c>
    </row>
    <row r="32" spans="1:7" ht="33.75" customHeight="1" x14ac:dyDescent="0.3">
      <c r="A32" s="1259" t="s">
        <v>77</v>
      </c>
      <c r="B32" s="1463" t="s">
        <v>223</v>
      </c>
      <c r="C32" s="1463"/>
      <c r="D32" s="1464"/>
      <c r="E32" s="1260">
        <f>SUM(E4:E28)-E9-E10-E11-E12</f>
        <v>485882935</v>
      </c>
      <c r="F32" s="1260">
        <f>SUM(F4:F28)-F9-F10-F11-F12</f>
        <v>76587339</v>
      </c>
      <c r="G32" s="1261">
        <f>SUM(G4:G31)-G9-G10-G11-G12</f>
        <v>568119193</v>
      </c>
    </row>
    <row r="33" spans="1:7" s="871" customFormat="1" ht="52.5" customHeight="1" x14ac:dyDescent="0.3">
      <c r="A33" s="1452" t="s">
        <v>833</v>
      </c>
      <c r="B33" s="1452"/>
      <c r="C33" s="1452"/>
      <c r="D33" s="1452"/>
      <c r="E33" s="1452"/>
      <c r="F33" s="1452"/>
      <c r="G33" s="1452"/>
    </row>
    <row r="34" spans="1:7" x14ac:dyDescent="0.3">
      <c r="A34" s="202"/>
      <c r="B34" s="202"/>
      <c r="C34" s="202"/>
      <c r="D34" s="202"/>
      <c r="E34" s="1451" t="s">
        <v>1</v>
      </c>
      <c r="F34" s="1451"/>
      <c r="G34" s="1451"/>
    </row>
    <row r="35" spans="1:7" ht="28.5" customHeight="1" x14ac:dyDescent="0.3">
      <c r="A35" s="898" t="s">
        <v>394</v>
      </c>
      <c r="B35" s="1476" t="s">
        <v>397</v>
      </c>
      <c r="C35" s="1477"/>
      <c r="D35" s="1478"/>
      <c r="E35" s="899" t="s">
        <v>398</v>
      </c>
      <c r="F35" s="1153" t="s">
        <v>963</v>
      </c>
      <c r="G35" s="1154" t="s">
        <v>960</v>
      </c>
    </row>
    <row r="36" spans="1:7" ht="21.75" customHeight="1" x14ac:dyDescent="0.3">
      <c r="A36" s="900" t="s">
        <v>9</v>
      </c>
      <c r="B36" s="1479" t="s">
        <v>816</v>
      </c>
      <c r="C36" s="1479"/>
      <c r="D36" s="1480"/>
      <c r="E36" s="1257">
        <v>68732240</v>
      </c>
      <c r="F36" s="1561">
        <v>20130772</v>
      </c>
      <c r="G36" s="1562">
        <f>E36+F36</f>
        <v>88863012</v>
      </c>
    </row>
    <row r="37" spans="1:7" ht="21.75" customHeight="1" x14ac:dyDescent="0.3">
      <c r="A37" s="901" t="s">
        <v>12</v>
      </c>
      <c r="B37" s="1474" t="s">
        <v>817</v>
      </c>
      <c r="C37" s="1474"/>
      <c r="D37" s="1475"/>
      <c r="E37" s="1254">
        <v>107746833</v>
      </c>
      <c r="F37" s="1563">
        <v>45234725</v>
      </c>
      <c r="G37" s="1564">
        <f>E37+F37</f>
        <v>152981558</v>
      </c>
    </row>
    <row r="38" spans="1:7" ht="21.75" customHeight="1" x14ac:dyDescent="0.3">
      <c r="A38" s="901" t="s">
        <v>15</v>
      </c>
      <c r="B38" s="1474" t="s">
        <v>818</v>
      </c>
      <c r="C38" s="1474"/>
      <c r="D38" s="1475"/>
      <c r="E38" s="1254">
        <v>35000000</v>
      </c>
      <c r="F38" s="1563">
        <v>-15266407</v>
      </c>
      <c r="G38" s="1564">
        <f t="shared" ref="G38:G40" si="2">E38+F38</f>
        <v>19733593</v>
      </c>
    </row>
    <row r="39" spans="1:7" ht="21.75" customHeight="1" x14ac:dyDescent="0.3">
      <c r="A39" s="901" t="s">
        <v>18</v>
      </c>
      <c r="B39" s="1474" t="s">
        <v>819</v>
      </c>
      <c r="C39" s="1474"/>
      <c r="D39" s="1475"/>
      <c r="E39" s="1254">
        <v>302845988</v>
      </c>
      <c r="F39" s="1155">
        <v>561809</v>
      </c>
      <c r="G39" s="1156">
        <f t="shared" si="2"/>
        <v>303407797</v>
      </c>
    </row>
    <row r="40" spans="1:7" ht="21.75" customHeight="1" x14ac:dyDescent="0.3">
      <c r="A40" s="902" t="s">
        <v>21</v>
      </c>
      <c r="B40" s="1473" t="s">
        <v>404</v>
      </c>
      <c r="C40" s="1458"/>
      <c r="D40" s="1458"/>
      <c r="E40" s="1404">
        <v>1300000</v>
      </c>
      <c r="F40" s="1405"/>
      <c r="G40" s="1406">
        <f t="shared" si="2"/>
        <v>1300000</v>
      </c>
    </row>
    <row r="41" spans="1:7" ht="21.75" customHeight="1" x14ac:dyDescent="0.3">
      <c r="A41" s="901" t="s">
        <v>24</v>
      </c>
      <c r="B41" s="1481" t="s">
        <v>995</v>
      </c>
      <c r="C41" s="1482"/>
      <c r="D41" s="1483"/>
      <c r="E41" s="1407"/>
      <c r="F41" s="1408">
        <v>10000000</v>
      </c>
      <c r="G41" s="1157">
        <v>10000000</v>
      </c>
    </row>
    <row r="42" spans="1:7" x14ac:dyDescent="0.3">
      <c r="A42" s="902" t="s">
        <v>27</v>
      </c>
      <c r="B42" s="1464" t="s">
        <v>820</v>
      </c>
      <c r="C42" s="1472"/>
      <c r="D42" s="1472"/>
      <c r="E42" s="1256">
        <f>SUM(E36:E40)</f>
        <v>515625061</v>
      </c>
      <c r="F42" s="1256">
        <f>SUM(F36:F41)</f>
        <v>60660899</v>
      </c>
      <c r="G42" s="1256">
        <f>SUM(G36:G41)</f>
        <v>576285960</v>
      </c>
    </row>
  </sheetData>
  <mergeCells count="40">
    <mergeCell ref="B7:D7"/>
    <mergeCell ref="B3:D3"/>
    <mergeCell ref="B14:D14"/>
    <mergeCell ref="B15:D15"/>
    <mergeCell ref="A1:G1"/>
    <mergeCell ref="B28:D28"/>
    <mergeCell ref="B42:D42"/>
    <mergeCell ref="B40:D40"/>
    <mergeCell ref="B38:D38"/>
    <mergeCell ref="B39:D39"/>
    <mergeCell ref="B35:D35"/>
    <mergeCell ref="B36:D36"/>
    <mergeCell ref="B37:D37"/>
    <mergeCell ref="B41:D41"/>
    <mergeCell ref="B26:D26"/>
    <mergeCell ref="B32:D32"/>
    <mergeCell ref="B17:D17"/>
    <mergeCell ref="B4:D4"/>
    <mergeCell ref="B5:D5"/>
    <mergeCell ref="B6:D6"/>
    <mergeCell ref="B16:D16"/>
    <mergeCell ref="B12:D12"/>
    <mergeCell ref="B20:D20"/>
    <mergeCell ref="B25:D25"/>
    <mergeCell ref="B22:D22"/>
    <mergeCell ref="B24:D24"/>
    <mergeCell ref="B23:D23"/>
    <mergeCell ref="B21:D21"/>
    <mergeCell ref="B9:D9"/>
    <mergeCell ref="B10:D10"/>
    <mergeCell ref="B18:D18"/>
    <mergeCell ref="B19:D19"/>
    <mergeCell ref="B8:D8"/>
    <mergeCell ref="B11:D11"/>
    <mergeCell ref="B13:D13"/>
    <mergeCell ref="E34:G34"/>
    <mergeCell ref="A33:G33"/>
    <mergeCell ref="B29:D29"/>
    <mergeCell ref="B30:D30"/>
    <mergeCell ref="B31:D3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66" orientation="portrait" horizontalDpi="4294967293" verticalDpi="4294967293" r:id="rId1"/>
  <headerFooter scaleWithDoc="0" alignWithMargins="0">
    <oddHeader>&amp;R&amp;"Times New Roman,Félkövér dőlt"&amp;11 5. melléklet a 23/2019. (XII.02.)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Layout" zoomScaleNormal="100" workbookViewId="0">
      <selection activeCell="E20" sqref="E20"/>
    </sheetView>
  </sheetViews>
  <sheetFormatPr defaultColWidth="10.69921875" defaultRowHeight="13" x14ac:dyDescent="0.3"/>
  <cols>
    <col min="1" max="1" width="11.296875" style="464" customWidth="1"/>
    <col min="2" max="2" width="46" style="464" customWidth="1"/>
    <col min="3" max="3" width="28.5" style="464" customWidth="1"/>
    <col min="4" max="4" width="12.69921875" style="1158" bestFit="1" customWidth="1"/>
    <col min="5" max="5" width="15.19921875" style="1158" customWidth="1"/>
    <col min="6" max="252" width="10.69921875" style="464"/>
    <col min="253" max="253" width="7" style="464" customWidth="1"/>
    <col min="254" max="254" width="34.5" style="464" customWidth="1"/>
    <col min="255" max="255" width="11" style="464" customWidth="1"/>
    <col min="256" max="256" width="16.796875" style="464" customWidth="1"/>
    <col min="257" max="257" width="17.19921875" style="464" customWidth="1"/>
    <col min="258" max="258" width="15.296875" style="464" customWidth="1"/>
    <col min="259" max="259" width="15.5" style="464" customWidth="1"/>
    <col min="260" max="508" width="10.69921875" style="464"/>
    <col min="509" max="509" width="7" style="464" customWidth="1"/>
    <col min="510" max="510" width="34.5" style="464" customWidth="1"/>
    <col min="511" max="511" width="11" style="464" customWidth="1"/>
    <col min="512" max="512" width="16.796875" style="464" customWidth="1"/>
    <col min="513" max="513" width="17.19921875" style="464" customWidth="1"/>
    <col min="514" max="514" width="15.296875" style="464" customWidth="1"/>
    <col min="515" max="515" width="15.5" style="464" customWidth="1"/>
    <col min="516" max="764" width="10.69921875" style="464"/>
    <col min="765" max="765" width="7" style="464" customWidth="1"/>
    <col min="766" max="766" width="34.5" style="464" customWidth="1"/>
    <col min="767" max="767" width="11" style="464" customWidth="1"/>
    <col min="768" max="768" width="16.796875" style="464" customWidth="1"/>
    <col min="769" max="769" width="17.19921875" style="464" customWidth="1"/>
    <col min="770" max="770" width="15.296875" style="464" customWidth="1"/>
    <col min="771" max="771" width="15.5" style="464" customWidth="1"/>
    <col min="772" max="1020" width="10.69921875" style="464"/>
    <col min="1021" max="1021" width="7" style="464" customWidth="1"/>
    <col min="1022" max="1022" width="34.5" style="464" customWidth="1"/>
    <col min="1023" max="1023" width="11" style="464" customWidth="1"/>
    <col min="1024" max="1024" width="16.796875" style="464" customWidth="1"/>
    <col min="1025" max="1025" width="17.19921875" style="464" customWidth="1"/>
    <col min="1026" max="1026" width="15.296875" style="464" customWidth="1"/>
    <col min="1027" max="1027" width="15.5" style="464" customWidth="1"/>
    <col min="1028" max="1276" width="10.69921875" style="464"/>
    <col min="1277" max="1277" width="7" style="464" customWidth="1"/>
    <col min="1278" max="1278" width="34.5" style="464" customWidth="1"/>
    <col min="1279" max="1279" width="11" style="464" customWidth="1"/>
    <col min="1280" max="1280" width="16.796875" style="464" customWidth="1"/>
    <col min="1281" max="1281" width="17.19921875" style="464" customWidth="1"/>
    <col min="1282" max="1282" width="15.296875" style="464" customWidth="1"/>
    <col min="1283" max="1283" width="15.5" style="464" customWidth="1"/>
    <col min="1284" max="1532" width="10.69921875" style="464"/>
    <col min="1533" max="1533" width="7" style="464" customWidth="1"/>
    <col min="1534" max="1534" width="34.5" style="464" customWidth="1"/>
    <col min="1535" max="1535" width="11" style="464" customWidth="1"/>
    <col min="1536" max="1536" width="16.796875" style="464" customWidth="1"/>
    <col min="1537" max="1537" width="17.19921875" style="464" customWidth="1"/>
    <col min="1538" max="1538" width="15.296875" style="464" customWidth="1"/>
    <col min="1539" max="1539" width="15.5" style="464" customWidth="1"/>
    <col min="1540" max="1788" width="10.69921875" style="464"/>
    <col min="1789" max="1789" width="7" style="464" customWidth="1"/>
    <col min="1790" max="1790" width="34.5" style="464" customWidth="1"/>
    <col min="1791" max="1791" width="11" style="464" customWidth="1"/>
    <col min="1792" max="1792" width="16.796875" style="464" customWidth="1"/>
    <col min="1793" max="1793" width="17.19921875" style="464" customWidth="1"/>
    <col min="1794" max="1794" width="15.296875" style="464" customWidth="1"/>
    <col min="1795" max="1795" width="15.5" style="464" customWidth="1"/>
    <col min="1796" max="2044" width="10.69921875" style="464"/>
    <col min="2045" max="2045" width="7" style="464" customWidth="1"/>
    <col min="2046" max="2046" width="34.5" style="464" customWidth="1"/>
    <col min="2047" max="2047" width="11" style="464" customWidth="1"/>
    <col min="2048" max="2048" width="16.796875" style="464" customWidth="1"/>
    <col min="2049" max="2049" width="17.19921875" style="464" customWidth="1"/>
    <col min="2050" max="2050" width="15.296875" style="464" customWidth="1"/>
    <col min="2051" max="2051" width="15.5" style="464" customWidth="1"/>
    <col min="2052" max="2300" width="10.69921875" style="464"/>
    <col min="2301" max="2301" width="7" style="464" customWidth="1"/>
    <col min="2302" max="2302" width="34.5" style="464" customWidth="1"/>
    <col min="2303" max="2303" width="11" style="464" customWidth="1"/>
    <col min="2304" max="2304" width="16.796875" style="464" customWidth="1"/>
    <col min="2305" max="2305" width="17.19921875" style="464" customWidth="1"/>
    <col min="2306" max="2306" width="15.296875" style="464" customWidth="1"/>
    <col min="2307" max="2307" width="15.5" style="464" customWidth="1"/>
    <col min="2308" max="2556" width="10.69921875" style="464"/>
    <col min="2557" max="2557" width="7" style="464" customWidth="1"/>
    <col min="2558" max="2558" width="34.5" style="464" customWidth="1"/>
    <col min="2559" max="2559" width="11" style="464" customWidth="1"/>
    <col min="2560" max="2560" width="16.796875" style="464" customWidth="1"/>
    <col min="2561" max="2561" width="17.19921875" style="464" customWidth="1"/>
    <col min="2562" max="2562" width="15.296875" style="464" customWidth="1"/>
    <col min="2563" max="2563" width="15.5" style="464" customWidth="1"/>
    <col min="2564" max="2812" width="10.69921875" style="464"/>
    <col min="2813" max="2813" width="7" style="464" customWidth="1"/>
    <col min="2814" max="2814" width="34.5" style="464" customWidth="1"/>
    <col min="2815" max="2815" width="11" style="464" customWidth="1"/>
    <col min="2816" max="2816" width="16.796875" style="464" customWidth="1"/>
    <col min="2817" max="2817" width="17.19921875" style="464" customWidth="1"/>
    <col min="2818" max="2818" width="15.296875" style="464" customWidth="1"/>
    <col min="2819" max="2819" width="15.5" style="464" customWidth="1"/>
    <col min="2820" max="3068" width="10.69921875" style="464"/>
    <col min="3069" max="3069" width="7" style="464" customWidth="1"/>
    <col min="3070" max="3070" width="34.5" style="464" customWidth="1"/>
    <col min="3071" max="3071" width="11" style="464" customWidth="1"/>
    <col min="3072" max="3072" width="16.796875" style="464" customWidth="1"/>
    <col min="3073" max="3073" width="17.19921875" style="464" customWidth="1"/>
    <col min="3074" max="3074" width="15.296875" style="464" customWidth="1"/>
    <col min="3075" max="3075" width="15.5" style="464" customWidth="1"/>
    <col min="3076" max="3324" width="10.69921875" style="464"/>
    <col min="3325" max="3325" width="7" style="464" customWidth="1"/>
    <col min="3326" max="3326" width="34.5" style="464" customWidth="1"/>
    <col min="3327" max="3327" width="11" style="464" customWidth="1"/>
    <col min="3328" max="3328" width="16.796875" style="464" customWidth="1"/>
    <col min="3329" max="3329" width="17.19921875" style="464" customWidth="1"/>
    <col min="3330" max="3330" width="15.296875" style="464" customWidth="1"/>
    <col min="3331" max="3331" width="15.5" style="464" customWidth="1"/>
    <col min="3332" max="3580" width="10.69921875" style="464"/>
    <col min="3581" max="3581" width="7" style="464" customWidth="1"/>
    <col min="3582" max="3582" width="34.5" style="464" customWidth="1"/>
    <col min="3583" max="3583" width="11" style="464" customWidth="1"/>
    <col min="3584" max="3584" width="16.796875" style="464" customWidth="1"/>
    <col min="3585" max="3585" width="17.19921875" style="464" customWidth="1"/>
    <col min="3586" max="3586" width="15.296875" style="464" customWidth="1"/>
    <col min="3587" max="3587" width="15.5" style="464" customWidth="1"/>
    <col min="3588" max="3836" width="10.69921875" style="464"/>
    <col min="3837" max="3837" width="7" style="464" customWidth="1"/>
    <col min="3838" max="3838" width="34.5" style="464" customWidth="1"/>
    <col min="3839" max="3839" width="11" style="464" customWidth="1"/>
    <col min="3840" max="3840" width="16.796875" style="464" customWidth="1"/>
    <col min="3841" max="3841" width="17.19921875" style="464" customWidth="1"/>
    <col min="3842" max="3842" width="15.296875" style="464" customWidth="1"/>
    <col min="3843" max="3843" width="15.5" style="464" customWidth="1"/>
    <col min="3844" max="4092" width="10.69921875" style="464"/>
    <col min="4093" max="4093" width="7" style="464" customWidth="1"/>
    <col min="4094" max="4094" width="34.5" style="464" customWidth="1"/>
    <col min="4095" max="4095" width="11" style="464" customWidth="1"/>
    <col min="4096" max="4096" width="16.796875" style="464" customWidth="1"/>
    <col min="4097" max="4097" width="17.19921875" style="464" customWidth="1"/>
    <col min="4098" max="4098" width="15.296875" style="464" customWidth="1"/>
    <col min="4099" max="4099" width="15.5" style="464" customWidth="1"/>
    <col min="4100" max="4348" width="10.69921875" style="464"/>
    <col min="4349" max="4349" width="7" style="464" customWidth="1"/>
    <col min="4350" max="4350" width="34.5" style="464" customWidth="1"/>
    <col min="4351" max="4351" width="11" style="464" customWidth="1"/>
    <col min="4352" max="4352" width="16.796875" style="464" customWidth="1"/>
    <col min="4353" max="4353" width="17.19921875" style="464" customWidth="1"/>
    <col min="4354" max="4354" width="15.296875" style="464" customWidth="1"/>
    <col min="4355" max="4355" width="15.5" style="464" customWidth="1"/>
    <col min="4356" max="4604" width="10.69921875" style="464"/>
    <col min="4605" max="4605" width="7" style="464" customWidth="1"/>
    <col min="4606" max="4606" width="34.5" style="464" customWidth="1"/>
    <col min="4607" max="4607" width="11" style="464" customWidth="1"/>
    <col min="4608" max="4608" width="16.796875" style="464" customWidth="1"/>
    <col min="4609" max="4609" width="17.19921875" style="464" customWidth="1"/>
    <col min="4610" max="4610" width="15.296875" style="464" customWidth="1"/>
    <col min="4611" max="4611" width="15.5" style="464" customWidth="1"/>
    <col min="4612" max="4860" width="10.69921875" style="464"/>
    <col min="4861" max="4861" width="7" style="464" customWidth="1"/>
    <col min="4862" max="4862" width="34.5" style="464" customWidth="1"/>
    <col min="4863" max="4863" width="11" style="464" customWidth="1"/>
    <col min="4864" max="4864" width="16.796875" style="464" customWidth="1"/>
    <col min="4865" max="4865" width="17.19921875" style="464" customWidth="1"/>
    <col min="4866" max="4866" width="15.296875" style="464" customWidth="1"/>
    <col min="4867" max="4867" width="15.5" style="464" customWidth="1"/>
    <col min="4868" max="5116" width="10.69921875" style="464"/>
    <col min="5117" max="5117" width="7" style="464" customWidth="1"/>
    <col min="5118" max="5118" width="34.5" style="464" customWidth="1"/>
    <col min="5119" max="5119" width="11" style="464" customWidth="1"/>
    <col min="5120" max="5120" width="16.796875" style="464" customWidth="1"/>
    <col min="5121" max="5121" width="17.19921875" style="464" customWidth="1"/>
    <col min="5122" max="5122" width="15.296875" style="464" customWidth="1"/>
    <col min="5123" max="5123" width="15.5" style="464" customWidth="1"/>
    <col min="5124" max="5372" width="10.69921875" style="464"/>
    <col min="5373" max="5373" width="7" style="464" customWidth="1"/>
    <col min="5374" max="5374" width="34.5" style="464" customWidth="1"/>
    <col min="5375" max="5375" width="11" style="464" customWidth="1"/>
    <col min="5376" max="5376" width="16.796875" style="464" customWidth="1"/>
    <col min="5377" max="5377" width="17.19921875" style="464" customWidth="1"/>
    <col min="5378" max="5378" width="15.296875" style="464" customWidth="1"/>
    <col min="5379" max="5379" width="15.5" style="464" customWidth="1"/>
    <col min="5380" max="5628" width="10.69921875" style="464"/>
    <col min="5629" max="5629" width="7" style="464" customWidth="1"/>
    <col min="5630" max="5630" width="34.5" style="464" customWidth="1"/>
    <col min="5631" max="5631" width="11" style="464" customWidth="1"/>
    <col min="5632" max="5632" width="16.796875" style="464" customWidth="1"/>
    <col min="5633" max="5633" width="17.19921875" style="464" customWidth="1"/>
    <col min="5634" max="5634" width="15.296875" style="464" customWidth="1"/>
    <col min="5635" max="5635" width="15.5" style="464" customWidth="1"/>
    <col min="5636" max="5884" width="10.69921875" style="464"/>
    <col min="5885" max="5885" width="7" style="464" customWidth="1"/>
    <col min="5886" max="5886" width="34.5" style="464" customWidth="1"/>
    <col min="5887" max="5887" width="11" style="464" customWidth="1"/>
    <col min="5888" max="5888" width="16.796875" style="464" customWidth="1"/>
    <col min="5889" max="5889" width="17.19921875" style="464" customWidth="1"/>
    <col min="5890" max="5890" width="15.296875" style="464" customWidth="1"/>
    <col min="5891" max="5891" width="15.5" style="464" customWidth="1"/>
    <col min="5892" max="6140" width="10.69921875" style="464"/>
    <col min="6141" max="6141" width="7" style="464" customWidth="1"/>
    <col min="6142" max="6142" width="34.5" style="464" customWidth="1"/>
    <col min="6143" max="6143" width="11" style="464" customWidth="1"/>
    <col min="6144" max="6144" width="16.796875" style="464" customWidth="1"/>
    <col min="6145" max="6145" width="17.19921875" style="464" customWidth="1"/>
    <col min="6146" max="6146" width="15.296875" style="464" customWidth="1"/>
    <col min="6147" max="6147" width="15.5" style="464" customWidth="1"/>
    <col min="6148" max="6396" width="10.69921875" style="464"/>
    <col min="6397" max="6397" width="7" style="464" customWidth="1"/>
    <col min="6398" max="6398" width="34.5" style="464" customWidth="1"/>
    <col min="6399" max="6399" width="11" style="464" customWidth="1"/>
    <col min="6400" max="6400" width="16.796875" style="464" customWidth="1"/>
    <col min="6401" max="6401" width="17.19921875" style="464" customWidth="1"/>
    <col min="6402" max="6402" width="15.296875" style="464" customWidth="1"/>
    <col min="6403" max="6403" width="15.5" style="464" customWidth="1"/>
    <col min="6404" max="6652" width="10.69921875" style="464"/>
    <col min="6653" max="6653" width="7" style="464" customWidth="1"/>
    <col min="6654" max="6654" width="34.5" style="464" customWidth="1"/>
    <col min="6655" max="6655" width="11" style="464" customWidth="1"/>
    <col min="6656" max="6656" width="16.796875" style="464" customWidth="1"/>
    <col min="6657" max="6657" width="17.19921875" style="464" customWidth="1"/>
    <col min="6658" max="6658" width="15.296875" style="464" customWidth="1"/>
    <col min="6659" max="6659" width="15.5" style="464" customWidth="1"/>
    <col min="6660" max="6908" width="10.69921875" style="464"/>
    <col min="6909" max="6909" width="7" style="464" customWidth="1"/>
    <col min="6910" max="6910" width="34.5" style="464" customWidth="1"/>
    <col min="6911" max="6911" width="11" style="464" customWidth="1"/>
    <col min="6912" max="6912" width="16.796875" style="464" customWidth="1"/>
    <col min="6913" max="6913" width="17.19921875" style="464" customWidth="1"/>
    <col min="6914" max="6914" width="15.296875" style="464" customWidth="1"/>
    <col min="6915" max="6915" width="15.5" style="464" customWidth="1"/>
    <col min="6916" max="7164" width="10.69921875" style="464"/>
    <col min="7165" max="7165" width="7" style="464" customWidth="1"/>
    <col min="7166" max="7166" width="34.5" style="464" customWidth="1"/>
    <col min="7167" max="7167" width="11" style="464" customWidth="1"/>
    <col min="7168" max="7168" width="16.796875" style="464" customWidth="1"/>
    <col min="7169" max="7169" width="17.19921875" style="464" customWidth="1"/>
    <col min="7170" max="7170" width="15.296875" style="464" customWidth="1"/>
    <col min="7171" max="7171" width="15.5" style="464" customWidth="1"/>
    <col min="7172" max="7420" width="10.69921875" style="464"/>
    <col min="7421" max="7421" width="7" style="464" customWidth="1"/>
    <col min="7422" max="7422" width="34.5" style="464" customWidth="1"/>
    <col min="7423" max="7423" width="11" style="464" customWidth="1"/>
    <col min="7424" max="7424" width="16.796875" style="464" customWidth="1"/>
    <col min="7425" max="7425" width="17.19921875" style="464" customWidth="1"/>
    <col min="7426" max="7426" width="15.296875" style="464" customWidth="1"/>
    <col min="7427" max="7427" width="15.5" style="464" customWidth="1"/>
    <col min="7428" max="7676" width="10.69921875" style="464"/>
    <col min="7677" max="7677" width="7" style="464" customWidth="1"/>
    <col min="7678" max="7678" width="34.5" style="464" customWidth="1"/>
    <col min="7679" max="7679" width="11" style="464" customWidth="1"/>
    <col min="7680" max="7680" width="16.796875" style="464" customWidth="1"/>
    <col min="7681" max="7681" width="17.19921875" style="464" customWidth="1"/>
    <col min="7682" max="7682" width="15.296875" style="464" customWidth="1"/>
    <col min="7683" max="7683" width="15.5" style="464" customWidth="1"/>
    <col min="7684" max="7932" width="10.69921875" style="464"/>
    <col min="7933" max="7933" width="7" style="464" customWidth="1"/>
    <col min="7934" max="7934" width="34.5" style="464" customWidth="1"/>
    <col min="7935" max="7935" width="11" style="464" customWidth="1"/>
    <col min="7936" max="7936" width="16.796875" style="464" customWidth="1"/>
    <col min="7937" max="7937" width="17.19921875" style="464" customWidth="1"/>
    <col min="7938" max="7938" width="15.296875" style="464" customWidth="1"/>
    <col min="7939" max="7939" width="15.5" style="464" customWidth="1"/>
    <col min="7940" max="8188" width="10.69921875" style="464"/>
    <col min="8189" max="8189" width="7" style="464" customWidth="1"/>
    <col min="8190" max="8190" width="34.5" style="464" customWidth="1"/>
    <col min="8191" max="8191" width="11" style="464" customWidth="1"/>
    <col min="8192" max="8192" width="16.796875" style="464" customWidth="1"/>
    <col min="8193" max="8193" width="17.19921875" style="464" customWidth="1"/>
    <col min="8194" max="8194" width="15.296875" style="464" customWidth="1"/>
    <col min="8195" max="8195" width="15.5" style="464" customWidth="1"/>
    <col min="8196" max="8444" width="10.69921875" style="464"/>
    <col min="8445" max="8445" width="7" style="464" customWidth="1"/>
    <col min="8446" max="8446" width="34.5" style="464" customWidth="1"/>
    <col min="8447" max="8447" width="11" style="464" customWidth="1"/>
    <col min="8448" max="8448" width="16.796875" style="464" customWidth="1"/>
    <col min="8449" max="8449" width="17.19921875" style="464" customWidth="1"/>
    <col min="8450" max="8450" width="15.296875" style="464" customWidth="1"/>
    <col min="8451" max="8451" width="15.5" style="464" customWidth="1"/>
    <col min="8452" max="8700" width="10.69921875" style="464"/>
    <col min="8701" max="8701" width="7" style="464" customWidth="1"/>
    <col min="8702" max="8702" width="34.5" style="464" customWidth="1"/>
    <col min="8703" max="8703" width="11" style="464" customWidth="1"/>
    <col min="8704" max="8704" width="16.796875" style="464" customWidth="1"/>
    <col min="8705" max="8705" width="17.19921875" style="464" customWidth="1"/>
    <col min="8706" max="8706" width="15.296875" style="464" customWidth="1"/>
    <col min="8707" max="8707" width="15.5" style="464" customWidth="1"/>
    <col min="8708" max="8956" width="10.69921875" style="464"/>
    <col min="8957" max="8957" width="7" style="464" customWidth="1"/>
    <col min="8958" max="8958" width="34.5" style="464" customWidth="1"/>
    <col min="8959" max="8959" width="11" style="464" customWidth="1"/>
    <col min="8960" max="8960" width="16.796875" style="464" customWidth="1"/>
    <col min="8961" max="8961" width="17.19921875" style="464" customWidth="1"/>
    <col min="8962" max="8962" width="15.296875" style="464" customWidth="1"/>
    <col min="8963" max="8963" width="15.5" style="464" customWidth="1"/>
    <col min="8964" max="9212" width="10.69921875" style="464"/>
    <col min="9213" max="9213" width="7" style="464" customWidth="1"/>
    <col min="9214" max="9214" width="34.5" style="464" customWidth="1"/>
    <col min="9215" max="9215" width="11" style="464" customWidth="1"/>
    <col min="9216" max="9216" width="16.796875" style="464" customWidth="1"/>
    <col min="9217" max="9217" width="17.19921875" style="464" customWidth="1"/>
    <col min="9218" max="9218" width="15.296875" style="464" customWidth="1"/>
    <col min="9219" max="9219" width="15.5" style="464" customWidth="1"/>
    <col min="9220" max="9468" width="10.69921875" style="464"/>
    <col min="9469" max="9469" width="7" style="464" customWidth="1"/>
    <col min="9470" max="9470" width="34.5" style="464" customWidth="1"/>
    <col min="9471" max="9471" width="11" style="464" customWidth="1"/>
    <col min="9472" max="9472" width="16.796875" style="464" customWidth="1"/>
    <col min="9473" max="9473" width="17.19921875" style="464" customWidth="1"/>
    <col min="9474" max="9474" width="15.296875" style="464" customWidth="1"/>
    <col min="9475" max="9475" width="15.5" style="464" customWidth="1"/>
    <col min="9476" max="9724" width="10.69921875" style="464"/>
    <col min="9725" max="9725" width="7" style="464" customWidth="1"/>
    <col min="9726" max="9726" width="34.5" style="464" customWidth="1"/>
    <col min="9727" max="9727" width="11" style="464" customWidth="1"/>
    <col min="9728" max="9728" width="16.796875" style="464" customWidth="1"/>
    <col min="9729" max="9729" width="17.19921875" style="464" customWidth="1"/>
    <col min="9730" max="9730" width="15.296875" style="464" customWidth="1"/>
    <col min="9731" max="9731" width="15.5" style="464" customWidth="1"/>
    <col min="9732" max="9980" width="10.69921875" style="464"/>
    <col min="9981" max="9981" width="7" style="464" customWidth="1"/>
    <col min="9982" max="9982" width="34.5" style="464" customWidth="1"/>
    <col min="9983" max="9983" width="11" style="464" customWidth="1"/>
    <col min="9984" max="9984" width="16.796875" style="464" customWidth="1"/>
    <col min="9985" max="9985" width="17.19921875" style="464" customWidth="1"/>
    <col min="9986" max="9986" width="15.296875" style="464" customWidth="1"/>
    <col min="9987" max="9987" width="15.5" style="464" customWidth="1"/>
    <col min="9988" max="10236" width="10.69921875" style="464"/>
    <col min="10237" max="10237" width="7" style="464" customWidth="1"/>
    <col min="10238" max="10238" width="34.5" style="464" customWidth="1"/>
    <col min="10239" max="10239" width="11" style="464" customWidth="1"/>
    <col min="10240" max="10240" width="16.796875" style="464" customWidth="1"/>
    <col min="10241" max="10241" width="17.19921875" style="464" customWidth="1"/>
    <col min="10242" max="10242" width="15.296875" style="464" customWidth="1"/>
    <col min="10243" max="10243" width="15.5" style="464" customWidth="1"/>
    <col min="10244" max="10492" width="10.69921875" style="464"/>
    <col min="10493" max="10493" width="7" style="464" customWidth="1"/>
    <col min="10494" max="10494" width="34.5" style="464" customWidth="1"/>
    <col min="10495" max="10495" width="11" style="464" customWidth="1"/>
    <col min="10496" max="10496" width="16.796875" style="464" customWidth="1"/>
    <col min="10497" max="10497" width="17.19921875" style="464" customWidth="1"/>
    <col min="10498" max="10498" width="15.296875" style="464" customWidth="1"/>
    <col min="10499" max="10499" width="15.5" style="464" customWidth="1"/>
    <col min="10500" max="10748" width="10.69921875" style="464"/>
    <col min="10749" max="10749" width="7" style="464" customWidth="1"/>
    <col min="10750" max="10750" width="34.5" style="464" customWidth="1"/>
    <col min="10751" max="10751" width="11" style="464" customWidth="1"/>
    <col min="10752" max="10752" width="16.796875" style="464" customWidth="1"/>
    <col min="10753" max="10753" width="17.19921875" style="464" customWidth="1"/>
    <col min="10754" max="10754" width="15.296875" style="464" customWidth="1"/>
    <col min="10755" max="10755" width="15.5" style="464" customWidth="1"/>
    <col min="10756" max="11004" width="10.69921875" style="464"/>
    <col min="11005" max="11005" width="7" style="464" customWidth="1"/>
    <col min="11006" max="11006" width="34.5" style="464" customWidth="1"/>
    <col min="11007" max="11007" width="11" style="464" customWidth="1"/>
    <col min="11008" max="11008" width="16.796875" style="464" customWidth="1"/>
    <col min="11009" max="11009" width="17.19921875" style="464" customWidth="1"/>
    <col min="11010" max="11010" width="15.296875" style="464" customWidth="1"/>
    <col min="11011" max="11011" width="15.5" style="464" customWidth="1"/>
    <col min="11012" max="11260" width="10.69921875" style="464"/>
    <col min="11261" max="11261" width="7" style="464" customWidth="1"/>
    <col min="11262" max="11262" width="34.5" style="464" customWidth="1"/>
    <col min="11263" max="11263" width="11" style="464" customWidth="1"/>
    <col min="11264" max="11264" width="16.796875" style="464" customWidth="1"/>
    <col min="11265" max="11265" width="17.19921875" style="464" customWidth="1"/>
    <col min="11266" max="11266" width="15.296875" style="464" customWidth="1"/>
    <col min="11267" max="11267" width="15.5" style="464" customWidth="1"/>
    <col min="11268" max="11516" width="10.69921875" style="464"/>
    <col min="11517" max="11517" width="7" style="464" customWidth="1"/>
    <col min="11518" max="11518" width="34.5" style="464" customWidth="1"/>
    <col min="11519" max="11519" width="11" style="464" customWidth="1"/>
    <col min="11520" max="11520" width="16.796875" style="464" customWidth="1"/>
    <col min="11521" max="11521" width="17.19921875" style="464" customWidth="1"/>
    <col min="11522" max="11522" width="15.296875" style="464" customWidth="1"/>
    <col min="11523" max="11523" width="15.5" style="464" customWidth="1"/>
    <col min="11524" max="11772" width="10.69921875" style="464"/>
    <col min="11773" max="11773" width="7" style="464" customWidth="1"/>
    <col min="11774" max="11774" width="34.5" style="464" customWidth="1"/>
    <col min="11775" max="11775" width="11" style="464" customWidth="1"/>
    <col min="11776" max="11776" width="16.796875" style="464" customWidth="1"/>
    <col min="11777" max="11777" width="17.19921875" style="464" customWidth="1"/>
    <col min="11778" max="11778" width="15.296875" style="464" customWidth="1"/>
    <col min="11779" max="11779" width="15.5" style="464" customWidth="1"/>
    <col min="11780" max="12028" width="10.69921875" style="464"/>
    <col min="12029" max="12029" width="7" style="464" customWidth="1"/>
    <col min="12030" max="12030" width="34.5" style="464" customWidth="1"/>
    <col min="12031" max="12031" width="11" style="464" customWidth="1"/>
    <col min="12032" max="12032" width="16.796875" style="464" customWidth="1"/>
    <col min="12033" max="12033" width="17.19921875" style="464" customWidth="1"/>
    <col min="12034" max="12034" width="15.296875" style="464" customWidth="1"/>
    <col min="12035" max="12035" width="15.5" style="464" customWidth="1"/>
    <col min="12036" max="12284" width="10.69921875" style="464"/>
    <col min="12285" max="12285" width="7" style="464" customWidth="1"/>
    <col min="12286" max="12286" width="34.5" style="464" customWidth="1"/>
    <col min="12287" max="12287" width="11" style="464" customWidth="1"/>
    <col min="12288" max="12288" width="16.796875" style="464" customWidth="1"/>
    <col min="12289" max="12289" width="17.19921875" style="464" customWidth="1"/>
    <col min="12290" max="12290" width="15.296875" style="464" customWidth="1"/>
    <col min="12291" max="12291" width="15.5" style="464" customWidth="1"/>
    <col min="12292" max="12540" width="10.69921875" style="464"/>
    <col min="12541" max="12541" width="7" style="464" customWidth="1"/>
    <col min="12542" max="12542" width="34.5" style="464" customWidth="1"/>
    <col min="12543" max="12543" width="11" style="464" customWidth="1"/>
    <col min="12544" max="12544" width="16.796875" style="464" customWidth="1"/>
    <col min="12545" max="12545" width="17.19921875" style="464" customWidth="1"/>
    <col min="12546" max="12546" width="15.296875" style="464" customWidth="1"/>
    <col min="12547" max="12547" width="15.5" style="464" customWidth="1"/>
    <col min="12548" max="12796" width="10.69921875" style="464"/>
    <col min="12797" max="12797" width="7" style="464" customWidth="1"/>
    <col min="12798" max="12798" width="34.5" style="464" customWidth="1"/>
    <col min="12799" max="12799" width="11" style="464" customWidth="1"/>
    <col min="12800" max="12800" width="16.796875" style="464" customWidth="1"/>
    <col min="12801" max="12801" width="17.19921875" style="464" customWidth="1"/>
    <col min="12802" max="12802" width="15.296875" style="464" customWidth="1"/>
    <col min="12803" max="12803" width="15.5" style="464" customWidth="1"/>
    <col min="12804" max="13052" width="10.69921875" style="464"/>
    <col min="13053" max="13053" width="7" style="464" customWidth="1"/>
    <col min="13054" max="13054" width="34.5" style="464" customWidth="1"/>
    <col min="13055" max="13055" width="11" style="464" customWidth="1"/>
    <col min="13056" max="13056" width="16.796875" style="464" customWidth="1"/>
    <col min="13057" max="13057" width="17.19921875" style="464" customWidth="1"/>
    <col min="13058" max="13058" width="15.296875" style="464" customWidth="1"/>
    <col min="13059" max="13059" width="15.5" style="464" customWidth="1"/>
    <col min="13060" max="13308" width="10.69921875" style="464"/>
    <col min="13309" max="13309" width="7" style="464" customWidth="1"/>
    <col min="13310" max="13310" width="34.5" style="464" customWidth="1"/>
    <col min="13311" max="13311" width="11" style="464" customWidth="1"/>
    <col min="13312" max="13312" width="16.796875" style="464" customWidth="1"/>
    <col min="13313" max="13313" width="17.19921875" style="464" customWidth="1"/>
    <col min="13314" max="13314" width="15.296875" style="464" customWidth="1"/>
    <col min="13315" max="13315" width="15.5" style="464" customWidth="1"/>
    <col min="13316" max="13564" width="10.69921875" style="464"/>
    <col min="13565" max="13565" width="7" style="464" customWidth="1"/>
    <col min="13566" max="13566" width="34.5" style="464" customWidth="1"/>
    <col min="13567" max="13567" width="11" style="464" customWidth="1"/>
    <col min="13568" max="13568" width="16.796875" style="464" customWidth="1"/>
    <col min="13569" max="13569" width="17.19921875" style="464" customWidth="1"/>
    <col min="13570" max="13570" width="15.296875" style="464" customWidth="1"/>
    <col min="13571" max="13571" width="15.5" style="464" customWidth="1"/>
    <col min="13572" max="13820" width="10.69921875" style="464"/>
    <col min="13821" max="13821" width="7" style="464" customWidth="1"/>
    <col min="13822" max="13822" width="34.5" style="464" customWidth="1"/>
    <col min="13823" max="13823" width="11" style="464" customWidth="1"/>
    <col min="13824" max="13824" width="16.796875" style="464" customWidth="1"/>
    <col min="13825" max="13825" width="17.19921875" style="464" customWidth="1"/>
    <col min="13826" max="13826" width="15.296875" style="464" customWidth="1"/>
    <col min="13827" max="13827" width="15.5" style="464" customWidth="1"/>
    <col min="13828" max="14076" width="10.69921875" style="464"/>
    <col min="14077" max="14077" width="7" style="464" customWidth="1"/>
    <col min="14078" max="14078" width="34.5" style="464" customWidth="1"/>
    <col min="14079" max="14079" width="11" style="464" customWidth="1"/>
    <col min="14080" max="14080" width="16.796875" style="464" customWidth="1"/>
    <col min="14081" max="14081" width="17.19921875" style="464" customWidth="1"/>
    <col min="14082" max="14082" width="15.296875" style="464" customWidth="1"/>
    <col min="14083" max="14083" width="15.5" style="464" customWidth="1"/>
    <col min="14084" max="14332" width="10.69921875" style="464"/>
    <col min="14333" max="14333" width="7" style="464" customWidth="1"/>
    <col min="14334" max="14334" width="34.5" style="464" customWidth="1"/>
    <col min="14335" max="14335" width="11" style="464" customWidth="1"/>
    <col min="14336" max="14336" width="16.796875" style="464" customWidth="1"/>
    <col min="14337" max="14337" width="17.19921875" style="464" customWidth="1"/>
    <col min="14338" max="14338" width="15.296875" style="464" customWidth="1"/>
    <col min="14339" max="14339" width="15.5" style="464" customWidth="1"/>
    <col min="14340" max="14588" width="10.69921875" style="464"/>
    <col min="14589" max="14589" width="7" style="464" customWidth="1"/>
    <col min="14590" max="14590" width="34.5" style="464" customWidth="1"/>
    <col min="14591" max="14591" width="11" style="464" customWidth="1"/>
    <col min="14592" max="14592" width="16.796875" style="464" customWidth="1"/>
    <col min="14593" max="14593" width="17.19921875" style="464" customWidth="1"/>
    <col min="14594" max="14594" width="15.296875" style="464" customWidth="1"/>
    <col min="14595" max="14595" width="15.5" style="464" customWidth="1"/>
    <col min="14596" max="14844" width="10.69921875" style="464"/>
    <col min="14845" max="14845" width="7" style="464" customWidth="1"/>
    <col min="14846" max="14846" width="34.5" style="464" customWidth="1"/>
    <col min="14847" max="14847" width="11" style="464" customWidth="1"/>
    <col min="14848" max="14848" width="16.796875" style="464" customWidth="1"/>
    <col min="14849" max="14849" width="17.19921875" style="464" customWidth="1"/>
    <col min="14850" max="14850" width="15.296875" style="464" customWidth="1"/>
    <col min="14851" max="14851" width="15.5" style="464" customWidth="1"/>
    <col min="14852" max="15100" width="10.69921875" style="464"/>
    <col min="15101" max="15101" width="7" style="464" customWidth="1"/>
    <col min="15102" max="15102" width="34.5" style="464" customWidth="1"/>
    <col min="15103" max="15103" width="11" style="464" customWidth="1"/>
    <col min="15104" max="15104" width="16.796875" style="464" customWidth="1"/>
    <col min="15105" max="15105" width="17.19921875" style="464" customWidth="1"/>
    <col min="15106" max="15106" width="15.296875" style="464" customWidth="1"/>
    <col min="15107" max="15107" width="15.5" style="464" customWidth="1"/>
    <col min="15108" max="15356" width="10.69921875" style="464"/>
    <col min="15357" max="15357" width="7" style="464" customWidth="1"/>
    <col min="15358" max="15358" width="34.5" style="464" customWidth="1"/>
    <col min="15359" max="15359" width="11" style="464" customWidth="1"/>
    <col min="15360" max="15360" width="16.796875" style="464" customWidth="1"/>
    <col min="15361" max="15361" width="17.19921875" style="464" customWidth="1"/>
    <col min="15362" max="15362" width="15.296875" style="464" customWidth="1"/>
    <col min="15363" max="15363" width="15.5" style="464" customWidth="1"/>
    <col min="15364" max="15612" width="10.69921875" style="464"/>
    <col min="15613" max="15613" width="7" style="464" customWidth="1"/>
    <col min="15614" max="15614" width="34.5" style="464" customWidth="1"/>
    <col min="15615" max="15615" width="11" style="464" customWidth="1"/>
    <col min="15616" max="15616" width="16.796875" style="464" customWidth="1"/>
    <col min="15617" max="15617" width="17.19921875" style="464" customWidth="1"/>
    <col min="15618" max="15618" width="15.296875" style="464" customWidth="1"/>
    <col min="15619" max="15619" width="15.5" style="464" customWidth="1"/>
    <col min="15620" max="15868" width="10.69921875" style="464"/>
    <col min="15869" max="15869" width="7" style="464" customWidth="1"/>
    <col min="15870" max="15870" width="34.5" style="464" customWidth="1"/>
    <col min="15871" max="15871" width="11" style="464" customWidth="1"/>
    <col min="15872" max="15872" width="16.796875" style="464" customWidth="1"/>
    <col min="15873" max="15873" width="17.19921875" style="464" customWidth="1"/>
    <col min="15874" max="15874" width="15.296875" style="464" customWidth="1"/>
    <col min="15875" max="15875" width="15.5" style="464" customWidth="1"/>
    <col min="15876" max="16124" width="10.69921875" style="464"/>
    <col min="16125" max="16125" width="7" style="464" customWidth="1"/>
    <col min="16126" max="16126" width="34.5" style="464" customWidth="1"/>
    <col min="16127" max="16127" width="11" style="464" customWidth="1"/>
    <col min="16128" max="16128" width="16.796875" style="464" customWidth="1"/>
    <col min="16129" max="16129" width="17.19921875" style="464" customWidth="1"/>
    <col min="16130" max="16130" width="15.296875" style="464" customWidth="1"/>
    <col min="16131" max="16131" width="15.5" style="464" customWidth="1"/>
    <col min="16132" max="16384" width="10.69921875" style="464"/>
  </cols>
  <sheetData>
    <row r="1" spans="1:5" ht="40.5" customHeight="1" x14ac:dyDescent="0.3">
      <c r="A1" s="1488" t="s">
        <v>834</v>
      </c>
      <c r="B1" s="1488"/>
      <c r="C1" s="1488"/>
      <c r="D1" s="1488"/>
      <c r="E1" s="1488"/>
    </row>
    <row r="2" spans="1:5" x14ac:dyDescent="0.3">
      <c r="A2" s="465"/>
      <c r="B2" s="465"/>
      <c r="C2" s="1487" t="s">
        <v>1</v>
      </c>
      <c r="D2" s="1487"/>
      <c r="E2" s="1487"/>
    </row>
    <row r="3" spans="1:5" s="466" customFormat="1" ht="33.75" customHeight="1" x14ac:dyDescent="0.3">
      <c r="A3" s="469" t="s">
        <v>533</v>
      </c>
      <c r="B3" s="470" t="s">
        <v>593</v>
      </c>
      <c r="C3" s="471" t="s">
        <v>539</v>
      </c>
      <c r="D3" s="1153" t="s">
        <v>963</v>
      </c>
      <c r="E3" s="1154" t="s">
        <v>960</v>
      </c>
    </row>
    <row r="4" spans="1:5" s="467" customFormat="1" ht="18.75" customHeight="1" x14ac:dyDescent="0.3">
      <c r="A4" s="474" t="s">
        <v>9</v>
      </c>
      <c r="B4" s="475" t="s">
        <v>582</v>
      </c>
      <c r="C4" s="932">
        <v>3577000</v>
      </c>
      <c r="D4" s="1159">
        <v>-856000</v>
      </c>
      <c r="E4" s="1160">
        <v>2721000</v>
      </c>
    </row>
    <row r="5" spans="1:5" s="467" customFormat="1" ht="18.75" customHeight="1" x14ac:dyDescent="0.3">
      <c r="A5" s="474" t="s">
        <v>12</v>
      </c>
      <c r="B5" s="475" t="s">
        <v>581</v>
      </c>
      <c r="C5" s="933">
        <v>3000000</v>
      </c>
      <c r="D5" s="1161"/>
      <c r="E5" s="1162">
        <v>3000000</v>
      </c>
    </row>
    <row r="6" spans="1:5" s="467" customFormat="1" ht="18.75" customHeight="1" x14ac:dyDescent="0.3">
      <c r="A6" s="474" t="s">
        <v>15</v>
      </c>
      <c r="B6" s="475" t="s">
        <v>583</v>
      </c>
      <c r="C6" s="933">
        <v>5000000</v>
      </c>
      <c r="D6" s="1161">
        <v>-2600000</v>
      </c>
      <c r="E6" s="1162">
        <v>2400000</v>
      </c>
    </row>
    <row r="7" spans="1:5" s="467" customFormat="1" ht="18.75" customHeight="1" x14ac:dyDescent="0.3">
      <c r="A7" s="474" t="s">
        <v>18</v>
      </c>
      <c r="B7" s="475" t="s">
        <v>584</v>
      </c>
      <c r="C7" s="933">
        <v>1500000</v>
      </c>
      <c r="D7" s="1161">
        <v>2300000</v>
      </c>
      <c r="E7" s="1162">
        <v>3800000</v>
      </c>
    </row>
    <row r="8" spans="1:5" s="467" customFormat="1" ht="18.75" customHeight="1" x14ac:dyDescent="0.3">
      <c r="A8" s="474" t="s">
        <v>21</v>
      </c>
      <c r="B8" s="475" t="s">
        <v>678</v>
      </c>
      <c r="C8" s="933">
        <v>12000000</v>
      </c>
      <c r="D8" s="1161">
        <v>7506000</v>
      </c>
      <c r="E8" s="1162">
        <v>19506000</v>
      </c>
    </row>
    <row r="9" spans="1:5" s="467" customFormat="1" ht="18.75" customHeight="1" x14ac:dyDescent="0.3">
      <c r="A9" s="474" t="s">
        <v>24</v>
      </c>
      <c r="B9" s="475" t="s">
        <v>580</v>
      </c>
      <c r="C9" s="933">
        <v>20000000</v>
      </c>
      <c r="D9" s="1161"/>
      <c r="E9" s="1162">
        <v>20000000</v>
      </c>
    </row>
    <row r="10" spans="1:5" s="467" customFormat="1" ht="18.75" customHeight="1" x14ac:dyDescent="0.3">
      <c r="A10" s="472" t="s">
        <v>27</v>
      </c>
      <c r="B10" s="475" t="s">
        <v>787</v>
      </c>
      <c r="C10" s="933">
        <v>15000000</v>
      </c>
      <c r="D10" s="1161">
        <v>-2850000</v>
      </c>
      <c r="E10" s="1162">
        <v>12150000</v>
      </c>
    </row>
    <row r="11" spans="1:5" s="467" customFormat="1" ht="18.75" customHeight="1" x14ac:dyDescent="0.3">
      <c r="A11" s="474" t="s">
        <v>30</v>
      </c>
      <c r="B11" s="475" t="s">
        <v>941</v>
      </c>
      <c r="C11" s="933">
        <v>7872000</v>
      </c>
      <c r="D11" s="1161"/>
      <c r="E11" s="1162">
        <v>7872000</v>
      </c>
    </row>
    <row r="12" spans="1:5" s="467" customFormat="1" ht="18.75" customHeight="1" x14ac:dyDescent="0.3">
      <c r="A12" s="888" t="s">
        <v>33</v>
      </c>
      <c r="B12" s="796" t="s">
        <v>939</v>
      </c>
      <c r="C12" s="934">
        <v>6000000</v>
      </c>
      <c r="D12" s="1163">
        <v>-3500000</v>
      </c>
      <c r="E12" s="1164">
        <v>2500000</v>
      </c>
    </row>
    <row r="13" spans="1:5" s="463" customFormat="1" ht="18.75" customHeight="1" x14ac:dyDescent="0.3">
      <c r="A13" s="476" t="s">
        <v>36</v>
      </c>
      <c r="B13" s="477" t="s">
        <v>518</v>
      </c>
      <c r="C13" s="931">
        <f>SUM(C4:C12)</f>
        <v>73949000</v>
      </c>
      <c r="D13" s="931">
        <f t="shared" ref="D13:E13" si="0">SUM(D4:D12)</f>
        <v>0</v>
      </c>
      <c r="E13" s="931">
        <f t="shared" si="0"/>
        <v>73949000</v>
      </c>
    </row>
    <row r="14" spans="1:5" s="463" customFormat="1" x14ac:dyDescent="0.3">
      <c r="A14" s="468"/>
      <c r="B14" s="468"/>
      <c r="C14" s="462"/>
      <c r="D14" s="1165"/>
      <c r="E14" s="1165"/>
    </row>
    <row r="15" spans="1:5" s="463" customFormat="1" ht="12.75" customHeight="1" x14ac:dyDescent="0.3">
      <c r="A15" s="1488" t="s">
        <v>835</v>
      </c>
      <c r="B15" s="1488"/>
      <c r="C15" s="1488"/>
      <c r="D15" s="1488"/>
      <c r="E15" s="1488"/>
    </row>
    <row r="16" spans="1:5" s="463" customFormat="1" x14ac:dyDescent="0.3">
      <c r="A16" s="1488"/>
      <c r="B16" s="1488"/>
      <c r="C16" s="1488"/>
      <c r="D16" s="1488"/>
      <c r="E16" s="1488"/>
    </row>
    <row r="17" spans="1:5" s="463" customFormat="1" x14ac:dyDescent="0.3">
      <c r="A17" s="1488"/>
      <c r="B17" s="1488"/>
      <c r="C17" s="1488"/>
      <c r="D17" s="1488"/>
      <c r="E17" s="1488"/>
    </row>
    <row r="18" spans="1:5" s="463" customFormat="1" x14ac:dyDescent="0.3">
      <c r="A18" s="465"/>
      <c r="B18" s="465"/>
      <c r="C18" s="1487" t="s">
        <v>1</v>
      </c>
      <c r="D18" s="1487"/>
      <c r="E18" s="1487"/>
    </row>
    <row r="19" spans="1:5" ht="35.25" customHeight="1" x14ac:dyDescent="0.3">
      <c r="A19" s="469" t="s">
        <v>533</v>
      </c>
      <c r="B19" s="470" t="s">
        <v>593</v>
      </c>
      <c r="C19" s="471" t="s">
        <v>539</v>
      </c>
      <c r="D19" s="1153" t="s">
        <v>963</v>
      </c>
      <c r="E19" s="1154" t="s">
        <v>960</v>
      </c>
    </row>
    <row r="20" spans="1:5" ht="18" customHeight="1" x14ac:dyDescent="0.3">
      <c r="A20" s="472" t="s">
        <v>9</v>
      </c>
      <c r="B20" s="473" t="s">
        <v>585</v>
      </c>
      <c r="C20" s="932"/>
      <c r="D20" s="1166">
        <v>3645415</v>
      </c>
      <c r="E20" s="1167">
        <v>3645415</v>
      </c>
    </row>
    <row r="21" spans="1:5" ht="18" customHeight="1" x14ac:dyDescent="0.3">
      <c r="A21" s="474" t="s">
        <v>12</v>
      </c>
      <c r="B21" s="475" t="s">
        <v>596</v>
      </c>
      <c r="C21" s="934"/>
      <c r="D21" s="1168"/>
      <c r="E21" s="1169"/>
    </row>
    <row r="22" spans="1:5" ht="18" customHeight="1" x14ac:dyDescent="0.3">
      <c r="A22" s="476" t="s">
        <v>15</v>
      </c>
      <c r="B22" s="477" t="s">
        <v>518</v>
      </c>
      <c r="C22" s="931">
        <f>SUM(C20:C21)</f>
        <v>0</v>
      </c>
      <c r="D22" s="931">
        <f t="shared" ref="D22:E22" si="1">SUM(D20:D21)</f>
        <v>3645415</v>
      </c>
      <c r="E22" s="931">
        <f t="shared" si="1"/>
        <v>3645415</v>
      </c>
    </row>
  </sheetData>
  <mergeCells count="4">
    <mergeCell ref="C18:E18"/>
    <mergeCell ref="C2:E2"/>
    <mergeCell ref="A1:E1"/>
    <mergeCell ref="A15:E17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 23/2019. (XII.02.)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Layout" zoomScaleNormal="100" workbookViewId="0">
      <selection activeCell="J14" sqref="J13:J14"/>
    </sheetView>
  </sheetViews>
  <sheetFormatPr defaultColWidth="9.296875" defaultRowHeight="15.5" x14ac:dyDescent="0.35"/>
  <cols>
    <col min="1" max="1" width="38" style="206" customWidth="1"/>
    <col min="2" max="2" width="17" style="206" customWidth="1"/>
    <col min="3" max="3" width="15.296875" style="206" bestFit="1" customWidth="1"/>
    <col min="4" max="4" width="17" style="206" customWidth="1"/>
    <col min="5" max="5" width="12.69921875" style="206" customWidth="1"/>
    <col min="6" max="6" width="17" style="206" customWidth="1"/>
    <col min="7" max="7" width="12.296875" style="206" customWidth="1"/>
    <col min="8" max="8" width="17" style="206" customWidth="1"/>
    <col min="9" max="9" width="12.296875" style="206" customWidth="1"/>
    <col min="10" max="10" width="16" style="206" customWidth="1"/>
    <col min="11" max="11" width="12" style="206" customWidth="1"/>
    <col min="12" max="12" width="17" style="206" customWidth="1"/>
    <col min="13" max="13" width="12.796875" style="206" customWidth="1"/>
    <col min="14" max="14" width="13.69921875" style="206" customWidth="1"/>
    <col min="15" max="16" width="12" style="206" customWidth="1"/>
    <col min="17" max="16384" width="9.296875" style="206"/>
  </cols>
  <sheetData>
    <row r="1" spans="1:19" ht="57.75" customHeight="1" x14ac:dyDescent="0.35">
      <c r="A1" s="1489" t="s">
        <v>951</v>
      </c>
      <c r="B1" s="1489"/>
      <c r="C1" s="1489"/>
      <c r="D1" s="1489"/>
      <c r="E1" s="1489"/>
      <c r="F1" s="1489"/>
      <c r="G1" s="1489"/>
      <c r="H1" s="1489"/>
      <c r="I1" s="1489"/>
      <c r="J1" s="1489"/>
      <c r="K1" s="1489"/>
      <c r="L1" s="1489"/>
      <c r="M1" s="216"/>
      <c r="N1" s="216"/>
      <c r="O1" s="216"/>
      <c r="P1" s="216"/>
    </row>
    <row r="2" spans="1:19" ht="15" customHeight="1" x14ac:dyDescent="0.3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1490"/>
      <c r="P2" s="1490"/>
      <c r="Q2" s="207"/>
    </row>
    <row r="3" spans="1:19" ht="16.5" customHeight="1" x14ac:dyDescent="0.35">
      <c r="A3" s="211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17" t="s">
        <v>1</v>
      </c>
      <c r="M3" s="208"/>
      <c r="N3" s="212"/>
      <c r="O3" s="212"/>
      <c r="P3" s="212"/>
      <c r="Q3" s="207"/>
      <c r="R3" s="207"/>
      <c r="S3" s="207"/>
    </row>
    <row r="4" spans="1:19" ht="30" customHeight="1" x14ac:dyDescent="0.35">
      <c r="A4" s="1491" t="s">
        <v>266</v>
      </c>
      <c r="B4" s="1499" t="s">
        <v>610</v>
      </c>
      <c r="C4" s="1500"/>
      <c r="D4" s="1499" t="s">
        <v>612</v>
      </c>
      <c r="E4" s="1500"/>
      <c r="F4" s="1493" t="s">
        <v>613</v>
      </c>
      <c r="G4" s="1494"/>
      <c r="H4" s="1495" t="s">
        <v>410</v>
      </c>
      <c r="I4" s="1496"/>
      <c r="J4" s="1495" t="s">
        <v>523</v>
      </c>
      <c r="K4" s="1501"/>
      <c r="L4" s="1497" t="s">
        <v>406</v>
      </c>
      <c r="M4" s="208"/>
      <c r="N4" s="209"/>
      <c r="O4" s="209"/>
      <c r="P4" s="212"/>
      <c r="Q4" s="207"/>
      <c r="R4" s="207"/>
      <c r="S4" s="207"/>
    </row>
    <row r="5" spans="1:19" ht="62.25" customHeight="1" x14ac:dyDescent="0.35">
      <c r="A5" s="1492"/>
      <c r="B5" s="213" t="s">
        <v>609</v>
      </c>
      <c r="C5" s="213" t="s">
        <v>408</v>
      </c>
      <c r="D5" s="213" t="s">
        <v>608</v>
      </c>
      <c r="E5" s="213" t="s">
        <v>408</v>
      </c>
      <c r="F5" s="214" t="s">
        <v>407</v>
      </c>
      <c r="G5" s="213" t="s">
        <v>408</v>
      </c>
      <c r="H5" s="213" t="s">
        <v>411</v>
      </c>
      <c r="I5" s="213" t="s">
        <v>408</v>
      </c>
      <c r="J5" s="504" t="s">
        <v>611</v>
      </c>
      <c r="K5" s="696" t="s">
        <v>408</v>
      </c>
      <c r="L5" s="1498"/>
      <c r="M5" s="210"/>
      <c r="N5" s="210"/>
      <c r="O5" s="210"/>
      <c r="P5" s="212"/>
      <c r="Q5" s="207"/>
      <c r="R5" s="207"/>
      <c r="S5" s="207"/>
    </row>
    <row r="6" spans="1:19" ht="32.25" customHeight="1" x14ac:dyDescent="0.35">
      <c r="A6" s="1264" t="s">
        <v>415</v>
      </c>
      <c r="B6" s="533">
        <v>0</v>
      </c>
      <c r="C6" s="537">
        <f>ROUND(B6/L6*100,1)</f>
        <v>0</v>
      </c>
      <c r="D6" s="533">
        <v>20642600</v>
      </c>
      <c r="E6" s="537">
        <f>ROUND(D6/L6*100,1)</f>
        <v>57.2</v>
      </c>
      <c r="F6" s="533">
        <v>800000</v>
      </c>
      <c r="G6" s="537">
        <f>ROUND((F6/L6)*100,1)</f>
        <v>2.2000000000000002</v>
      </c>
      <c r="H6" s="533">
        <v>14641565</v>
      </c>
      <c r="I6" s="537">
        <f>ROUND((H6/L6)*100,1)</f>
        <v>40.6</v>
      </c>
      <c r="J6" s="534"/>
      <c r="K6" s="537"/>
      <c r="L6" s="1265">
        <f>B6+D6+F6+H6+J6</f>
        <v>36084165</v>
      </c>
    </row>
    <row r="7" spans="1:19" ht="32.25" customHeight="1" x14ac:dyDescent="0.35">
      <c r="A7" s="215" t="s">
        <v>964</v>
      </c>
      <c r="B7" s="936">
        <v>1364875</v>
      </c>
      <c r="C7" s="1266">
        <f t="shared" ref="C7:C13" si="0">ROUND(B7/L7*100,1)</f>
        <v>3.3</v>
      </c>
      <c r="D7" s="936">
        <v>24146982</v>
      </c>
      <c r="E7" s="1266">
        <f t="shared" ref="E7:E13" si="1">ROUND(D7/L7*100,1)</f>
        <v>58.6</v>
      </c>
      <c r="F7" s="936">
        <v>817996</v>
      </c>
      <c r="G7" s="1266">
        <f t="shared" ref="G7:G13" si="2">ROUND((F7/L7)*100,1)</f>
        <v>2</v>
      </c>
      <c r="H7" s="936">
        <v>14641565</v>
      </c>
      <c r="I7" s="1266">
        <f t="shared" ref="I7:I13" si="3">ROUND((H7/L7)*100,1)</f>
        <v>35.6</v>
      </c>
      <c r="J7" s="937">
        <v>207194</v>
      </c>
      <c r="K7" s="1266">
        <f>ROUND((J7/L7)*100,1)+0.1</f>
        <v>0.6</v>
      </c>
      <c r="L7" s="1267">
        <f>B7+D7+F7+H7+J7</f>
        <v>41178612</v>
      </c>
    </row>
    <row r="8" spans="1:19" ht="27" customHeight="1" x14ac:dyDescent="0.35">
      <c r="A8" s="1268" t="s">
        <v>393</v>
      </c>
      <c r="B8" s="936">
        <v>0</v>
      </c>
      <c r="C8" s="1266">
        <f t="shared" si="0"/>
        <v>0</v>
      </c>
      <c r="D8" s="936">
        <v>201749000</v>
      </c>
      <c r="E8" s="1266">
        <f t="shared" si="1"/>
        <v>53.4</v>
      </c>
      <c r="F8" s="936">
        <v>7978351</v>
      </c>
      <c r="G8" s="1266">
        <f t="shared" si="2"/>
        <v>2.1</v>
      </c>
      <c r="H8" s="936">
        <v>168298559</v>
      </c>
      <c r="I8" s="1266">
        <f t="shared" si="3"/>
        <v>44.5</v>
      </c>
      <c r="J8" s="937"/>
      <c r="K8" s="1266">
        <f t="shared" ref="K8:K13" si="4">ROUND((J8/L8)*100,1)+0.1</f>
        <v>0.1</v>
      </c>
      <c r="L8" s="1267">
        <f>B8+D8+F8+H8+J8</f>
        <v>378025910</v>
      </c>
    </row>
    <row r="9" spans="1:19" ht="27" customHeight="1" x14ac:dyDescent="0.35">
      <c r="A9" s="1269" t="s">
        <v>964</v>
      </c>
      <c r="B9" s="535">
        <v>5712752</v>
      </c>
      <c r="C9" s="1270">
        <f t="shared" si="0"/>
        <v>1.5</v>
      </c>
      <c r="D9" s="535">
        <v>208079776</v>
      </c>
      <c r="E9" s="1270">
        <f t="shared" si="1"/>
        <v>53.2</v>
      </c>
      <c r="F9" s="535">
        <v>8523078</v>
      </c>
      <c r="G9" s="1270">
        <f t="shared" si="2"/>
        <v>2.2000000000000002</v>
      </c>
      <c r="H9" s="535">
        <v>168298559</v>
      </c>
      <c r="I9" s="1270">
        <f t="shared" si="3"/>
        <v>43</v>
      </c>
      <c r="J9" s="536">
        <v>686586</v>
      </c>
      <c r="K9" s="1270">
        <f t="shared" si="4"/>
        <v>0.30000000000000004</v>
      </c>
      <c r="L9" s="1271">
        <f t="shared" ref="L9" si="5">B9+D9+F9+H9+J9</f>
        <v>391300751</v>
      </c>
    </row>
    <row r="10" spans="1:19" s="935" customFormat="1" ht="40.5" customHeight="1" x14ac:dyDescent="0.3">
      <c r="A10" s="938" t="s">
        <v>412</v>
      </c>
      <c r="B10" s="939">
        <f>B6+B8</f>
        <v>0</v>
      </c>
      <c r="C10" s="939">
        <f t="shared" ref="C10:L10" si="6">C6+C8</f>
        <v>0</v>
      </c>
      <c r="D10" s="939">
        <f t="shared" si="6"/>
        <v>222391600</v>
      </c>
      <c r="E10" s="939">
        <f t="shared" si="6"/>
        <v>110.6</v>
      </c>
      <c r="F10" s="939">
        <f t="shared" si="6"/>
        <v>8778351</v>
      </c>
      <c r="G10" s="939">
        <f t="shared" si="6"/>
        <v>4.3000000000000007</v>
      </c>
      <c r="H10" s="939">
        <f t="shared" si="6"/>
        <v>182940124</v>
      </c>
      <c r="I10" s="939">
        <f t="shared" si="6"/>
        <v>85.1</v>
      </c>
      <c r="J10" s="939">
        <f t="shared" si="6"/>
        <v>0</v>
      </c>
      <c r="K10" s="939">
        <f t="shared" si="6"/>
        <v>0.1</v>
      </c>
      <c r="L10" s="939">
        <f t="shared" si="6"/>
        <v>414110075</v>
      </c>
    </row>
    <row r="11" spans="1:19" s="935" customFormat="1" ht="40.5" customHeight="1" x14ac:dyDescent="0.3">
      <c r="A11" s="938" t="s">
        <v>964</v>
      </c>
      <c r="B11" s="939">
        <f>B7+B9</f>
        <v>7077627</v>
      </c>
      <c r="C11" s="939">
        <f t="shared" ref="C11:K11" si="7">C7+C9</f>
        <v>4.8</v>
      </c>
      <c r="D11" s="939">
        <f t="shared" si="7"/>
        <v>232226758</v>
      </c>
      <c r="E11" s="939">
        <f t="shared" si="7"/>
        <v>111.80000000000001</v>
      </c>
      <c r="F11" s="939">
        <f t="shared" si="7"/>
        <v>9341074</v>
      </c>
      <c r="G11" s="939">
        <f t="shared" si="7"/>
        <v>4.2</v>
      </c>
      <c r="H11" s="939">
        <f t="shared" si="7"/>
        <v>182940124</v>
      </c>
      <c r="I11" s="939">
        <f t="shared" si="7"/>
        <v>78.599999999999994</v>
      </c>
      <c r="J11" s="939">
        <f t="shared" si="7"/>
        <v>893780</v>
      </c>
      <c r="K11" s="939">
        <f t="shared" si="7"/>
        <v>0.9</v>
      </c>
      <c r="L11" s="939">
        <f>L7+L9</f>
        <v>432479363</v>
      </c>
    </row>
    <row r="12" spans="1:19" ht="42.75" customHeight="1" x14ac:dyDescent="0.35">
      <c r="A12" s="940" t="s">
        <v>414</v>
      </c>
      <c r="B12" s="533">
        <v>379945756</v>
      </c>
      <c r="C12" s="537">
        <f t="shared" si="0"/>
        <v>6.7</v>
      </c>
      <c r="D12" s="533">
        <v>915098966</v>
      </c>
      <c r="E12" s="537">
        <f t="shared" si="1"/>
        <v>16.100000000000001</v>
      </c>
      <c r="F12" s="533">
        <v>1414107592</v>
      </c>
      <c r="G12" s="537">
        <f t="shared" si="2"/>
        <v>24.9</v>
      </c>
      <c r="H12" s="533"/>
      <c r="I12" s="537">
        <f t="shared" si="3"/>
        <v>0</v>
      </c>
      <c r="J12" s="941">
        <v>2975979372</v>
      </c>
      <c r="K12" s="537">
        <f t="shared" si="4"/>
        <v>52.4</v>
      </c>
      <c r="L12" s="1265">
        <f t="shared" ref="L12:L15" si="8">B12+D12+F12+H12+J12</f>
        <v>5685131686</v>
      </c>
    </row>
    <row r="13" spans="1:19" ht="42.75" customHeight="1" x14ac:dyDescent="0.35">
      <c r="A13" s="942" t="s">
        <v>964</v>
      </c>
      <c r="B13" s="535">
        <v>560244859</v>
      </c>
      <c r="C13" s="1270">
        <f t="shared" si="0"/>
        <v>9.4</v>
      </c>
      <c r="D13" s="535">
        <v>1030345420</v>
      </c>
      <c r="E13" s="1270">
        <f t="shared" si="1"/>
        <v>17.3</v>
      </c>
      <c r="F13" s="535">
        <v>1080479592</v>
      </c>
      <c r="G13" s="1270">
        <f t="shared" si="2"/>
        <v>18.100000000000001</v>
      </c>
      <c r="H13" s="535"/>
      <c r="I13" s="1270">
        <f t="shared" si="3"/>
        <v>0</v>
      </c>
      <c r="J13" s="943">
        <v>3293756493</v>
      </c>
      <c r="K13" s="1270">
        <f t="shared" si="4"/>
        <v>55.300000000000004</v>
      </c>
      <c r="L13" s="1271">
        <f t="shared" si="8"/>
        <v>5964826364</v>
      </c>
    </row>
    <row r="14" spans="1:19" ht="65.25" customHeight="1" x14ac:dyDescent="0.35">
      <c r="A14" s="938" t="s">
        <v>413</v>
      </c>
      <c r="B14" s="939">
        <f>SUM(B10+B12)</f>
        <v>379945756</v>
      </c>
      <c r="C14" s="939">
        <f t="shared" ref="C14:I14" si="9">SUM(C10+C12)</f>
        <v>6.7</v>
      </c>
      <c r="D14" s="939">
        <f>SUM(D12)</f>
        <v>915098966</v>
      </c>
      <c r="E14" s="939">
        <f t="shared" si="9"/>
        <v>126.69999999999999</v>
      </c>
      <c r="F14" s="939">
        <f t="shared" si="9"/>
        <v>1422885943</v>
      </c>
      <c r="G14" s="939">
        <f t="shared" si="9"/>
        <v>29.2</v>
      </c>
      <c r="H14" s="939"/>
      <c r="I14" s="939">
        <f t="shared" si="9"/>
        <v>85.1</v>
      </c>
      <c r="J14" s="939">
        <f>J10+J12</f>
        <v>2975979372</v>
      </c>
      <c r="K14" s="939">
        <f>SUM(K10+K12)</f>
        <v>52.5</v>
      </c>
      <c r="L14" s="939">
        <f t="shared" si="8"/>
        <v>5693910037</v>
      </c>
    </row>
    <row r="15" spans="1:19" s="935" customFormat="1" ht="40.5" customHeight="1" x14ac:dyDescent="0.3">
      <c r="A15" s="938" t="s">
        <v>964</v>
      </c>
      <c r="B15" s="939">
        <f>B11+B13</f>
        <v>567322486</v>
      </c>
      <c r="C15" s="939">
        <f t="shared" ref="C15:K15" si="10">C11+C13</f>
        <v>14.2</v>
      </c>
      <c r="D15" s="939">
        <f>D13</f>
        <v>1030345420</v>
      </c>
      <c r="E15" s="939">
        <f t="shared" si="10"/>
        <v>129.10000000000002</v>
      </c>
      <c r="F15" s="939">
        <f t="shared" si="10"/>
        <v>1089820666</v>
      </c>
      <c r="G15" s="939">
        <f t="shared" si="10"/>
        <v>22.3</v>
      </c>
      <c r="H15" s="939"/>
      <c r="I15" s="939">
        <f t="shared" si="10"/>
        <v>78.599999999999994</v>
      </c>
      <c r="J15" s="939">
        <f t="shared" si="10"/>
        <v>3294650273</v>
      </c>
      <c r="K15" s="939">
        <f t="shared" si="10"/>
        <v>56.2</v>
      </c>
      <c r="L15" s="939">
        <f t="shared" si="8"/>
        <v>5982138845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2" orientation="landscape" r:id="rId1"/>
  <headerFooter alignWithMargins="0">
    <oddHeader>&amp;R&amp;"Times New Roman CE,Félkövér dőlt"&amp;11 7. melléklet a 23/2019. (XII.02.)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15</vt:i4>
      </vt:variant>
    </vt:vector>
  </HeadingPairs>
  <TitlesOfParts>
    <vt:vector size="44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Munka2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'10.sz.mell'!Nyomtatási_terület</vt:lpstr>
      <vt:lpstr>'11.sz.mell'!Nyomtatási_terület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2019-12-02T12:14:37Z</cp:lastPrinted>
  <dcterms:created xsi:type="dcterms:W3CDTF">2017-01-30T13:11:32Z</dcterms:created>
  <dcterms:modified xsi:type="dcterms:W3CDTF">2019-12-02T12:36:39Z</dcterms:modified>
</cp:coreProperties>
</file>