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FD2ADA90-1940-4A00-9D1C-19D0A8B5E1EC}" xr6:coauthVersionLast="38" xr6:coauthVersionMax="38" xr10:uidLastSave="{00000000-0000-0000-0000-000000000000}"/>
  <bookViews>
    <workbookView xWindow="0" yWindow="0" windowWidth="20490" windowHeight="7245" xr2:uid="{F3D1F39C-4BE2-4676-AD40-5C4B69991100}"/>
  </bookViews>
  <sheets>
    <sheet name="4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G26" i="1"/>
  <c r="C26" i="1"/>
  <c r="O25" i="1"/>
  <c r="Q25" i="1" s="1"/>
  <c r="O24" i="1"/>
  <c r="Q24" i="1" s="1"/>
  <c r="N24" i="1"/>
  <c r="L24" i="1"/>
  <c r="K24" i="1"/>
  <c r="I24" i="1"/>
  <c r="H24" i="1"/>
  <c r="J23" i="1"/>
  <c r="I23" i="1"/>
  <c r="H23" i="1"/>
  <c r="O23" i="1" s="1"/>
  <c r="Q23" i="1" s="1"/>
  <c r="N22" i="1"/>
  <c r="M22" i="1"/>
  <c r="L22" i="1"/>
  <c r="J22" i="1"/>
  <c r="O22" i="1" s="1"/>
  <c r="Q22" i="1" s="1"/>
  <c r="I22" i="1"/>
  <c r="H22" i="1"/>
  <c r="O21" i="1"/>
  <c r="Q21" i="1" s="1"/>
  <c r="N21" i="1"/>
  <c r="M21" i="1"/>
  <c r="L21" i="1"/>
  <c r="J21" i="1"/>
  <c r="I21" i="1"/>
  <c r="F21" i="1"/>
  <c r="N20" i="1"/>
  <c r="M20" i="1"/>
  <c r="L20" i="1"/>
  <c r="K20" i="1"/>
  <c r="O20" i="1" s="1"/>
  <c r="Q20" i="1" s="1"/>
  <c r="I20" i="1"/>
  <c r="G20" i="1"/>
  <c r="O19" i="1"/>
  <c r="Q19" i="1" s="1"/>
  <c r="N19" i="1"/>
  <c r="M19" i="1"/>
  <c r="I19" i="1"/>
  <c r="H19" i="1"/>
  <c r="N18" i="1"/>
  <c r="M18" i="1"/>
  <c r="L18" i="1"/>
  <c r="K18" i="1"/>
  <c r="J18" i="1"/>
  <c r="I18" i="1"/>
  <c r="H18" i="1"/>
  <c r="H26" i="1" s="1"/>
  <c r="G18" i="1"/>
  <c r="F18" i="1"/>
  <c r="E18" i="1"/>
  <c r="O18" i="1" s="1"/>
  <c r="Q18" i="1" s="1"/>
  <c r="N17" i="1"/>
  <c r="M17" i="1"/>
  <c r="L17" i="1"/>
  <c r="K17" i="1"/>
  <c r="J17" i="1"/>
  <c r="I17" i="1"/>
  <c r="F17" i="1"/>
  <c r="F26" i="1" s="1"/>
  <c r="D17" i="1"/>
  <c r="O17" i="1" s="1"/>
  <c r="Q17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F16" i="1"/>
  <c r="E16" i="1"/>
  <c r="E26" i="1" s="1"/>
  <c r="D16" i="1"/>
  <c r="D26" i="1" s="1"/>
  <c r="Q15" i="1"/>
  <c r="P14" i="1"/>
  <c r="D14" i="1"/>
  <c r="N13" i="1"/>
  <c r="L13" i="1"/>
  <c r="C13" i="1"/>
  <c r="C14" i="1" s="1"/>
  <c r="O12" i="1"/>
  <c r="Q12" i="1" s="1"/>
  <c r="I11" i="1"/>
  <c r="H11" i="1"/>
  <c r="O11" i="1" s="1"/>
  <c r="Q11" i="1" s="1"/>
  <c r="O10" i="1"/>
  <c r="Q10" i="1" s="1"/>
  <c r="N9" i="1"/>
  <c r="M9" i="1"/>
  <c r="L9" i="1"/>
  <c r="K9" i="1"/>
  <c r="O9" i="1" s="1"/>
  <c r="Q9" i="1" s="1"/>
  <c r="I9" i="1"/>
  <c r="G9" i="1"/>
  <c r="G14" i="1" s="1"/>
  <c r="G27" i="1" s="1"/>
  <c r="O8" i="1"/>
  <c r="Q8" i="1" s="1"/>
  <c r="N8" i="1"/>
  <c r="K8" i="1"/>
  <c r="N7" i="1"/>
  <c r="M7" i="1"/>
  <c r="H7" i="1"/>
  <c r="O7" i="1" s="1"/>
  <c r="Q7" i="1" s="1"/>
  <c r="N6" i="1"/>
  <c r="L6" i="1"/>
  <c r="K6" i="1"/>
  <c r="I6" i="1"/>
  <c r="H6" i="1"/>
  <c r="F6" i="1"/>
  <c r="O6" i="1" s="1"/>
  <c r="Q6" i="1" s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E5" i="1"/>
  <c r="O5" i="1" s="1"/>
  <c r="Q5" i="1" s="1"/>
  <c r="D27" i="1" l="1"/>
  <c r="O26" i="1"/>
  <c r="Q26" i="1" s="1"/>
  <c r="C27" i="1"/>
  <c r="O13" i="1"/>
  <c r="Q13" i="1" s="1"/>
  <c r="E14" i="1"/>
  <c r="E27" i="1" s="1"/>
  <c r="H14" i="1"/>
  <c r="H27" i="1" s="1"/>
  <c r="O16" i="1"/>
  <c r="Q16" i="1" s="1"/>
  <c r="F14" i="1"/>
  <c r="F27" i="1" s="1"/>
  <c r="O14" i="1" l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<sst xmlns="http://schemas.openxmlformats.org/spreadsheetml/2006/main" count="65" uniqueCount="65">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</sst>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8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6" fillId="0" borderId="14" xfId="1" applyFont="1" applyFill="1" applyBorder="1" applyAlignment="1" applyProtection="1">
      <alignment horizontal="left" vertical="center" indent="1"/>
    </xf>
    <xf numFmtId="164" fontId="9" fillId="0" borderId="15" xfId="1" applyNumberFormat="1" applyFont="1" applyFill="1" applyBorder="1" applyAlignment="1" applyProtection="1">
      <alignment vertical="center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left" vertical="center" indent="1"/>
    </xf>
    <xf numFmtId="164" fontId="11" fillId="0" borderId="19" xfId="1" applyNumberFormat="1" applyFont="1" applyFill="1" applyBorder="1" applyAlignment="1" applyProtection="1">
      <alignment vertical="center"/>
    </xf>
    <xf numFmtId="164" fontId="9" fillId="0" borderId="2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left" indent="1"/>
    </xf>
    <xf numFmtId="164" fontId="11" fillId="0" borderId="19" xfId="1" applyNumberFormat="1" applyFont="1" applyFill="1" applyBorder="1" applyProtection="1"/>
    <xf numFmtId="164" fontId="9" fillId="0" borderId="20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">
    <cellStyle name="Normál" xfId="0" builtinId="0"/>
    <cellStyle name="Normál_SEGEDLETEK" xfId="1" xr:uid="{AB2C1045-157B-4FB8-B321-1B69284BB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F434-3D8F-4CD1-9CB3-0F8BAEAE06E2}">
  <sheetPr codeName="Munka32">
    <tabColor rgb="FF92D050"/>
  </sheetPr>
  <dimension ref="A1:Q82"/>
  <sheetViews>
    <sheetView tabSelected="1" zoomScaleNormal="100" zoomScalePageLayoutView="85" workbookViewId="0">
      <selection activeCell="J6" sqref="J6"/>
    </sheetView>
  </sheetViews>
  <sheetFormatPr defaultRowHeight="15.75" x14ac:dyDescent="0.2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2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125600000+1398336+735168</f>
        <v>127733504</v>
      </c>
      <c r="J5" s="18">
        <f>125100000+1508600</f>
        <v>126608600</v>
      </c>
      <c r="K5" s="18">
        <f>117270000+1508600</f>
        <v>118778600</v>
      </c>
      <c r="L5" s="18">
        <f>110120000+1508600</f>
        <v>111628600</v>
      </c>
      <c r="M5" s="18">
        <f>110170000+1508600</f>
        <v>111678600</v>
      </c>
      <c r="N5" s="18">
        <f>110081468+170000+1508600+522368+3279627</f>
        <v>115562063</v>
      </c>
      <c r="O5" s="19">
        <f t="shared" ref="O5:O14" si="0">SUM(C5:N5)</f>
        <v>1333382675</v>
      </c>
      <c r="P5" s="20">
        <v>1333382675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931815+2845500+1954934+2336516</f>
        <v>8068765</v>
      </c>
      <c r="L6" s="24">
        <f>40000000+2845500</f>
        <v>42845500</v>
      </c>
      <c r="M6" s="24">
        <v>2845500</v>
      </c>
      <c r="N6" s="24">
        <f>75636836+2845500</f>
        <v>78482336</v>
      </c>
      <c r="O6" s="25">
        <f t="shared" si="0"/>
        <v>281304034</v>
      </c>
      <c r="P6" s="26">
        <v>281304034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>
        <v>322000</v>
      </c>
      <c r="L7" s="30">
        <v>136269</v>
      </c>
      <c r="M7" s="30">
        <f>5866130+48350993</f>
        <v>54217123</v>
      </c>
      <c r="N7" s="30">
        <f>3779393+19431000</f>
        <v>23210393</v>
      </c>
      <c r="O7" s="25">
        <f t="shared" si="0"/>
        <v>93190591</v>
      </c>
      <c r="P7" s="26">
        <v>93190591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f>120000000+20000000</f>
        <v>140000000</v>
      </c>
      <c r="L8" s="24">
        <v>5000000</v>
      </c>
      <c r="M8" s="24">
        <v>5000000</v>
      </c>
      <c r="N8" s="24">
        <f>40658000+32000000</f>
        <v>72658000</v>
      </c>
      <c r="O8" s="32">
        <f t="shared" si="0"/>
        <v>404658000</v>
      </c>
      <c r="P8" s="26">
        <v>404658000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f>39421250-1000000-7778817+80000+130141+1003094</f>
        <v>31855668</v>
      </c>
      <c r="L9" s="24">
        <f>38290000+1595250-1000000-7778817+1040220+105000</f>
        <v>32251653</v>
      </c>
      <c r="M9" s="24">
        <f>38390000-1000000-7778818</f>
        <v>29611182</v>
      </c>
      <c r="N9" s="24">
        <f>35514867+4938146-1000000-7778818+268700</f>
        <v>31942895</v>
      </c>
      <c r="O9" s="25">
        <f t="shared" si="0"/>
        <v>415544145</v>
      </c>
      <c r="P9" s="26">
        <v>415544145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32">
        <f t="shared" si="0"/>
        <v>30332500</v>
      </c>
      <c r="P10" s="26">
        <v>30332500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f>350000+408000</f>
        <v>758000</v>
      </c>
      <c r="J11" s="24">
        <v>250000</v>
      </c>
      <c r="K11" s="24">
        <v>400000</v>
      </c>
      <c r="L11" s="24">
        <v>300000</v>
      </c>
      <c r="M11" s="24">
        <v>300000</v>
      </c>
      <c r="N11" s="24">
        <v>250000</v>
      </c>
      <c r="O11" s="32">
        <f t="shared" si="0"/>
        <v>5224000</v>
      </c>
      <c r="P11" s="26">
        <v>5224000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2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f>10000000-315732</f>
        <v>9684268</v>
      </c>
      <c r="M13" s="24">
        <v>10000000</v>
      </c>
      <c r="N13" s="24">
        <f>25000000-5819140</f>
        <v>19180860</v>
      </c>
      <c r="O13" s="25">
        <f t="shared" si="0"/>
        <v>833020790</v>
      </c>
      <c r="P13" s="34">
        <v>833020790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237599742</v>
      </c>
      <c r="J14" s="37">
        <f t="shared" si="2"/>
        <v>210148600</v>
      </c>
      <c r="K14" s="37">
        <f t="shared" si="2"/>
        <v>340690995</v>
      </c>
      <c r="L14" s="37">
        <f t="shared" si="2"/>
        <v>201846290</v>
      </c>
      <c r="M14" s="37">
        <f t="shared" si="2"/>
        <v>228652405</v>
      </c>
      <c r="N14" s="37">
        <f t="shared" si="2"/>
        <v>341286547</v>
      </c>
      <c r="O14" s="38">
        <f t="shared" si="0"/>
        <v>3396656735</v>
      </c>
      <c r="P14" s="39">
        <f>SUM(P5:P13)</f>
        <v>3396656735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8" customFormat="1" ht="14.1" customHeight="1" x14ac:dyDescent="0.2">
      <c r="A16" s="42" t="s">
        <v>41</v>
      </c>
      <c r="B16" s="43" t="s">
        <v>42</v>
      </c>
      <c r="C16" s="44">
        <v>80000000</v>
      </c>
      <c r="D16" s="44">
        <f>81000000-569836</f>
        <v>80430164</v>
      </c>
      <c r="E16" s="44">
        <f>83100000</f>
        <v>83100000</v>
      </c>
      <c r="F16" s="44">
        <f>81000000+666000+1095900-175365</f>
        <v>82586535</v>
      </c>
      <c r="G16" s="44">
        <v>81000000</v>
      </c>
      <c r="H16" s="44">
        <v>83000000</v>
      </c>
      <c r="I16" s="44">
        <f>81000000+1281377</f>
        <v>82281377</v>
      </c>
      <c r="J16" s="44">
        <f>82000000+1281377+1656000</f>
        <v>84937377</v>
      </c>
      <c r="K16" s="44">
        <f>84100000+1281377+1828292+397090+198000</f>
        <v>87804759</v>
      </c>
      <c r="L16" s="44">
        <f>81000000+1281377+3871640+2205576</f>
        <v>88358593</v>
      </c>
      <c r="M16" s="44">
        <f>81000000+1281377+3871640</f>
        <v>86153017</v>
      </c>
      <c r="N16" s="44">
        <f>81820251+1281376+3871641+1745212</f>
        <v>88718480</v>
      </c>
      <c r="O16" s="45">
        <f t="shared" ref="O16:O26" si="3">SUM(C16:N16)</f>
        <v>1008370302</v>
      </c>
      <c r="P16" s="46">
        <v>1008370302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</f>
        <v>16991380</v>
      </c>
      <c r="J17" s="24">
        <f>17220000+271380+322928</f>
        <v>17814308</v>
      </c>
      <c r="K17" s="24">
        <f>18720000+271380+78423+153131+34749</f>
        <v>19257683</v>
      </c>
      <c r="L17" s="24">
        <f>16720000+271380+647011+332967</f>
        <v>17971358</v>
      </c>
      <c r="M17" s="24">
        <f>16720000+271380+647010</f>
        <v>17638390</v>
      </c>
      <c r="N17" s="24">
        <f>16603347+240061+149150+271372+647011+660210</f>
        <v>18571151</v>
      </c>
      <c r="O17" s="25">
        <f t="shared" si="3"/>
        <v>212087447</v>
      </c>
      <c r="P17" s="26">
        <v>212087447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v>80000000</v>
      </c>
      <c r="D18" s="24">
        <v>75000000</v>
      </c>
      <c r="E18" s="24">
        <f>77400000+3115000</f>
        <v>80515000</v>
      </c>
      <c r="F18" s="24">
        <f>83000000+44100-83792-8245+60000+302293</f>
        <v>83314356</v>
      </c>
      <c r="G18" s="24">
        <f>71000000-36509260+396875</f>
        <v>34887615</v>
      </c>
      <c r="H18" s="24">
        <f>74000000+396875</f>
        <v>74396875</v>
      </c>
      <c r="I18" s="24">
        <f>77500000+1585967+64000-838452+396875</f>
        <v>78708390</v>
      </c>
      <c r="J18" s="24">
        <f>76000000+1585967+1397115+396875</f>
        <v>79379957</v>
      </c>
      <c r="K18" s="24">
        <f>80500000+1585967+396875+1137089</f>
        <v>83619931</v>
      </c>
      <c r="L18" s="24">
        <f>76071448+1585967+396875+5148741+1500000</f>
        <v>84703031</v>
      </c>
      <c r="M18" s="24">
        <f>75300000+1585967+396875+1310000</f>
        <v>78592842</v>
      </c>
      <c r="N18" s="24">
        <f>70149605+1585964+396875+1000000+835800</f>
        <v>73968244</v>
      </c>
      <c r="O18" s="25">
        <f t="shared" si="3"/>
        <v>907086241</v>
      </c>
      <c r="P18" s="26">
        <v>907086241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f>5000000-1298000</f>
        <v>3702000</v>
      </c>
      <c r="I19" s="24">
        <f>5000000-2000000</f>
        <v>3000000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21000000+67507000-480000</f>
        <v>88027000</v>
      </c>
      <c r="O19" s="32">
        <f t="shared" si="3"/>
        <v>162784000</v>
      </c>
      <c r="P19" s="26">
        <v>162784000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f>15000000+1361179</f>
        <v>16361179</v>
      </c>
      <c r="J20" s="24">
        <v>14000000</v>
      </c>
      <c r="K20" s="24">
        <f>15000000+1500000+40000</f>
        <v>16540000</v>
      </c>
      <c r="L20" s="24">
        <f>20000000+1500000+1756543</f>
        <v>23256543</v>
      </c>
      <c r="M20" s="24">
        <f>15000000+1500000+1756543+295000</f>
        <v>18551543</v>
      </c>
      <c r="N20" s="24">
        <f>12261084+1756544-318287+447438</f>
        <v>14146779</v>
      </c>
      <c r="O20" s="25">
        <f t="shared" si="3"/>
        <v>163812363</v>
      </c>
      <c r="P20" s="26">
        <v>163812363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1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63000000+1598336+4594690</f>
        <v>69193026</v>
      </c>
      <c r="J21" s="24">
        <f>8000000+752475</f>
        <v>8752475</v>
      </c>
      <c r="K21" s="24">
        <v>50000000</v>
      </c>
      <c r="L21" s="24">
        <f>30481603+2789590</f>
        <v>33271193</v>
      </c>
      <c r="M21" s="24">
        <f>15000000+6716258-25228</f>
        <v>21691030</v>
      </c>
      <c r="N21" s="24">
        <f>5000000+25000000+333700</f>
        <v>30333700</v>
      </c>
      <c r="O21" s="25">
        <f t="shared" si="3"/>
        <v>377058317</v>
      </c>
      <c r="P21" s="26">
        <v>377058317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f>10000000+3402201</f>
        <v>13402201</v>
      </c>
      <c r="I22" s="24">
        <f>50000000+3000000-354600</f>
        <v>52645400</v>
      </c>
      <c r="J22" s="24">
        <f>12000000+479353</f>
        <v>12479353</v>
      </c>
      <c r="K22" s="24">
        <v>87902555</v>
      </c>
      <c r="L22" s="24">
        <f>3000000+3000000-379232</f>
        <v>5620768</v>
      </c>
      <c r="M22" s="24">
        <f>2810962+48165993</f>
        <v>50976955</v>
      </c>
      <c r="N22" s="24">
        <f>2000000+3194292-5144770</f>
        <v>49522</v>
      </c>
      <c r="O22" s="25">
        <f t="shared" si="3"/>
        <v>276076754</v>
      </c>
      <c r="P22" s="26">
        <v>276076754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f>17119005+300000</f>
        <v>17419005</v>
      </c>
      <c r="K23" s="24"/>
      <c r="L23" s="24"/>
      <c r="M23" s="24"/>
      <c r="N23" s="24"/>
      <c r="O23" s="25">
        <f t="shared" si="3"/>
        <v>66620721</v>
      </c>
      <c r="P23" s="26">
        <v>66620721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f>7100000-5000000</f>
        <v>2100000</v>
      </c>
      <c r="J24" s="24">
        <v>8100000</v>
      </c>
      <c r="K24" s="24">
        <f>3900000-2334156+1000000</f>
        <v>2565844</v>
      </c>
      <c r="L24" s="24">
        <f>8100000-146490+2113482-2911045</f>
        <v>7155947</v>
      </c>
      <c r="M24" s="24">
        <v>14246522</v>
      </c>
      <c r="N24" s="24">
        <f>7002661+318287+18762597</f>
        <v>26083545</v>
      </c>
      <c r="O24" s="25">
        <f t="shared" si="3"/>
        <v>76106295</v>
      </c>
      <c r="P24" s="26">
        <v>76106295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32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 x14ac:dyDescent="0.25">
      <c r="A26" s="47" t="s">
        <v>61</v>
      </c>
      <c r="B26" s="36" t="s">
        <v>62</v>
      </c>
      <c r="C26" s="37">
        <f t="shared" ref="C26:N26" si="4">SUM(C16:C25)</f>
        <v>223767591</v>
      </c>
      <c r="D26" s="37">
        <f t="shared" si="4"/>
        <v>190213419</v>
      </c>
      <c r="E26" s="37">
        <f t="shared" si="4"/>
        <v>281923251</v>
      </c>
      <c r="F26" s="37">
        <f t="shared" si="4"/>
        <v>211439108</v>
      </c>
      <c r="G26" s="37">
        <f t="shared" si="4"/>
        <v>267737041</v>
      </c>
      <c r="H26" s="37">
        <f t="shared" si="4"/>
        <v>270404629</v>
      </c>
      <c r="I26" s="37">
        <f t="shared" si="4"/>
        <v>326363944</v>
      </c>
      <c r="J26" s="37">
        <f t="shared" si="4"/>
        <v>257882475</v>
      </c>
      <c r="K26" s="37">
        <f t="shared" si="4"/>
        <v>354812448</v>
      </c>
      <c r="L26" s="37">
        <f t="shared" si="4"/>
        <v>295437433</v>
      </c>
      <c r="M26" s="37">
        <f t="shared" si="4"/>
        <v>304655299</v>
      </c>
      <c r="N26" s="37">
        <f t="shared" si="4"/>
        <v>412020097</v>
      </c>
      <c r="O26" s="38">
        <f t="shared" si="3"/>
        <v>3396656735</v>
      </c>
      <c r="P26" s="39">
        <f>SUM(P16:P25)</f>
        <v>3396656735</v>
      </c>
      <c r="Q26" s="40">
        <f t="shared" si="1"/>
        <v>0</v>
      </c>
    </row>
    <row r="27" spans="1:17" ht="16.5" thickBot="1" x14ac:dyDescent="0.3">
      <c r="A27" s="47" t="s">
        <v>63</v>
      </c>
      <c r="B27" s="48" t="s">
        <v>64</v>
      </c>
      <c r="C27" s="49">
        <f t="shared" ref="C27:O27" si="5">C14-C26</f>
        <v>482228234</v>
      </c>
      <c r="D27" s="49">
        <f t="shared" si="5"/>
        <v>33486581</v>
      </c>
      <c r="E27" s="49">
        <f t="shared" si="5"/>
        <v>-11438651</v>
      </c>
      <c r="F27" s="49">
        <f t="shared" si="5"/>
        <v>49340119</v>
      </c>
      <c r="G27" s="49">
        <f t="shared" si="5"/>
        <v>-104912530</v>
      </c>
      <c r="H27" s="49">
        <f t="shared" si="5"/>
        <v>-57756636</v>
      </c>
      <c r="I27" s="49">
        <f t="shared" si="5"/>
        <v>-88764202</v>
      </c>
      <c r="J27" s="49">
        <f t="shared" si="5"/>
        <v>-47733875</v>
      </c>
      <c r="K27" s="49">
        <f t="shared" si="5"/>
        <v>-14121453</v>
      </c>
      <c r="L27" s="49">
        <f t="shared" si="5"/>
        <v>-93591143</v>
      </c>
      <c r="M27" s="49">
        <f t="shared" si="5"/>
        <v>-76002894</v>
      </c>
      <c r="N27" s="49">
        <f t="shared" si="5"/>
        <v>-70733550</v>
      </c>
      <c r="O27" s="50">
        <f t="shared" si="5"/>
        <v>0</v>
      </c>
    </row>
    <row r="28" spans="1:17" x14ac:dyDescent="0.25">
      <c r="A28" s="51"/>
    </row>
    <row r="29" spans="1:17" x14ac:dyDescent="0.25">
      <c r="B29" s="53"/>
      <c r="C29" s="54"/>
      <c r="D29" s="54"/>
      <c r="O29" s="55"/>
    </row>
    <row r="30" spans="1:17" x14ac:dyDescent="0.25">
      <c r="O30" s="55"/>
    </row>
    <row r="31" spans="1:17" x14ac:dyDescent="0.25">
      <c r="O31" s="55"/>
    </row>
    <row r="32" spans="1:17" x14ac:dyDescent="0.25">
      <c r="O32" s="55"/>
    </row>
    <row r="33" spans="15:15" x14ac:dyDescent="0.25">
      <c r="O33" s="55"/>
    </row>
    <row r="34" spans="15:15" x14ac:dyDescent="0.25">
      <c r="O34" s="55"/>
    </row>
    <row r="35" spans="15:15" x14ac:dyDescent="0.25">
      <c r="O35" s="55"/>
    </row>
    <row r="36" spans="15:15" x14ac:dyDescent="0.25">
      <c r="O36" s="55"/>
    </row>
    <row r="37" spans="15:15" x14ac:dyDescent="0.25">
      <c r="O37" s="55"/>
    </row>
    <row r="38" spans="15:15" x14ac:dyDescent="0.25">
      <c r="O38" s="55"/>
    </row>
    <row r="39" spans="15:15" x14ac:dyDescent="0.25">
      <c r="O39" s="55"/>
    </row>
    <row r="40" spans="15:15" x14ac:dyDescent="0.25">
      <c r="O40" s="55"/>
    </row>
    <row r="41" spans="15:15" x14ac:dyDescent="0.25">
      <c r="O41" s="55"/>
    </row>
    <row r="42" spans="15:15" x14ac:dyDescent="0.25">
      <c r="O42" s="55"/>
    </row>
    <row r="43" spans="15:15" x14ac:dyDescent="0.25">
      <c r="O43" s="55"/>
    </row>
    <row r="44" spans="15:15" x14ac:dyDescent="0.25">
      <c r="O44" s="55"/>
    </row>
    <row r="45" spans="15:15" x14ac:dyDescent="0.25">
      <c r="O45" s="55"/>
    </row>
    <row r="46" spans="15:15" x14ac:dyDescent="0.25">
      <c r="O46" s="55"/>
    </row>
    <row r="47" spans="15:15" x14ac:dyDescent="0.25">
      <c r="O47" s="55"/>
    </row>
    <row r="48" spans="15:15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32. melléklet a 22/2018.(XI.23.)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2018-11-23T08:24:58Z</dcterms:created>
  <dcterms:modified xsi:type="dcterms:W3CDTF">2018-11-23T08:24:59Z</dcterms:modified>
</cp:coreProperties>
</file>