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. Mérlegszerű" sheetId="1" r:id="rId1"/>
    <sheet name="2,a Elemi bevételek" sheetId="2" state="hidden" r:id="rId2"/>
    <sheet name="2,b Elemi kiadások" sheetId="3" r:id="rId3"/>
    <sheet name="3. Hivatal" sheetId="4" r:id="rId4"/>
    <sheet name="5. Felhalmozás" sheetId="5" r:id="rId5"/>
    <sheet name="6,a Műk. mérleg" sheetId="6" r:id="rId6"/>
    <sheet name="6,b Beruh. mérleg" sheetId="7" r:id="rId7"/>
    <sheet name="10. Likviditási terv" sheetId="8" r:id="rId8"/>
    <sheet name="12. Többéves döntések" sheetId="9" r:id="rId9"/>
  </sheets>
  <definedNames>
    <definedName name="_xlfn.IFERROR" hidden="1">#NAME?</definedName>
    <definedName name="_xlnm.Print_Area" localSheetId="0">'1. Mérlegszerű'!$A$1:$O$55</definedName>
    <definedName name="_xlnm.Print_Area" localSheetId="7">'10. Likviditási terv'!$A$1:$O$27</definedName>
    <definedName name="_xlnm.Print_Area" localSheetId="1">'2,a Elemi bevételek'!$A$1:$G$43</definedName>
    <definedName name="_xlnm.Print_Area" localSheetId="2">'2,b Elemi kiadások'!$A$1:$G$64</definedName>
    <definedName name="_xlnm.Print_Area" localSheetId="3">'3. Hivatal'!$A$1:$G$50</definedName>
    <definedName name="_xlnm.Print_Area" localSheetId="4">'5. Felhalmozás'!$A$1:$N$31</definedName>
    <definedName name="_xlnm.Print_Area" localSheetId="5">'6,a Műk. mérleg'!$A$1:$I$31</definedName>
    <definedName name="_xlnm.Print_Area" localSheetId="6">'6,b Beruh. mérleg'!$A$1:$M$31</definedName>
  </definedNames>
  <calcPr fullCalcOnLoad="1"/>
</workbook>
</file>

<file path=xl/comments4.xml><?xml version="1.0" encoding="utf-8"?>
<comments xmlns="http://schemas.openxmlformats.org/spreadsheetml/2006/main">
  <authors>
    <author>tothnora</author>
  </authors>
  <commentList>
    <comment ref="A8" authorId="0">
      <text>
        <r>
          <rPr>
            <b/>
            <sz val="9"/>
            <rFont val="Tahoma"/>
            <family val="2"/>
          </rPr>
          <t>tothnora: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<sst xmlns="http://schemas.openxmlformats.org/spreadsheetml/2006/main" count="810" uniqueCount="515">
  <si>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</si>
  <si>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</si>
  <si>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</si>
  <si>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</si>
  <si>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</si>
  <si>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</si>
  <si>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</si>
  <si>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</si>
  <si>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</si>
  <si>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</si>
  <si>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</si>
  <si>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</si>
  <si>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</si>
  <si>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</si>
  <si>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</si>
  <si>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</si>
  <si>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</si>
  <si>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</si>
  <si>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</si>
  <si>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</si>
  <si>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</si>
  <si>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</si>
  <si>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</si>
  <si>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</si>
  <si>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</si>
  <si>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</si>
  <si>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</si>
  <si>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</si>
  <si>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</si>
  <si>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</si>
  <si>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</si>
  <si>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</si>
  <si>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</si>
  <si>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</si>
  <si>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</si>
  <si>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</si>
  <si>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</si>
  <si>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</si>
  <si>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</si>
  <si>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</si>
  <si>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</si>
  <si>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</si>
  <si>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</si>
  <si>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</si>
  <si>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</si>
  <si>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</si>
  <si>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</si>
  <si>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</si>
  <si>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</si>
  <si>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</si>
  <si>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</si>
  <si>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</si>
  <si>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</si>
  <si>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</si>
  <si>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</si>
  <si>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</si>
  <si>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</si>
  <si>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</si>
  <si>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</si>
  <si>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</si>
  <si>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</si>
  <si>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</si>
  <si>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</si>
  <si>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</si>
  <si>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</si>
  <si>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</si>
  <si>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</si>
  <si>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</si>
  <si>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</si>
  <si>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</si>
  <si>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</si>
  <si>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</si>
  <si>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</si>
  <si>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</si>
  <si>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</si>
  <si>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</si>
  <si>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</si>
  <si>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</si>
  <si>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</si>
  <si>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</si>
  <si>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</si>
  <si>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</si>
  <si>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</si>
  <si>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</si>
  <si>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</si>
  <si>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</si>
  <si>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</si>
  <si>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</si>
  <si>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</si>
  <si>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</si>
  <si>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</si>
  <si>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</si>
  <si>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</si>
  <si>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</si>
  <si>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</si>
  <si>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</si>
  <si>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</si>
  <si>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</si>
  <si>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</si>
  <si>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</si>
  <si>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Szakfeladat</t>
  </si>
  <si>
    <t>COFOG</t>
  </si>
  <si>
    <t>999000</t>
  </si>
  <si>
    <t>045160</t>
  </si>
  <si>
    <t>562913</t>
  </si>
  <si>
    <t>096020</t>
  </si>
  <si>
    <t>066020</t>
  </si>
  <si>
    <t>680001</t>
  </si>
  <si>
    <t>013350</t>
  </si>
  <si>
    <t>052020</t>
  </si>
  <si>
    <t>910502</t>
  </si>
  <si>
    <t>082091</t>
  </si>
  <si>
    <t>931102</t>
  </si>
  <si>
    <t>081030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</si>
  <si>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</si>
  <si>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</si>
  <si>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</si>
  <si>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</si>
  <si>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</si>
  <si>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</si>
  <si>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</si>
  <si>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</si>
  <si>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</si>
  <si>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</si>
  <si>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</si>
  <si>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Egyéb nem intézményi ellátások</t>
  </si>
  <si>
    <t>Egyéb működési célú kiadások</t>
  </si>
  <si>
    <t>Szolgáltatások ellenértéke</t>
  </si>
  <si>
    <t>B62.</t>
  </si>
  <si>
    <t>B7+ B8</t>
  </si>
  <si>
    <t>B111.</t>
  </si>
  <si>
    <t>B112.</t>
  </si>
  <si>
    <t>B113.</t>
  </si>
  <si>
    <t>B114.</t>
  </si>
  <si>
    <t>B115.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</si>
  <si>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</si>
  <si>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</si>
  <si>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</si>
  <si>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</si>
  <si>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</si>
  <si>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</si>
  <si>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</si>
  <si>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</si>
  <si>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</si>
  <si>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</si>
  <si>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</si>
  <si>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</si>
  <si>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</si>
  <si>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</si>
  <si>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</si>
  <si>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</si>
  <si>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</si>
  <si>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</si>
  <si>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</si>
  <si>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</si>
  <si>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</si>
  <si>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</si>
  <si>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</si>
  <si>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</si>
  <si>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</si>
  <si>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</si>
  <si>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</si>
  <si>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</si>
  <si>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</si>
  <si>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K48.</t>
  </si>
  <si>
    <t>K506.</t>
  </si>
  <si>
    <t>K508.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</si>
  <si>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</si>
  <si>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</si>
  <si>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</si>
  <si>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</si>
  <si>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</si>
  <si>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</si>
  <si>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</si>
  <si>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</si>
  <si>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</si>
  <si>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</si>
  <si>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</si>
  <si>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</si>
  <si>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</si>
  <si>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</si>
  <si>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K1.-K8.</t>
  </si>
  <si>
    <t>B1.-B7.</t>
  </si>
  <si>
    <t>K8.+ K9.</t>
  </si>
  <si>
    <t xml:space="preserve">Csesztreg Község Önkormányzata </t>
  </si>
  <si>
    <t xml:space="preserve">Csesztreg Község Önkormányzatának elemi bevételei </t>
  </si>
  <si>
    <t>Csesztreg Község Önkormányzatának elemi kiadásai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</si>
  <si>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</si>
  <si>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</si>
  <si>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</si>
  <si>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</si>
  <si>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</si>
  <si>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</si>
  <si>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</si>
  <si>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Sor-
szám</t>
  </si>
  <si>
    <t>Megnevezés</t>
  </si>
  <si>
    <t>Tartalékok</t>
  </si>
  <si>
    <t>10.</t>
  </si>
  <si>
    <t>11.</t>
  </si>
  <si>
    <t>12.</t>
  </si>
  <si>
    <t>13.</t>
  </si>
  <si>
    <t>14.</t>
  </si>
  <si>
    <t>Értékpapír vásárlása, visszavásárlása</t>
  </si>
  <si>
    <t>15.</t>
  </si>
  <si>
    <t>16.</t>
  </si>
  <si>
    <t>Rövid lejáratú hitelek törlesztése</t>
  </si>
  <si>
    <t>17.</t>
  </si>
  <si>
    <t>Hosszú lejáratú hitelek törlesztése</t>
  </si>
  <si>
    <t>18.</t>
  </si>
  <si>
    <t>Kölcsön törlesztése</t>
  </si>
  <si>
    <t>19.</t>
  </si>
  <si>
    <t>20.</t>
  </si>
  <si>
    <t>21.</t>
  </si>
  <si>
    <t>22.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</si>
  <si>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</si>
  <si>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</si>
  <si>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</si>
  <si>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</si>
  <si>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</si>
  <si>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</si>
  <si>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</si>
  <si>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</si>
  <si>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</si>
  <si>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</si>
  <si>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</si>
  <si>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</si>
  <si>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</si>
  <si>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</si>
  <si>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</si>
  <si>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</si>
  <si>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</si>
  <si>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</si>
  <si>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</si>
  <si>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</si>
  <si>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</si>
  <si>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</si>
  <si>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K513.</t>
  </si>
  <si>
    <t>Tartalékok előirányzata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</si>
  <si>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</si>
  <si>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</si>
  <si>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</si>
  <si>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</si>
  <si>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</si>
  <si>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</si>
  <si>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</si>
  <si>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Egyéb működési célú támogatások</t>
  </si>
  <si>
    <t>Államháztartáson belüli megelőlegezések visszafizetése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</si>
  <si>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</si>
  <si>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</si>
  <si>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</si>
  <si>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</si>
  <si>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</si>
  <si>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</si>
  <si>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</si>
  <si>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</si>
  <si>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Önkormányzat összesen</t>
  </si>
  <si>
    <t>Közös Önkormányzati Hivatal</t>
  </si>
  <si>
    <t>Közös Önkormányzati Hivatal össz.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</si>
  <si>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</si>
  <si>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</si>
  <si>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</si>
  <si>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</si>
  <si>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</si>
  <si>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</si>
  <si>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</si>
  <si>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</si>
  <si>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</si>
  <si>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</si>
  <si>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</si>
  <si>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</si>
  <si>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</si>
  <si>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</si>
  <si>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</si>
  <si>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</si>
  <si>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</si>
  <si>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</si>
  <si>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</si>
  <si>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</si>
  <si>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</si>
  <si>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</si>
  <si>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</si>
  <si>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</si>
  <si>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</si>
  <si>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2.1. Személyi juttatások</t>
  </si>
  <si>
    <t>2.2. Munkaadókat terhelő járulékok és szociális hozzájárulási adó</t>
  </si>
  <si>
    <t>2.3. Dologi kiadások</t>
  </si>
  <si>
    <t>Összesen</t>
  </si>
  <si>
    <t>Közös Önkormányzati Hivatal 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</si>
  <si>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</si>
  <si>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</si>
  <si>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</si>
  <si>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</si>
  <si>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</si>
  <si>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</si>
  <si>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</si>
  <si>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</si>
  <si>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</si>
  <si>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</si>
  <si>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</si>
  <si>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</si>
  <si>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</si>
  <si>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</si>
  <si>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Bevételek összesen :</t>
  </si>
  <si>
    <t>Munkaadót terhelő járulékok</t>
  </si>
  <si>
    <t>Tartalék</t>
  </si>
  <si>
    <t>Kiadások összesen:</t>
  </si>
  <si>
    <t>Záró pénzkészlet</t>
  </si>
  <si>
    <t>F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</si>
  <si>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</si>
  <si>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</si>
  <si>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</si>
  <si>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</si>
  <si>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</si>
  <si>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</si>
  <si>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</si>
  <si>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</si>
  <si>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</si>
  <si>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Csesztreg Község Önkormányzata többéves kihatással járó döntések számszerűsítése évenkénti bontásban és összesítve célok szerint</t>
  </si>
  <si>
    <t xml:space="preserve">   Államháztartáson belüli megelőgezések visszafizetése</t>
  </si>
  <si>
    <r>
      <t xml:space="preserve">    </t>
    </r>
    <r>
      <rPr>
        <sz val="8"/>
        <rFont val="Times New Roman CE"/>
        <family val="0"/>
      </rPr>
      <t>Csesztreg Jövőjéért Alap</t>
    </r>
  </si>
  <si>
    <t>2014.</t>
  </si>
  <si>
    <t>I=(D+E+F+G)</t>
  </si>
  <si>
    <t>CSESZTREG KÖZSÉG ÖNKORMÁNYZATA ÉS INTÉZMÉNYE</t>
  </si>
  <si>
    <t>Adatok Ft-ban</t>
  </si>
  <si>
    <t>Működési célú költségvetési tán. és kiegészítő tám.</t>
  </si>
  <si>
    <t>Biztosító által fizetett kártérítés</t>
  </si>
  <si>
    <t>K335.</t>
  </si>
  <si>
    <t>Közvetített szolgáltatások</t>
  </si>
  <si>
    <t>K512.</t>
  </si>
  <si>
    <t xml:space="preserve">    Adatok Ft-ban</t>
  </si>
  <si>
    <t>Előzetesen felszámított és fizetendő áfa</t>
  </si>
  <si>
    <t>Igazgatáshoz szükséges kis értékű tárgyi eszközök beszerzés</t>
  </si>
  <si>
    <t>Víziközmű felújítása</t>
  </si>
  <si>
    <t>Felhalmozási jellegű bevétel megnevezése</t>
  </si>
  <si>
    <t>Felhalmozási jellegű kiadás megnevezése</t>
  </si>
  <si>
    <t xml:space="preserve"> Adatok Ft-ban</t>
  </si>
  <si>
    <t xml:space="preserve">    lásd: 5. tábla</t>
  </si>
  <si>
    <t xml:space="preserve">   lásd: 5. tábla</t>
  </si>
  <si>
    <t>2018.</t>
  </si>
  <si>
    <t>2019.</t>
  </si>
  <si>
    <t>K89.</t>
  </si>
  <si>
    <t>Egyéb felhalmozási célú támogatások áht-n kívülre</t>
  </si>
  <si>
    <t>K5021.</t>
  </si>
  <si>
    <t>A helyi önkormányzatok előző évi elszámolásaiból származó kiadások</t>
  </si>
  <si>
    <t>K352.</t>
  </si>
  <si>
    <t>Fizetendő áfa előirányzata</t>
  </si>
  <si>
    <t>2.1. Működési célú támogatás aht-n belül</t>
  </si>
  <si>
    <t xml:space="preserve">2.2. Működési bevételek </t>
  </si>
  <si>
    <t>2.3. Felhalmozási bevételek</t>
  </si>
  <si>
    <t xml:space="preserve">1.6. Beruházások </t>
  </si>
  <si>
    <t>1.7. Felújítások</t>
  </si>
  <si>
    <t>1.8. Egyéb felhalmozási célú kiadások</t>
  </si>
  <si>
    <t>1.9. Tartalékok</t>
  </si>
  <si>
    <t>1.8. Előző évi költségvetési maradvány igénybevétele</t>
  </si>
  <si>
    <t>2.4. Előző évi költségvetési maradvány igénybevétele</t>
  </si>
  <si>
    <t>Működési célú támogatások áht-n belülről</t>
  </si>
  <si>
    <t>Előző évi költségvetési maradvány igénybevétele</t>
  </si>
  <si>
    <t>2020.</t>
  </si>
  <si>
    <t>B411.</t>
  </si>
  <si>
    <t>Eredeti előirányzat 2018.</t>
  </si>
  <si>
    <t>B25.</t>
  </si>
  <si>
    <t>Egyéb felhalmozási célú támogatások áht-n belülről</t>
  </si>
  <si>
    <t>B75.</t>
  </si>
  <si>
    <t>Egyéb felhalmozási célú átvett pénzeszközök</t>
  </si>
  <si>
    <t>2018. ÉVI MŰKÖDÉSI ÉS FELHALMOZÁSI CÉLÚ BEVÉTELEI ÉS KIADÁSAI</t>
  </si>
  <si>
    <t>1.7. Felhalmozási célú átvett pénzeszközök</t>
  </si>
  <si>
    <t xml:space="preserve"> </t>
  </si>
  <si>
    <t>2018. évi előirányzat</t>
  </si>
  <si>
    <t>CSESZTREG KÖZSÉG ÖNKORMÁNYZATA ÉS INTÉZMÉNYE 2018. ÉVI ELŐIRÁNYZAT FELHASZNÁLÁSI ÜTEMTERVE</t>
  </si>
  <si>
    <t>Költségvetési bevételek összesen: (1.+3.+4.+6.+7.)</t>
  </si>
  <si>
    <t>Hiány belső finanszírozás bevételei ( 10.+…+14.)</t>
  </si>
  <si>
    <t>Hiány külső finanszírozásának bevételei (16.+…+20. )</t>
  </si>
  <si>
    <t>Felhalmozási célú finanszírozási bevételek összesen (9.+15.)</t>
  </si>
  <si>
    <t>BEVÉTEL ÖSSZESEN (8.+21.)</t>
  </si>
  <si>
    <t>Költségvetési kiadások összesen: (1.+3.+5.+6.+7.)</t>
  </si>
  <si>
    <t>Felhalmozási célú finanszírozási kiadások összesen
(9.+...+20.)</t>
  </si>
  <si>
    <t>KIADÁSOK ÖSSZESEN (8.+21.)</t>
  </si>
  <si>
    <t>GO IN NATURE projekt</t>
  </si>
  <si>
    <t>2018. előtti kifizetések</t>
  </si>
  <si>
    <t>Összesen (1+2+3+5+7)</t>
  </si>
  <si>
    <t>Dózsa úti járda részleges felújítása</t>
  </si>
  <si>
    <t>Védőnő részére kis értékű eszközök beszerzése</t>
  </si>
  <si>
    <t>Egyéb felhalmozási célú támogatások áht-n kívülre (Sportegyesület)</t>
  </si>
  <si>
    <t>Fecskeház kialakítása</t>
  </si>
  <si>
    <t>Ady úti járda felújítása</t>
  </si>
  <si>
    <t>Kátyúzás</t>
  </si>
  <si>
    <t>KerKaLand projekt</t>
  </si>
  <si>
    <t>Egészségügy részére kis értékű eszközök beszerzése</t>
  </si>
  <si>
    <t>Konyha felújítás projekt</t>
  </si>
  <si>
    <t>Tartalékok (EFOP 1.5.3.)</t>
  </si>
  <si>
    <t>Tartalékok (EFOP 3.9.2.)</t>
  </si>
  <si>
    <t>Tartalékok (GO IN NATURE)</t>
  </si>
  <si>
    <t>Tartalékok (KerKaLand)</t>
  </si>
  <si>
    <t>Felhalmozási jellegű bevételek és kiadások (önkormányzati szinten)</t>
  </si>
  <si>
    <t>Tulajdonosi bevételek (Zalavíz)</t>
  </si>
  <si>
    <t>Előző évi maradvány igénybevétele</t>
  </si>
  <si>
    <t>Fecskeházak kialakítására kapott pályázati támogatás</t>
  </si>
  <si>
    <t>Konyha felújítására kapott pályázati támogatás</t>
  </si>
  <si>
    <t>EFOP 1.5.3. - pályázati támogatás</t>
  </si>
  <si>
    <t>EFOP 3.9.2. - pályázati támogatás</t>
  </si>
  <si>
    <t>Felhalmozási célú támogatások áht-n belülről</t>
  </si>
  <si>
    <t>igazg.</t>
  </si>
  <si>
    <t>fecskeház</t>
  </si>
  <si>
    <t>Dózsa úit járda</t>
  </si>
  <si>
    <t>Ady úti járda</t>
  </si>
  <si>
    <t>kátyúzás</t>
  </si>
  <si>
    <t>GO IN NATURE</t>
  </si>
  <si>
    <t>KerKaLand</t>
  </si>
  <si>
    <t>vízmű</t>
  </si>
  <si>
    <t>orvos</t>
  </si>
  <si>
    <t>védőőnő</t>
  </si>
  <si>
    <t>műv. Ház felúj.</t>
  </si>
  <si>
    <t>műv. Ház beruh.</t>
  </si>
  <si>
    <t xml:space="preserve">konyha </t>
  </si>
  <si>
    <t>hivatal</t>
  </si>
  <si>
    <t>Értékesítési forgalmi adók (Iparűzési adó)</t>
  </si>
  <si>
    <t>Tartalékok (általános)</t>
  </si>
  <si>
    <t>Művelődési Ház felújítása, valamint eszközök beszerzése</t>
  </si>
  <si>
    <t>Előirányzat módosítás 04.15.</t>
  </si>
  <si>
    <t>Módosított előirányzat 04.15.</t>
  </si>
  <si>
    <t>Előrányzat módosítás 04.15.</t>
  </si>
  <si>
    <t>Ebből: Közművelődési érdekeltségnövelő támogatáshoz kapcsolódó beruházás</t>
  </si>
  <si>
    <t>Ebből: Közművelődési érdekeltségnövelő támogatáshoz kapcsolódó beruházás általános forgalmi adója</t>
  </si>
  <si>
    <t>Előriányzat módosítás 04.15.</t>
  </si>
  <si>
    <t>A K5 rovaton (működési célú kiadás) könyvelendő felhalmozási célú céltartalék a mérlegszerű bemutatásban a felhalmozási célú kiadások között szerepel!</t>
  </si>
  <si>
    <t>H</t>
  </si>
  <si>
    <t>Közművelődési érdekeltségnövelő támogatásból történő eszközbeszerzés (Művelődési Házba székek vásárlása)</t>
  </si>
  <si>
    <t>Közművelődési érdekeltségnövelő támogatás</t>
  </si>
  <si>
    <t>érd.növ.tám.</t>
  </si>
  <si>
    <t>Előirányzat módosítás 05.31.</t>
  </si>
  <si>
    <t>Módosított előirányzat 05.31.</t>
  </si>
  <si>
    <t>Előrányzat módosítás 05.31.</t>
  </si>
  <si>
    <t>2/2018. (II. 15.) önkormányzati rendelet 2,b. melléklete</t>
  </si>
  <si>
    <t xml:space="preserve"> Csesztregi Közös Önkormányzati Hivatal költségvetése</t>
  </si>
  <si>
    <t>BEVÉTELEK</t>
  </si>
  <si>
    <t>Eredeti előirányzat        2017.</t>
  </si>
  <si>
    <t>2017. évi várható teljesítés</t>
  </si>
  <si>
    <t>Eredeti előirányzat       2018.</t>
  </si>
  <si>
    <t>Működési célú támogatások ÁHT-n belülről</t>
  </si>
  <si>
    <t>Egyéb működési célú támogatások ÁHT-n belülről</t>
  </si>
  <si>
    <t>B403.</t>
  </si>
  <si>
    <t>Ellátási díjak előirányzata</t>
  </si>
  <si>
    <t>Kiszámlázott áfa előirányzata</t>
  </si>
  <si>
    <t>B53.</t>
  </si>
  <si>
    <t>Egyéb tárgyi eszközök értékesítése</t>
  </si>
  <si>
    <t>B1-B7.</t>
  </si>
  <si>
    <t>B816.</t>
  </si>
  <si>
    <t>Központi, irányítószervi támogatás</t>
  </si>
  <si>
    <t>B1.- B8.</t>
  </si>
  <si>
    <t>KIADÁSOK</t>
  </si>
  <si>
    <t xml:space="preserve">K6. </t>
  </si>
  <si>
    <t>Egyéb tárgyi eszközök beszerzése</t>
  </si>
  <si>
    <t xml:space="preserve">Beruházási célú áfa </t>
  </si>
  <si>
    <t>K1.- K8.</t>
  </si>
  <si>
    <t>Engedélyezett létszám keret (fő)</t>
  </si>
  <si>
    <t>Közfoglalkoztatottak létszáma (fő)</t>
  </si>
  <si>
    <t>2/2018. (II. 15.) önkormányzati rendelet 3. melléklete</t>
  </si>
  <si>
    <t>Egyáb működési célú támogatások ÁHT-n kívülre</t>
  </si>
  <si>
    <t>Előriányzat módosítás 05.31.</t>
  </si>
  <si>
    <t>2.4. Egyéb működési célú kiadások</t>
  </si>
  <si>
    <t>2/2018. (II. 15.) önkormányzati rendelet 1. melléklete</t>
  </si>
  <si>
    <t>2.5. Beruházási kiadás</t>
  </si>
  <si>
    <t>I. Működési célú bevételek és kiadások mérlege
(Önkormányzati szinten)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</si>
  <si>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</si>
  <si>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</si>
  <si>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</si>
  <si>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</si>
  <si>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</si>
  <si>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6.-ból EU-s támogatás (közvetlen)</t>
  </si>
  <si>
    <t>Költségvetési bevételek összesen (1.+2.+4.+5.+6.+8.)</t>
  </si>
  <si>
    <t>Költségvetési kiadások összesen (1.+...+8.)</t>
  </si>
  <si>
    <t>Hiány belső finanszírozásának bevételei (11.+…+14.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</si>
  <si>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</si>
  <si>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</si>
  <si>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</si>
  <si>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</si>
  <si>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</si>
  <si>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(16.+17.) </t>
  </si>
  <si>
    <t>Forgatási célú belföldi, külföldi értékpapírok vásárlása</t>
  </si>
  <si>
    <t xml:space="preserve">   Likviditási célú hitelek, kölcsönök felvétele</t>
  </si>
  <si>
    <t>Pénzeszközök lekötött betétként elhelyezése</t>
  </si>
  <si>
    <t xml:space="preserve">   Értékpapírok bevételei</t>
  </si>
  <si>
    <t>Adóssághoz nem kapcsolódó származékos ügyletek</t>
  </si>
  <si>
    <t>Váltóbevételek</t>
  </si>
  <si>
    <t>Váltókiadások</t>
  </si>
  <si>
    <t>Adóssághoz nem kapcsolódó származékos ügyletek bevételei</t>
  </si>
  <si>
    <t>Működési célú finanszírozási bevételek összesen (10.+15.+19.+20.)</t>
  </si>
  <si>
    <t>Működési célú finanszírozási kiadások összesen (10.+...+20.)</t>
  </si>
  <si>
    <t>BEVÉTEL ÖSSZESEN (9.+21.)</t>
  </si>
  <si>
    <t>KIADÁSOK ÖSSZESEN (9.+21.)</t>
  </si>
  <si>
    <t>23.</t>
  </si>
  <si>
    <t>Költségvetési hiány:</t>
  </si>
  <si>
    <t>Költségvetési többlet:</t>
  </si>
  <si>
    <t>24.</t>
  </si>
  <si>
    <t>Tárgyévi  hiány:</t>
  </si>
  <si>
    <t>Tárgyévi  többlet:</t>
  </si>
  <si>
    <t>2/2018. (II. 15.) önkormányzati rendelet 5. melléklete</t>
  </si>
  <si>
    <t>Módosított előirányzat 05.31</t>
  </si>
  <si>
    <t>2/2018. (II. 15.) önkormányzati rendelet 6.a, melléklete</t>
  </si>
  <si>
    <t>I</t>
  </si>
  <si>
    <t>2/2018. (II. 15.) önkormányzati rendelet 6.b, melléklete</t>
  </si>
  <si>
    <t>Előriányzat módosítás 05.31</t>
  </si>
  <si>
    <t>-</t>
  </si>
  <si>
    <t>J</t>
  </si>
  <si>
    <t>K</t>
  </si>
  <si>
    <t>2/2018. (II. 15.) önkormányzati rendelet 10. melléklete</t>
  </si>
  <si>
    <t>2/2018. (II. 15.) önkormányzati rendelet 12. melléklete</t>
  </si>
  <si>
    <t>11/2018. (VI. 18.) önkormányzati rendelet 1. melléklete</t>
  </si>
  <si>
    <t>11/2018. (VI. 18.) önkormányzati rendelet 2. melléklete</t>
  </si>
  <si>
    <t>11/2018. (VI. 18.) önkormányzati rendelet 3. melléklete</t>
  </si>
  <si>
    <t>11/2018. (VI. 18.) önkormányzati rendelet 4. melléklete</t>
  </si>
  <si>
    <t>11/2018. (VI. 18.) önkormányzati rendelet 5. melléklete</t>
  </si>
  <si>
    <t>11/2018. (VI. 18.) önkormányzati rendelet 6. melléklete</t>
  </si>
  <si>
    <t>11/2018. (VI. 18.) önkormányzati rendelet 7. melléklete</t>
  </si>
  <si>
    <t>11/2018. (VI. 18.) önkormányzati rendelet 8.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</si>
</sst>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82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i/>
      <sz val="6"/>
      <name val="Times New Roman CE"/>
      <family val="0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16"/>
      <name val="Times New Roman"/>
      <family val="1"/>
    </font>
    <font>
      <b/>
      <i/>
      <sz val="16"/>
      <name val="Arial CE"/>
      <family val="0"/>
    </font>
    <font>
      <i/>
      <sz val="16"/>
      <name val="Arial CE"/>
      <family val="0"/>
    </font>
    <font>
      <b/>
      <sz val="6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4"/>
      <color indexed="10"/>
      <name val="Times New Roman CE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lightHorizontal"/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5" borderId="0" applyNumberFormat="0" applyBorder="0" applyAlignment="0" applyProtection="0"/>
    <xf numFmtId="0" fontId="7" fillId="9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9" borderId="1" applyNumberFormat="0" applyAlignment="0" applyProtection="0"/>
    <xf numFmtId="0" fontId="15" fillId="22" borderId="7" applyNumberFormat="0" applyFont="0" applyAlignment="0" applyProtection="0"/>
    <xf numFmtId="0" fontId="18" fillId="6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3" fillId="22" borderId="7" applyNumberFormat="0" applyFont="0" applyAlignment="0" applyProtection="0"/>
    <xf numFmtId="0" fontId="21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3" fillId="23" borderId="0" applyNumberFormat="0" applyBorder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6" fillId="0" borderId="0" xfId="101">
      <alignment/>
      <protection/>
    </xf>
    <xf numFmtId="0" fontId="16" fillId="0" borderId="0" xfId="101" applyFont="1" applyBorder="1" applyAlignment="1">
      <alignment horizontal="center"/>
      <protection/>
    </xf>
    <xf numFmtId="0" fontId="27" fillId="0" borderId="10" xfId="101" applyFont="1" applyBorder="1" applyAlignment="1">
      <alignment vertical="center" wrapText="1"/>
      <protection/>
    </xf>
    <xf numFmtId="0" fontId="27" fillId="0" borderId="11" xfId="101" applyFont="1" applyBorder="1" applyAlignment="1">
      <alignment horizontal="center" vertical="center" wrapText="1"/>
      <protection/>
    </xf>
    <xf numFmtId="49" fontId="16" fillId="0" borderId="12" xfId="101" applyNumberFormat="1" applyFont="1" applyBorder="1" applyAlignment="1">
      <alignment horizontal="right"/>
      <protection/>
    </xf>
    <xf numFmtId="49" fontId="16" fillId="0" borderId="13" xfId="101" applyNumberFormat="1" applyFont="1" applyBorder="1" applyAlignment="1">
      <alignment horizontal="right"/>
      <protection/>
    </xf>
    <xf numFmtId="180" fontId="16" fillId="0" borderId="13" xfId="101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4" xfId="101" applyFont="1" applyBorder="1">
      <alignment/>
      <protection/>
    </xf>
    <xf numFmtId="0" fontId="16" fillId="0" borderId="15" xfId="101" applyFont="1" applyBorder="1">
      <alignment/>
      <protection/>
    </xf>
    <xf numFmtId="49" fontId="16" fillId="0" borderId="16" xfId="101" applyNumberFormat="1" applyBorder="1">
      <alignment/>
      <protection/>
    </xf>
    <xf numFmtId="49" fontId="16" fillId="0" borderId="17" xfId="101" applyNumberFormat="1" applyBorder="1">
      <alignment/>
      <protection/>
    </xf>
    <xf numFmtId="0" fontId="27" fillId="0" borderId="18" xfId="101" applyFont="1" applyBorder="1" applyAlignment="1">
      <alignment horizontal="left"/>
      <protection/>
    </xf>
    <xf numFmtId="0" fontId="27" fillId="0" borderId="19" xfId="101" applyFont="1" applyBorder="1" applyAlignment="1">
      <alignment horizontal="left"/>
      <protection/>
    </xf>
    <xf numFmtId="0" fontId="27" fillId="0" borderId="20" xfId="101" applyFont="1" applyBorder="1" applyAlignment="1">
      <alignment horizontal="left"/>
      <protection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34" fillId="0" borderId="0" xfId="0" applyFont="1" applyAlignment="1">
      <alignment/>
    </xf>
    <xf numFmtId="0" fontId="1" fillId="0" borderId="0" xfId="0" applyFont="1" applyAlignment="1">
      <alignment/>
    </xf>
    <xf numFmtId="0" fontId="35" fillId="0" borderId="0" xfId="0" applyFont="1" applyAlignment="1">
      <alignment/>
    </xf>
    <xf numFmtId="0" fontId="39" fillId="0" borderId="0" xfId="0" applyFont="1" applyAlignment="1">
      <alignment/>
    </xf>
    <xf numFmtId="0" fontId="31" fillId="0" borderId="21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29" fillId="0" borderId="21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25" fillId="0" borderId="21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3" fillId="0" borderId="21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0" fontId="33" fillId="0" borderId="22" xfId="0" applyFont="1" applyBorder="1" applyAlignment="1">
      <alignment wrapText="1"/>
    </xf>
    <xf numFmtId="0" fontId="33" fillId="0" borderId="23" xfId="0" applyFont="1" applyBorder="1" applyAlignment="1">
      <alignment wrapText="1"/>
    </xf>
    <xf numFmtId="0" fontId="25" fillId="0" borderId="24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0" fontId="25" fillId="0" borderId="26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44" fillId="0" borderId="0" xfId="101" applyFont="1" applyAlignment="1">
      <alignment horizontal="center"/>
      <protection/>
    </xf>
    <xf numFmtId="0" fontId="16" fillId="0" borderId="0" xfId="101" applyFont="1" applyBorder="1" applyAlignment="1">
      <alignment horizontal="right"/>
      <protection/>
    </xf>
    <xf numFmtId="3" fontId="16" fillId="0" borderId="13" xfId="101" applyNumberFormat="1" applyFont="1" applyBorder="1">
      <alignment/>
      <protection/>
    </xf>
    <xf numFmtId="3" fontId="16" fillId="0" borderId="17" xfId="101" applyNumberFormat="1" applyFont="1" applyBorder="1">
      <alignment/>
      <protection/>
    </xf>
    <xf numFmtId="3" fontId="27" fillId="0" borderId="19" xfId="101" applyNumberFormat="1" applyFont="1" applyBorder="1">
      <alignment/>
      <protection/>
    </xf>
    <xf numFmtId="3" fontId="16" fillId="0" borderId="13" xfId="101" applyNumberFormat="1" applyFont="1" applyFill="1" applyBorder="1" applyAlignment="1" applyProtection="1">
      <alignment vertical="center" wrapText="1"/>
      <protection locked="0"/>
    </xf>
    <xf numFmtId="3" fontId="25" fillId="0" borderId="13" xfId="0" applyNumberFormat="1" applyFont="1" applyBorder="1" applyAlignment="1">
      <alignment horizontal="right" wrapText="1"/>
    </xf>
    <xf numFmtId="3" fontId="31" fillId="0" borderId="13" xfId="0" applyNumberFormat="1" applyFont="1" applyBorder="1" applyAlignment="1">
      <alignment horizontal="right" wrapText="1"/>
    </xf>
    <xf numFmtId="3" fontId="29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right" wrapText="1"/>
    </xf>
    <xf numFmtId="3" fontId="33" fillId="0" borderId="13" xfId="0" applyNumberFormat="1" applyFont="1" applyBorder="1" applyAlignment="1">
      <alignment horizontal="right" wrapText="1"/>
    </xf>
    <xf numFmtId="3" fontId="33" fillId="0" borderId="23" xfId="0" applyNumberFormat="1" applyFont="1" applyBorder="1" applyAlignment="1">
      <alignment horizontal="right" wrapText="1"/>
    </xf>
    <xf numFmtId="3" fontId="25" fillId="0" borderId="25" xfId="0" applyNumberFormat="1" applyFont="1" applyBorder="1" applyAlignment="1">
      <alignment horizontal="right" wrapText="1"/>
    </xf>
    <xf numFmtId="3" fontId="29" fillId="0" borderId="25" xfId="0" applyNumberFormat="1" applyFont="1" applyBorder="1" applyAlignment="1">
      <alignment horizontal="right" wrapText="1"/>
    </xf>
    <xf numFmtId="0" fontId="30" fillId="0" borderId="27" xfId="0" applyFont="1" applyBorder="1" applyAlignment="1">
      <alignment horizontal="center" wrapText="1"/>
    </xf>
    <xf numFmtId="0" fontId="38" fillId="0" borderId="13" xfId="0" applyFont="1" applyBorder="1" applyAlignment="1">
      <alignment wrapText="1"/>
    </xf>
    <xf numFmtId="0" fontId="30" fillId="0" borderId="28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6" fillId="0" borderId="30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0" fontId="47" fillId="0" borderId="12" xfId="101" applyFont="1" applyBorder="1" applyAlignment="1">
      <alignment horizontal="center"/>
      <protection/>
    </xf>
    <xf numFmtId="0" fontId="47" fillId="0" borderId="13" xfId="101" applyFont="1" applyBorder="1" applyAlignment="1">
      <alignment horizontal="center"/>
      <protection/>
    </xf>
    <xf numFmtId="0" fontId="47" fillId="0" borderId="14" xfId="101" applyFont="1" applyBorder="1" applyAlignment="1">
      <alignment horizontal="center"/>
      <protection/>
    </xf>
    <xf numFmtId="0" fontId="47" fillId="0" borderId="0" xfId="101" applyFont="1">
      <alignment/>
      <protection/>
    </xf>
    <xf numFmtId="180" fontId="16" fillId="0" borderId="0" xfId="103" applyNumberFormat="1" applyFill="1" applyAlignment="1" applyProtection="1">
      <alignment vertical="center" wrapText="1"/>
      <protection/>
    </xf>
    <xf numFmtId="180" fontId="49" fillId="0" borderId="0" xfId="103" applyNumberFormat="1" applyFont="1" applyFill="1" applyAlignment="1" applyProtection="1">
      <alignment horizontal="centerContinuous" vertical="center" wrapText="1"/>
      <protection/>
    </xf>
    <xf numFmtId="180" fontId="16" fillId="0" borderId="0" xfId="103" applyNumberFormat="1" applyFill="1" applyAlignment="1" applyProtection="1">
      <alignment horizontal="centerContinuous" vertical="center"/>
      <protection/>
    </xf>
    <xf numFmtId="180" fontId="16" fillId="0" borderId="0" xfId="103" applyNumberFormat="1" applyFill="1" applyAlignment="1" applyProtection="1">
      <alignment horizontal="center" vertical="center" wrapText="1"/>
      <protection/>
    </xf>
    <xf numFmtId="180" fontId="51" fillId="0" borderId="32" xfId="103" applyNumberFormat="1" applyFont="1" applyFill="1" applyBorder="1" applyAlignment="1" applyProtection="1">
      <alignment horizontal="centerContinuous" vertical="center" wrapText="1"/>
      <protection/>
    </xf>
    <xf numFmtId="180" fontId="51" fillId="0" borderId="33" xfId="103" applyNumberFormat="1" applyFont="1" applyFill="1" applyBorder="1" applyAlignment="1" applyProtection="1">
      <alignment horizontal="centerContinuous" vertical="center" wrapText="1"/>
      <protection/>
    </xf>
    <xf numFmtId="180" fontId="51" fillId="0" borderId="34" xfId="103" applyNumberFormat="1" applyFont="1" applyFill="1" applyBorder="1" applyAlignment="1" applyProtection="1">
      <alignment horizontal="centerContinuous" vertical="center" wrapText="1"/>
      <protection/>
    </xf>
    <xf numFmtId="180" fontId="51" fillId="0" borderId="32" xfId="103" applyNumberFormat="1" applyFont="1" applyFill="1" applyBorder="1" applyAlignment="1" applyProtection="1">
      <alignment horizontal="center" vertical="center" wrapText="1"/>
      <protection/>
    </xf>
    <xf numFmtId="180" fontId="51" fillId="0" borderId="33" xfId="103" applyNumberFormat="1" applyFont="1" applyFill="1" applyBorder="1" applyAlignment="1" applyProtection="1">
      <alignment horizontal="center" vertical="center" wrapText="1"/>
      <protection/>
    </xf>
    <xf numFmtId="180" fontId="27" fillId="0" borderId="0" xfId="103" applyNumberFormat="1" applyFont="1" applyFill="1" applyAlignment="1" applyProtection="1">
      <alignment horizontal="center" vertical="center" wrapText="1"/>
      <protection/>
    </xf>
    <xf numFmtId="180" fontId="47" fillId="0" borderId="35" xfId="103" applyNumberFormat="1" applyFont="1" applyFill="1" applyBorder="1" applyAlignment="1" applyProtection="1">
      <alignment horizontal="center" vertical="center" wrapText="1"/>
      <protection/>
    </xf>
    <xf numFmtId="180" fontId="47" fillId="0" borderId="32" xfId="103" applyNumberFormat="1" applyFont="1" applyFill="1" applyBorder="1" applyAlignment="1" applyProtection="1">
      <alignment horizontal="center" vertical="center" wrapText="1"/>
      <protection/>
    </xf>
    <xf numFmtId="180" fontId="47" fillId="0" borderId="33" xfId="103" applyNumberFormat="1" applyFont="1" applyFill="1" applyBorder="1" applyAlignment="1" applyProtection="1">
      <alignment horizontal="center" vertical="center" wrapText="1"/>
      <protection/>
    </xf>
    <xf numFmtId="180" fontId="16" fillId="0" borderId="36" xfId="103" applyNumberFormat="1" applyFill="1" applyBorder="1" applyAlignment="1" applyProtection="1">
      <alignment horizontal="left" vertical="center" wrapText="1" indent="1"/>
      <protection/>
    </xf>
    <xf numFmtId="180" fontId="52" fillId="0" borderId="37" xfId="103" applyNumberFormat="1" applyFont="1" applyFill="1" applyBorder="1" applyAlignment="1" applyProtection="1">
      <alignment horizontal="left" vertical="center" wrapText="1" indent="1"/>
      <protection/>
    </xf>
    <xf numFmtId="180" fontId="52" fillId="0" borderId="25" xfId="103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38" xfId="103" applyNumberFormat="1" applyFill="1" applyBorder="1" applyAlignment="1" applyProtection="1">
      <alignment horizontal="left" vertical="center" wrapText="1" indent="1"/>
      <protection/>
    </xf>
    <xf numFmtId="180" fontId="52" fillId="0" borderId="12" xfId="103" applyNumberFormat="1" applyFont="1" applyFill="1" applyBorder="1" applyAlignment="1" applyProtection="1">
      <alignment horizontal="left" vertical="center" wrapText="1" indent="1"/>
      <protection/>
    </xf>
    <xf numFmtId="180" fontId="52" fillId="0" borderId="13" xfId="103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39" xfId="103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40" xfId="103" applyNumberFormat="1" applyFont="1" applyFill="1" applyBorder="1" applyAlignment="1" applyProtection="1">
      <alignment horizontal="left" vertical="center" wrapText="1" indent="1"/>
      <protection/>
    </xf>
    <xf numFmtId="180" fontId="52" fillId="0" borderId="41" xfId="103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2" xfId="103" applyNumberFormat="1" applyFont="1" applyFill="1" applyBorder="1" applyAlignment="1" applyProtection="1">
      <alignment horizontal="left" vertical="center" wrapText="1" indent="1"/>
      <protection locked="0"/>
    </xf>
    <xf numFmtId="180" fontId="27" fillId="0" borderId="35" xfId="103" applyNumberFormat="1" applyFont="1" applyFill="1" applyBorder="1" applyAlignment="1" applyProtection="1">
      <alignment horizontal="left" vertical="center" wrapText="1" indent="1"/>
      <protection/>
    </xf>
    <xf numFmtId="180" fontId="47" fillId="0" borderId="32" xfId="103" applyNumberFormat="1" applyFont="1" applyFill="1" applyBorder="1" applyAlignment="1" applyProtection="1">
      <alignment horizontal="left" vertical="center" wrapText="1" indent="1"/>
      <protection/>
    </xf>
    <xf numFmtId="180" fontId="47" fillId="0" borderId="33" xfId="103" applyNumberFormat="1" applyFont="1" applyFill="1" applyBorder="1" applyAlignment="1" applyProtection="1">
      <alignment horizontal="right" vertical="center" wrapText="1" indent="1"/>
      <protection/>
    </xf>
    <xf numFmtId="180" fontId="52" fillId="0" borderId="13" xfId="103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39" xfId="103" applyNumberFormat="1" applyFont="1" applyFill="1" applyBorder="1" applyAlignment="1" applyProtection="1">
      <alignment horizontal="right" vertical="center" wrapText="1" indent="1"/>
      <protection locked="0"/>
    </xf>
    <xf numFmtId="180" fontId="53" fillId="0" borderId="13" xfId="103" applyNumberFormat="1" applyFont="1" applyFill="1" applyBorder="1" applyAlignment="1" applyProtection="1">
      <alignment horizontal="right" vertical="center" wrapText="1" indent="1"/>
      <protection/>
    </xf>
    <xf numFmtId="180" fontId="27" fillId="0" borderId="32" xfId="103" applyNumberFormat="1" applyFont="1" applyFill="1" applyBorder="1" applyAlignment="1" applyProtection="1">
      <alignment horizontal="left" vertical="center" wrapText="1" indent="1"/>
      <protection/>
    </xf>
    <xf numFmtId="180" fontId="27" fillId="0" borderId="42" xfId="103" applyNumberFormat="1" applyFont="1" applyFill="1" applyBorder="1" applyAlignment="1" applyProtection="1">
      <alignment horizontal="right" vertical="center" wrapText="1" indent="1"/>
      <protection/>
    </xf>
    <xf numFmtId="180" fontId="53" fillId="0" borderId="43" xfId="103" applyNumberFormat="1" applyFont="1" applyFill="1" applyBorder="1" applyAlignment="1" applyProtection="1">
      <alignment horizontal="left" vertical="center" wrapText="1" indent="1"/>
      <protection/>
    </xf>
    <xf numFmtId="180" fontId="53" fillId="0" borderId="25" xfId="103" applyNumberFormat="1" applyFont="1" applyFill="1" applyBorder="1" applyAlignment="1" applyProtection="1">
      <alignment horizontal="right" vertical="center" wrapText="1" indent="1"/>
      <protection/>
    </xf>
    <xf numFmtId="180" fontId="52" fillId="0" borderId="12" xfId="103" applyNumberFormat="1" applyFont="1" applyFill="1" applyBorder="1" applyAlignment="1" applyProtection="1">
      <alignment horizontal="left" vertical="center" wrapText="1" indent="2"/>
      <protection/>
    </xf>
    <xf numFmtId="180" fontId="52" fillId="0" borderId="13" xfId="103" applyNumberFormat="1" applyFont="1" applyFill="1" applyBorder="1" applyAlignment="1" applyProtection="1">
      <alignment horizontal="left" vertical="center" wrapText="1" indent="2"/>
      <protection/>
    </xf>
    <xf numFmtId="180" fontId="53" fillId="0" borderId="13" xfId="103" applyNumberFormat="1" applyFont="1" applyFill="1" applyBorder="1" applyAlignment="1" applyProtection="1">
      <alignment horizontal="left" vertical="center" wrapText="1" indent="1"/>
      <protection/>
    </xf>
    <xf numFmtId="180" fontId="52" fillId="0" borderId="37" xfId="103" applyNumberFormat="1" applyFont="1" applyFill="1" applyBorder="1" applyAlignment="1" applyProtection="1">
      <alignment horizontal="left" vertical="center" wrapText="1" indent="2"/>
      <protection/>
    </xf>
    <xf numFmtId="180" fontId="52" fillId="0" borderId="16" xfId="103" applyNumberFormat="1" applyFont="1" applyFill="1" applyBorder="1" applyAlignment="1" applyProtection="1">
      <alignment horizontal="left" vertical="center" wrapText="1" indent="2"/>
      <protection/>
    </xf>
    <xf numFmtId="3" fontId="54" fillId="0" borderId="13" xfId="0" applyNumberFormat="1" applyFont="1" applyBorder="1" applyAlignment="1">
      <alignment horizontal="right" wrapText="1"/>
    </xf>
    <xf numFmtId="3" fontId="54" fillId="0" borderId="23" xfId="0" applyNumberFormat="1" applyFont="1" applyBorder="1" applyAlignment="1">
      <alignment horizontal="right" wrapText="1"/>
    </xf>
    <xf numFmtId="180" fontId="52" fillId="0" borderId="44" xfId="103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106">
      <alignment/>
      <protection/>
    </xf>
    <xf numFmtId="0" fontId="15" fillId="0" borderId="0" xfId="106" applyBorder="1">
      <alignment/>
      <protection/>
    </xf>
    <xf numFmtId="0" fontId="36" fillId="0" borderId="45" xfId="106" applyFont="1" applyFill="1" applyBorder="1" applyAlignment="1">
      <alignment horizontal="left" vertical="center"/>
      <protection/>
    </xf>
    <xf numFmtId="0" fontId="36" fillId="0" borderId="14" xfId="106" applyFont="1" applyFill="1" applyBorder="1" applyAlignment="1">
      <alignment horizontal="left" vertical="center"/>
      <protection/>
    </xf>
    <xf numFmtId="0" fontId="42" fillId="0" borderId="13" xfId="106" applyFont="1" applyBorder="1" applyAlignment="1">
      <alignment horizontal="left" vertical="center"/>
      <protection/>
    </xf>
    <xf numFmtId="0" fontId="42" fillId="0" borderId="13" xfId="106" applyFont="1" applyFill="1" applyBorder="1">
      <alignment/>
      <protection/>
    </xf>
    <xf numFmtId="0" fontId="56" fillId="0" borderId="14" xfId="102" applyFont="1" applyBorder="1" applyAlignment="1">
      <alignment horizontal="center"/>
      <protection/>
    </xf>
    <xf numFmtId="0" fontId="41" fillId="0" borderId="14" xfId="106" applyFont="1" applyBorder="1" applyAlignment="1">
      <alignment horizontal="left" vertical="center"/>
      <protection/>
    </xf>
    <xf numFmtId="0" fontId="42" fillId="0" borderId="14" xfId="106" applyFont="1" applyBorder="1" applyAlignment="1">
      <alignment horizontal="left" vertical="center"/>
      <protection/>
    </xf>
    <xf numFmtId="0" fontId="41" fillId="0" borderId="13" xfId="106" applyFont="1" applyBorder="1" applyAlignment="1">
      <alignment horizontal="left" vertical="center"/>
      <protection/>
    </xf>
    <xf numFmtId="0" fontId="56" fillId="0" borderId="14" xfId="106" applyFont="1" applyBorder="1" applyAlignment="1">
      <alignment horizontal="center" vertical="center"/>
      <protection/>
    </xf>
    <xf numFmtId="0" fontId="42" fillId="0" borderId="14" xfId="106" applyFont="1" applyBorder="1" applyAlignment="1">
      <alignment vertical="center"/>
      <protection/>
    </xf>
    <xf numFmtId="0" fontId="41" fillId="0" borderId="13" xfId="106" applyFont="1" applyFill="1" applyBorder="1" applyAlignment="1">
      <alignment horizontal="left" vertical="center"/>
      <protection/>
    </xf>
    <xf numFmtId="0" fontId="41" fillId="0" borderId="13" xfId="102" applyFont="1" applyBorder="1" applyAlignment="1">
      <alignment horizontal="left"/>
      <protection/>
    </xf>
    <xf numFmtId="0" fontId="56" fillId="0" borderId="14" xfId="106" applyFont="1" applyBorder="1" applyAlignment="1">
      <alignment horizontal="left" vertical="center"/>
      <protection/>
    </xf>
    <xf numFmtId="0" fontId="42" fillId="0" borderId="14" xfId="106" applyFont="1" applyBorder="1" applyAlignment="1">
      <alignment horizontal="left"/>
      <protection/>
    </xf>
    <xf numFmtId="0" fontId="56" fillId="0" borderId="13" xfId="106" applyFont="1" applyBorder="1" applyAlignment="1">
      <alignment horizontal="left" vertical="center"/>
      <protection/>
    </xf>
    <xf numFmtId="0" fontId="42" fillId="0" borderId="14" xfId="106" applyFont="1" applyBorder="1" applyAlignment="1">
      <alignment horizontal="center"/>
      <protection/>
    </xf>
    <xf numFmtId="0" fontId="42" fillId="0" borderId="45" xfId="106" applyFont="1" applyBorder="1" applyAlignment="1">
      <alignment horizontal="left"/>
      <protection/>
    </xf>
    <xf numFmtId="0" fontId="42" fillId="0" borderId="45" xfId="106" applyFont="1" applyBorder="1" applyAlignment="1">
      <alignment horizontal="left" vertical="center"/>
      <protection/>
    </xf>
    <xf numFmtId="0" fontId="42" fillId="0" borderId="14" xfId="106" applyFont="1" applyBorder="1" applyAlignment="1">
      <alignment horizontal="center" vertical="center"/>
      <protection/>
    </xf>
    <xf numFmtId="0" fontId="36" fillId="0" borderId="14" xfId="106" applyFont="1" applyBorder="1" applyAlignment="1">
      <alignment horizontal="center" vertical="center"/>
      <protection/>
    </xf>
    <xf numFmtId="3" fontId="41" fillId="0" borderId="39" xfId="106" applyNumberFormat="1" applyFont="1" applyBorder="1" applyAlignment="1">
      <alignment vertical="center"/>
      <protection/>
    </xf>
    <xf numFmtId="3" fontId="41" fillId="0" borderId="39" xfId="102" applyNumberFormat="1" applyFont="1" applyBorder="1" applyAlignment="1">
      <alignment horizontal="right"/>
      <protection/>
    </xf>
    <xf numFmtId="3" fontId="41" fillId="0" borderId="39" xfId="106" applyNumberFormat="1" applyFont="1" applyBorder="1" applyAlignment="1">
      <alignment horizontal="right" vertical="center"/>
      <protection/>
    </xf>
    <xf numFmtId="3" fontId="56" fillId="0" borderId="39" xfId="106" applyNumberFormat="1" applyFont="1" applyBorder="1" applyAlignment="1">
      <alignment horizontal="right" vertical="center"/>
      <protection/>
    </xf>
    <xf numFmtId="3" fontId="42" fillId="0" borderId="39" xfId="106" applyNumberFormat="1" applyFont="1" applyBorder="1" applyAlignment="1">
      <alignment horizontal="right" vertical="center"/>
      <protection/>
    </xf>
    <xf numFmtId="3" fontId="55" fillId="0" borderId="39" xfId="106" applyNumberFormat="1" applyFont="1" applyFill="1" applyBorder="1" applyAlignment="1">
      <alignment vertical="center"/>
      <protection/>
    </xf>
    <xf numFmtId="3" fontId="42" fillId="0" borderId="39" xfId="106" applyNumberFormat="1" applyFont="1" applyBorder="1" applyAlignment="1">
      <alignment vertical="center"/>
      <protection/>
    </xf>
    <xf numFmtId="3" fontId="56" fillId="0" borderId="39" xfId="106" applyNumberFormat="1" applyFont="1" applyBorder="1" applyAlignment="1">
      <alignment vertical="center"/>
      <protection/>
    </xf>
    <xf numFmtId="3" fontId="35" fillId="0" borderId="39" xfId="106" applyNumberFormat="1" applyFont="1" applyBorder="1" applyAlignment="1">
      <alignment vertical="center"/>
      <protection/>
    </xf>
    <xf numFmtId="0" fontId="42" fillId="0" borderId="45" xfId="106" applyFont="1" applyBorder="1" applyAlignment="1">
      <alignment horizontal="center" vertical="center"/>
      <protection/>
    </xf>
    <xf numFmtId="3" fontId="56" fillId="0" borderId="39" xfId="106" applyNumberFormat="1" applyFont="1" applyBorder="1">
      <alignment/>
      <protection/>
    </xf>
    <xf numFmtId="0" fontId="56" fillId="0" borderId="13" xfId="106" applyFont="1" applyFill="1" applyBorder="1" applyAlignment="1">
      <alignment horizontal="left" vertical="center"/>
      <protection/>
    </xf>
    <xf numFmtId="0" fontId="41" fillId="0" borderId="46" xfId="106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2" fillId="0" borderId="45" xfId="106" applyFont="1" applyBorder="1" applyAlignment="1">
      <alignment horizontal="center"/>
      <protection/>
    </xf>
    <xf numFmtId="0" fontId="42" fillId="20" borderId="47" xfId="106" applyFont="1" applyFill="1" applyBorder="1" applyAlignment="1">
      <alignment horizontal="center" vertical="center"/>
      <protection/>
    </xf>
    <xf numFmtId="0" fontId="42" fillId="20" borderId="48" xfId="106" applyFont="1" applyFill="1" applyBorder="1" applyAlignment="1">
      <alignment horizontal="center" vertical="center"/>
      <protection/>
    </xf>
    <xf numFmtId="0" fontId="42" fillId="20" borderId="49" xfId="106" applyFont="1" applyFill="1" applyBorder="1" applyAlignment="1">
      <alignment horizontal="center" vertical="center" wrapText="1"/>
      <protection/>
    </xf>
    <xf numFmtId="0" fontId="42" fillId="20" borderId="50" xfId="106" applyFont="1" applyFill="1" applyBorder="1" applyAlignment="1">
      <alignment horizontal="center" vertical="center"/>
      <protection/>
    </xf>
    <xf numFmtId="0" fontId="42" fillId="0" borderId="12" xfId="106" applyFont="1" applyBorder="1" applyAlignment="1">
      <alignment horizontal="center" vertical="center"/>
      <protection/>
    </xf>
    <xf numFmtId="0" fontId="56" fillId="0" borderId="51" xfId="106" applyFont="1" applyBorder="1" applyAlignment="1">
      <alignment horizontal="center" vertical="center"/>
      <protection/>
    </xf>
    <xf numFmtId="0" fontId="42" fillId="0" borderId="51" xfId="106" applyFont="1" applyBorder="1" applyAlignment="1">
      <alignment horizontal="left" vertical="center"/>
      <protection/>
    </xf>
    <xf numFmtId="3" fontId="58" fillId="24" borderId="39" xfId="106" applyNumberFormat="1" applyFont="1" applyFill="1" applyBorder="1">
      <alignment/>
      <protection/>
    </xf>
    <xf numFmtId="3" fontId="55" fillId="0" borderId="39" xfId="106" applyNumberFormat="1" applyFont="1" applyFill="1" applyBorder="1">
      <alignment/>
      <protection/>
    </xf>
    <xf numFmtId="0" fontId="41" fillId="0" borderId="12" xfId="106" applyFont="1" applyBorder="1" applyAlignment="1">
      <alignment horizontal="center" vertical="center"/>
      <protection/>
    </xf>
    <xf numFmtId="3" fontId="43" fillId="0" borderId="39" xfId="106" applyNumberFormat="1" applyFont="1" applyBorder="1" applyAlignment="1">
      <alignment vertical="center"/>
      <protection/>
    </xf>
    <xf numFmtId="0" fontId="42" fillId="0" borderId="51" xfId="106" applyFont="1" applyBorder="1" applyAlignment="1">
      <alignment horizontal="center" vertical="center"/>
      <protection/>
    </xf>
    <xf numFmtId="0" fontId="45" fillId="20" borderId="19" xfId="106" applyFont="1" applyFill="1" applyBorder="1" applyAlignment="1">
      <alignment horizontal="left" vertical="center"/>
      <protection/>
    </xf>
    <xf numFmtId="0" fontId="45" fillId="20" borderId="20" xfId="106" applyFont="1" applyFill="1" applyBorder="1" applyAlignment="1">
      <alignment horizontal="left" vertical="center"/>
      <protection/>
    </xf>
    <xf numFmtId="0" fontId="0" fillId="0" borderId="0" xfId="100">
      <alignment/>
      <protection/>
    </xf>
    <xf numFmtId="0" fontId="34" fillId="0" borderId="0" xfId="100" applyFont="1">
      <alignment/>
      <protection/>
    </xf>
    <xf numFmtId="180" fontId="48" fillId="0" borderId="0" xfId="103" applyNumberFormat="1" applyFont="1" applyFill="1" applyAlignment="1" applyProtection="1">
      <alignment vertical="center"/>
      <protection/>
    </xf>
    <xf numFmtId="180" fontId="48" fillId="0" borderId="0" xfId="103" applyNumberFormat="1" applyFont="1" applyFill="1" applyAlignment="1" applyProtection="1">
      <alignment horizontal="center" vertical="center"/>
      <protection/>
    </xf>
    <xf numFmtId="180" fontId="48" fillId="0" borderId="0" xfId="103" applyNumberFormat="1" applyFont="1" applyFill="1" applyAlignment="1" applyProtection="1">
      <alignment horizontal="center" vertical="center" wrapText="1"/>
      <protection/>
    </xf>
    <xf numFmtId="180" fontId="47" fillId="0" borderId="12" xfId="103" applyNumberFormat="1" applyFont="1" applyFill="1" applyBorder="1" applyAlignment="1" applyProtection="1">
      <alignment horizontal="center" vertical="center" wrapText="1"/>
      <protection/>
    </xf>
    <xf numFmtId="0" fontId="16" fillId="0" borderId="0" xfId="103" applyFill="1" applyAlignment="1">
      <alignment vertical="center" wrapText="1"/>
      <protection/>
    </xf>
    <xf numFmtId="180" fontId="62" fillId="0" borderId="0" xfId="103" applyNumberFormat="1" applyFont="1" applyFill="1" applyAlignment="1">
      <alignment vertical="center" wrapText="1"/>
      <protection/>
    </xf>
    <xf numFmtId="180" fontId="50" fillId="0" borderId="0" xfId="103" applyNumberFormat="1" applyFont="1" applyFill="1" applyAlignment="1">
      <alignment vertical="center" wrapText="1"/>
      <protection/>
    </xf>
    <xf numFmtId="180" fontId="64" fillId="0" borderId="0" xfId="103" applyNumberFormat="1" applyFont="1" applyFill="1" applyAlignment="1" applyProtection="1">
      <alignment vertical="center" wrapText="1"/>
      <protection/>
    </xf>
    <xf numFmtId="182" fontId="16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52" fillId="0" borderId="13" xfId="74" applyNumberFormat="1" applyFont="1" applyFill="1" applyBorder="1" applyAlignment="1" applyProtection="1">
      <alignment vertical="center" wrapText="1"/>
      <protection locked="0"/>
    </xf>
    <xf numFmtId="0" fontId="40" fillId="20" borderId="13" xfId="100" applyFont="1" applyFill="1" applyBorder="1" applyAlignment="1">
      <alignment horizontal="center" vertical="center" wrapText="1"/>
      <protection/>
    </xf>
    <xf numFmtId="0" fontId="42" fillId="20" borderId="13" xfId="100" applyFont="1" applyFill="1" applyBorder="1" applyAlignment="1">
      <alignment horizontal="center" vertical="center"/>
      <protection/>
    </xf>
    <xf numFmtId="0" fontId="1" fillId="0" borderId="13" xfId="100" applyFont="1" applyBorder="1">
      <alignment/>
      <protection/>
    </xf>
    <xf numFmtId="0" fontId="42" fillId="0" borderId="13" xfId="100" applyFont="1" applyBorder="1" applyAlignment="1">
      <alignment horizontal="left"/>
      <protection/>
    </xf>
    <xf numFmtId="0" fontId="1" fillId="0" borderId="13" xfId="100" applyFont="1" applyBorder="1" applyAlignment="1">
      <alignment horizontal="center"/>
      <protection/>
    </xf>
    <xf numFmtId="0" fontId="41" fillId="0" borderId="13" xfId="100" applyFont="1" applyBorder="1" applyAlignment="1">
      <alignment horizontal="left" vertical="distributed"/>
      <protection/>
    </xf>
    <xf numFmtId="0" fontId="41" fillId="0" borderId="13" xfId="100" applyFont="1" applyBorder="1" applyAlignment="1">
      <alignment horizontal="left"/>
      <protection/>
    </xf>
    <xf numFmtId="0" fontId="41" fillId="0" borderId="41" xfId="100" applyFont="1" applyBorder="1" applyAlignment="1">
      <alignment horizontal="left"/>
      <protection/>
    </xf>
    <xf numFmtId="0" fontId="41" fillId="0" borderId="41" xfId="100" applyFont="1" applyBorder="1" applyAlignment="1">
      <alignment horizontal="left" vertical="distributed"/>
      <protection/>
    </xf>
    <xf numFmtId="3" fontId="1" fillId="0" borderId="13" xfId="100" applyNumberFormat="1" applyFont="1" applyBorder="1">
      <alignment/>
      <protection/>
    </xf>
    <xf numFmtId="0" fontId="58" fillId="24" borderId="14" xfId="106" applyFont="1" applyFill="1" applyBorder="1" applyAlignment="1">
      <alignment horizontal="left" vertical="center"/>
      <protection/>
    </xf>
    <xf numFmtId="0" fontId="58" fillId="24" borderId="12" xfId="106" applyFont="1" applyFill="1" applyBorder="1" applyAlignment="1">
      <alignment horizontal="left" vertical="center"/>
      <protection/>
    </xf>
    <xf numFmtId="0" fontId="58" fillId="24" borderId="13" xfId="106" applyFont="1" applyFill="1" applyBorder="1" applyAlignment="1">
      <alignment horizontal="left" vertical="center"/>
      <protection/>
    </xf>
    <xf numFmtId="180" fontId="51" fillId="0" borderId="13" xfId="103" applyNumberFormat="1" applyFont="1" applyFill="1" applyBorder="1" applyAlignment="1" applyProtection="1">
      <alignment horizontal="center" vertical="center"/>
      <protection/>
    </xf>
    <xf numFmtId="180" fontId="47" fillId="0" borderId="13" xfId="103" applyNumberFormat="1" applyFont="1" applyFill="1" applyBorder="1" applyAlignment="1" applyProtection="1">
      <alignment horizontal="center" vertical="center" wrapText="1"/>
      <protection/>
    </xf>
    <xf numFmtId="180" fontId="47" fillId="0" borderId="39" xfId="103" applyNumberFormat="1" applyFont="1" applyFill="1" applyBorder="1" applyAlignment="1" applyProtection="1">
      <alignment horizontal="center" vertical="center" wrapText="1"/>
      <protection/>
    </xf>
    <xf numFmtId="180" fontId="47" fillId="0" borderId="13" xfId="103" applyNumberFormat="1" applyFont="1" applyFill="1" applyBorder="1" applyAlignment="1" applyProtection="1">
      <alignment horizontal="left" vertical="center" wrapText="1" indent="1"/>
      <protection/>
    </xf>
    <xf numFmtId="182" fontId="52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52" fillId="0" borderId="13" xfId="74" applyNumberFormat="1" applyFont="1" applyFill="1" applyBorder="1" applyAlignment="1" applyProtection="1">
      <alignment vertical="center" wrapText="1"/>
      <protection/>
    </xf>
    <xf numFmtId="182" fontId="52" fillId="0" borderId="39" xfId="74" applyNumberFormat="1" applyFont="1" applyFill="1" applyBorder="1" applyAlignment="1" applyProtection="1">
      <alignment vertical="center" wrapText="1"/>
      <protection/>
    </xf>
    <xf numFmtId="182" fontId="27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47" fillId="0" borderId="13" xfId="74" applyNumberFormat="1" applyFont="1" applyFill="1" applyBorder="1" applyAlignment="1" applyProtection="1">
      <alignment vertical="center" wrapText="1"/>
      <protection/>
    </xf>
    <xf numFmtId="182" fontId="47" fillId="0" borderId="39" xfId="74" applyNumberFormat="1" applyFont="1" applyFill="1" applyBorder="1" applyAlignment="1" applyProtection="1">
      <alignment vertical="center" wrapText="1"/>
      <protection/>
    </xf>
    <xf numFmtId="180" fontId="52" fillId="0" borderId="13" xfId="103" applyNumberFormat="1" applyFont="1" applyFill="1" applyBorder="1" applyAlignment="1" applyProtection="1">
      <alignment horizontal="left" vertical="center" wrapText="1" indent="1"/>
      <protection locked="0"/>
    </xf>
    <xf numFmtId="180" fontId="47" fillId="0" borderId="13" xfId="103" applyNumberFormat="1" applyFont="1" applyFill="1" applyBorder="1" applyAlignment="1" applyProtection="1">
      <alignment horizontal="left" vertical="center" wrapText="1" indent="1"/>
      <protection/>
    </xf>
    <xf numFmtId="182" fontId="16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52" fillId="0" borderId="13" xfId="74" applyNumberFormat="1" applyFont="1" applyFill="1" applyBorder="1" applyAlignment="1" applyProtection="1">
      <alignment vertical="center" wrapText="1"/>
      <protection/>
    </xf>
    <xf numFmtId="182" fontId="52" fillId="0" borderId="39" xfId="74" applyNumberFormat="1" applyFont="1" applyFill="1" applyBorder="1" applyAlignment="1" applyProtection="1">
      <alignment vertical="center" wrapText="1"/>
      <protection/>
    </xf>
    <xf numFmtId="182" fontId="64" fillId="25" borderId="19" xfId="74" applyNumberFormat="1" applyFont="1" applyFill="1" applyBorder="1" applyAlignment="1" applyProtection="1">
      <alignment horizontal="left" vertical="center" wrapText="1" indent="2"/>
      <protection/>
    </xf>
    <xf numFmtId="182" fontId="64" fillId="0" borderId="19" xfId="74" applyNumberFormat="1" applyFont="1" applyFill="1" applyBorder="1" applyAlignment="1" applyProtection="1">
      <alignment vertical="center" wrapText="1"/>
      <protection/>
    </xf>
    <xf numFmtId="182" fontId="64" fillId="0" borderId="44" xfId="74" applyNumberFormat="1" applyFont="1" applyFill="1" applyBorder="1" applyAlignment="1" applyProtection="1">
      <alignment vertical="center" wrapText="1"/>
      <protection/>
    </xf>
    <xf numFmtId="0" fontId="60" fillId="0" borderId="13" xfId="100" applyFont="1" applyBorder="1" applyAlignment="1">
      <alignment horizontal="center"/>
      <protection/>
    </xf>
    <xf numFmtId="0" fontId="56" fillId="0" borderId="13" xfId="100" applyFont="1" applyBorder="1" applyAlignment="1">
      <alignment horizontal="left"/>
      <protection/>
    </xf>
    <xf numFmtId="3" fontId="43" fillId="0" borderId="13" xfId="100" applyNumberFormat="1" applyFont="1" applyBorder="1">
      <alignment/>
      <protection/>
    </xf>
    <xf numFmtId="0" fontId="65" fillId="0" borderId="0" xfId="100" applyFont="1">
      <alignment/>
      <protection/>
    </xf>
    <xf numFmtId="0" fontId="0" fillId="0" borderId="0" xfId="100" applyFont="1">
      <alignment/>
      <protection/>
    </xf>
    <xf numFmtId="0" fontId="1" fillId="0" borderId="0" xfId="106" applyFont="1">
      <alignment/>
      <protection/>
    </xf>
    <xf numFmtId="0" fontId="40" fillId="0" borderId="0" xfId="106" applyFont="1" applyAlignment="1">
      <alignment horizontal="right"/>
      <protection/>
    </xf>
    <xf numFmtId="0" fontId="45" fillId="0" borderId="0" xfId="106" applyFont="1" applyAlignment="1">
      <alignment horizontal="center"/>
      <protection/>
    </xf>
    <xf numFmtId="0" fontId="27" fillId="0" borderId="0" xfId="101" applyFont="1" applyAlignment="1">
      <alignment horizontal="right"/>
      <protection/>
    </xf>
    <xf numFmtId="180" fontId="27" fillId="0" borderId="0" xfId="103" applyNumberFormat="1" applyFont="1" applyFill="1" applyAlignment="1" applyProtection="1">
      <alignment horizontal="centerContinuous" vertical="center"/>
      <protection/>
    </xf>
    <xf numFmtId="180" fontId="52" fillId="0" borderId="0" xfId="103" applyNumberFormat="1" applyFont="1" applyFill="1" applyAlignment="1" applyProtection="1">
      <alignment horizontal="right" vertical="center"/>
      <protection/>
    </xf>
    <xf numFmtId="0" fontId="1" fillId="0" borderId="0" xfId="106" applyFont="1" applyAlignment="1">
      <alignment/>
      <protection/>
    </xf>
    <xf numFmtId="0" fontId="42" fillId="0" borderId="0" xfId="106" applyFont="1" applyAlignment="1">
      <alignment/>
      <protection/>
    </xf>
    <xf numFmtId="0" fontId="36" fillId="0" borderId="0" xfId="106" applyFont="1" applyAlignment="1">
      <alignment horizontal="right"/>
      <protection/>
    </xf>
    <xf numFmtId="180" fontId="52" fillId="0" borderId="0" xfId="103" applyNumberFormat="1" applyFont="1" applyFill="1" applyAlignment="1">
      <alignment horizontal="center" vertical="center"/>
      <protection/>
    </xf>
    <xf numFmtId="0" fontId="66" fillId="0" borderId="0" xfId="103" applyFont="1" applyAlignment="1">
      <alignment wrapText="1"/>
      <protection/>
    </xf>
    <xf numFmtId="182" fontId="29" fillId="0" borderId="13" xfId="74" applyNumberFormat="1" applyFont="1" applyBorder="1" applyAlignment="1">
      <alignment horizontal="right" wrapText="1"/>
    </xf>
    <xf numFmtId="0" fontId="66" fillId="0" borderId="0" xfId="103" applyFont="1" applyAlignment="1">
      <alignment horizontal="right" wrapText="1"/>
      <protection/>
    </xf>
    <xf numFmtId="49" fontId="16" fillId="0" borderId="16" xfId="101" applyNumberFormat="1" applyFont="1" applyBorder="1" applyAlignment="1">
      <alignment horizontal="right"/>
      <protection/>
    </xf>
    <xf numFmtId="49" fontId="16" fillId="0" borderId="17" xfId="101" applyNumberFormat="1" applyFont="1" applyBorder="1" applyAlignment="1">
      <alignment horizontal="right"/>
      <protection/>
    </xf>
    <xf numFmtId="3" fontId="16" fillId="0" borderId="17" xfId="101" applyNumberFormat="1" applyFont="1" applyFill="1" applyBorder="1" applyAlignment="1" applyProtection="1">
      <alignment vertical="center" wrapText="1"/>
      <protection locked="0"/>
    </xf>
    <xf numFmtId="0" fontId="27" fillId="0" borderId="52" xfId="101" applyFont="1" applyBorder="1" applyAlignment="1">
      <alignment horizontal="center" vertical="center" wrapText="1"/>
      <protection/>
    </xf>
    <xf numFmtId="3" fontId="29" fillId="0" borderId="13" xfId="0" applyNumberFormat="1" applyFont="1" applyFill="1" applyBorder="1" applyAlignment="1">
      <alignment horizontal="right" wrapText="1"/>
    </xf>
    <xf numFmtId="3" fontId="25" fillId="0" borderId="13" xfId="0" applyNumberFormat="1" applyFont="1" applyFill="1" applyBorder="1" applyAlignment="1">
      <alignment horizontal="right" wrapText="1"/>
    </xf>
    <xf numFmtId="0" fontId="25" fillId="0" borderId="13" xfId="0" applyFont="1" applyFill="1" applyBorder="1" applyAlignment="1">
      <alignment horizontal="right" wrapText="1"/>
    </xf>
    <xf numFmtId="3" fontId="33" fillId="0" borderId="13" xfId="0" applyNumberFormat="1" applyFont="1" applyFill="1" applyBorder="1" applyAlignment="1">
      <alignment horizontal="right" wrapText="1"/>
    </xf>
    <xf numFmtId="0" fontId="68" fillId="0" borderId="21" xfId="0" applyFont="1" applyBorder="1" applyAlignment="1">
      <alignment wrapText="1"/>
    </xf>
    <xf numFmtId="0" fontId="68" fillId="0" borderId="13" xfId="0" applyFont="1" applyBorder="1" applyAlignment="1">
      <alignment wrapText="1"/>
    </xf>
    <xf numFmtId="3" fontId="68" fillId="0" borderId="13" xfId="0" applyNumberFormat="1" applyFont="1" applyBorder="1" applyAlignment="1">
      <alignment horizontal="right" wrapText="1"/>
    </xf>
    <xf numFmtId="0" fontId="32" fillId="0" borderId="0" xfId="0" applyFont="1" applyAlignment="1">
      <alignment/>
    </xf>
    <xf numFmtId="0" fontId="35" fillId="0" borderId="13" xfId="106" applyFont="1" applyBorder="1" applyAlignment="1">
      <alignment vertical="center" wrapText="1"/>
      <protection/>
    </xf>
    <xf numFmtId="0" fontId="41" fillId="0" borderId="14" xfId="106" applyFont="1" applyBorder="1" applyAlignment="1">
      <alignment horizontal="left" vertical="center" wrapText="1"/>
      <protection/>
    </xf>
    <xf numFmtId="0" fontId="42" fillId="0" borderId="12" xfId="106" applyFont="1" applyBorder="1" applyAlignment="1">
      <alignment horizontal="center" vertical="center" wrapText="1"/>
      <protection/>
    </xf>
    <xf numFmtId="0" fontId="42" fillId="0" borderId="13" xfId="106" applyFont="1" applyBorder="1" applyAlignment="1">
      <alignment horizontal="left" vertical="center" wrapText="1"/>
      <protection/>
    </xf>
    <xf numFmtId="0" fontId="41" fillId="0" borderId="12" xfId="106" applyFont="1" applyBorder="1" applyAlignment="1">
      <alignment horizontal="center" vertical="center" wrapText="1"/>
      <protection/>
    </xf>
    <xf numFmtId="0" fontId="41" fillId="0" borderId="13" xfId="106" applyFont="1" applyFill="1" applyBorder="1" applyAlignment="1">
      <alignment horizontal="left" vertical="center" wrapText="1"/>
      <protection/>
    </xf>
    <xf numFmtId="0" fontId="56" fillId="0" borderId="14" xfId="106" applyFont="1" applyBorder="1" applyAlignment="1">
      <alignment horizontal="left" vertical="center" wrapText="1"/>
      <protection/>
    </xf>
    <xf numFmtId="0" fontId="41" fillId="0" borderId="51" xfId="106" applyFont="1" applyBorder="1" applyAlignment="1">
      <alignment horizontal="center" vertical="center" wrapText="1"/>
      <protection/>
    </xf>
    <xf numFmtId="0" fontId="36" fillId="0" borderId="51" xfId="106" applyFont="1" applyBorder="1" applyAlignment="1">
      <alignment vertical="center" wrapText="1"/>
      <protection/>
    </xf>
    <xf numFmtId="0" fontId="36" fillId="0" borderId="14" xfId="106" applyFont="1" applyBorder="1" applyAlignment="1">
      <alignment vertical="center" wrapText="1"/>
      <protection/>
    </xf>
    <xf numFmtId="0" fontId="42" fillId="0" borderId="14" xfId="106" applyFont="1" applyBorder="1" applyAlignment="1">
      <alignment vertical="center" wrapText="1"/>
      <protection/>
    </xf>
    <xf numFmtId="0" fontId="42" fillId="0" borderId="14" xfId="106" applyFont="1" applyBorder="1" applyAlignment="1">
      <alignment horizontal="left" vertical="center" wrapText="1"/>
      <protection/>
    </xf>
    <xf numFmtId="16" fontId="41" fillId="0" borderId="14" xfId="106" applyNumberFormat="1" applyFont="1" applyBorder="1" applyAlignment="1">
      <alignment horizontal="left" vertical="center" wrapText="1"/>
      <protection/>
    </xf>
    <xf numFmtId="0" fontId="42" fillId="0" borderId="51" xfId="106" applyFont="1" applyBorder="1" applyAlignment="1">
      <alignment horizontal="center" vertical="center" wrapText="1"/>
      <protection/>
    </xf>
    <xf numFmtId="0" fontId="42" fillId="0" borderId="14" xfId="106" applyFont="1" applyBorder="1" applyAlignment="1">
      <alignment horizontal="center" vertical="center" wrapText="1"/>
      <protection/>
    </xf>
    <xf numFmtId="0" fontId="41" fillId="0" borderId="41" xfId="100" applyFont="1" applyBorder="1" applyAlignment="1">
      <alignment horizontal="left" wrapText="1"/>
      <protection/>
    </xf>
    <xf numFmtId="182" fontId="35" fillId="0" borderId="13" xfId="74" applyNumberFormat="1" applyFont="1" applyBorder="1" applyAlignment="1">
      <alignment/>
    </xf>
    <xf numFmtId="182" fontId="61" fillId="0" borderId="13" xfId="74" applyNumberFormat="1" applyFont="1" applyBorder="1" applyAlignment="1">
      <alignment/>
    </xf>
    <xf numFmtId="182" fontId="35" fillId="0" borderId="13" xfId="74" applyNumberFormat="1" applyFont="1" applyBorder="1" applyAlignment="1">
      <alignment horizontal="center"/>
    </xf>
    <xf numFmtId="0" fontId="1" fillId="0" borderId="0" xfId="100" applyFont="1" applyBorder="1">
      <alignment/>
      <protection/>
    </xf>
    <xf numFmtId="0" fontId="42" fillId="0" borderId="0" xfId="100" applyFont="1" applyBorder="1" applyAlignment="1">
      <alignment horizontal="left"/>
      <protection/>
    </xf>
    <xf numFmtId="3" fontId="1" fillId="0" borderId="0" xfId="100" applyNumberFormat="1" applyFont="1" applyBorder="1">
      <alignment/>
      <protection/>
    </xf>
    <xf numFmtId="3" fontId="25" fillId="0" borderId="13" xfId="0" applyNumberFormat="1" applyFont="1" applyFill="1" applyBorder="1" applyAlignment="1">
      <alignment wrapText="1"/>
    </xf>
    <xf numFmtId="0" fontId="38" fillId="0" borderId="21" xfId="0" applyFont="1" applyBorder="1" applyAlignment="1">
      <alignment wrapText="1"/>
    </xf>
    <xf numFmtId="0" fontId="38" fillId="0" borderId="22" xfId="0" applyFont="1" applyBorder="1" applyAlignment="1">
      <alignment wrapText="1"/>
    </xf>
    <xf numFmtId="0" fontId="38" fillId="0" borderId="23" xfId="0" applyFont="1" applyBorder="1" applyAlignment="1">
      <alignment wrapText="1"/>
    </xf>
    <xf numFmtId="3" fontId="58" fillId="24" borderId="39" xfId="106" applyNumberFormat="1" applyFont="1" applyFill="1" applyBorder="1" applyAlignment="1">
      <alignment horizontal="right" vertical="center"/>
      <protection/>
    </xf>
    <xf numFmtId="3" fontId="59" fillId="24" borderId="39" xfId="106" applyNumberFormat="1" applyFont="1" applyFill="1" applyBorder="1" applyAlignment="1">
      <alignment vertical="center"/>
      <protection/>
    </xf>
    <xf numFmtId="3" fontId="45" fillId="20" borderId="44" xfId="106" applyNumberFormat="1" applyFont="1" applyFill="1" applyBorder="1" applyAlignment="1">
      <alignment vertical="center"/>
      <protection/>
    </xf>
    <xf numFmtId="3" fontId="16" fillId="0" borderId="0" xfId="101" applyNumberFormat="1">
      <alignment/>
      <protection/>
    </xf>
    <xf numFmtId="3" fontId="16" fillId="0" borderId="13" xfId="101" applyNumberFormat="1" applyFont="1" applyFill="1" applyBorder="1">
      <alignment/>
      <protection/>
    </xf>
    <xf numFmtId="3" fontId="16" fillId="0" borderId="17" xfId="101" applyNumberFormat="1" applyFont="1" applyFill="1" applyBorder="1">
      <alignment/>
      <protection/>
    </xf>
    <xf numFmtId="0" fontId="41" fillId="0" borderId="13" xfId="100" applyFont="1" applyFill="1" applyBorder="1">
      <alignment/>
      <protection/>
    </xf>
    <xf numFmtId="3" fontId="42" fillId="0" borderId="13" xfId="100" applyNumberFormat="1" applyFont="1" applyFill="1" applyBorder="1">
      <alignment/>
      <protection/>
    </xf>
    <xf numFmtId="3" fontId="56" fillId="0" borderId="13" xfId="100" applyNumberFormat="1" applyFont="1" applyFill="1" applyBorder="1">
      <alignment/>
      <protection/>
    </xf>
    <xf numFmtId="0" fontId="36" fillId="0" borderId="45" xfId="106" applyFont="1" applyBorder="1" applyAlignment="1">
      <alignment horizontal="left" vertical="center" wrapText="1"/>
      <protection/>
    </xf>
    <xf numFmtId="0" fontId="1" fillId="0" borderId="53" xfId="106" applyFont="1" applyBorder="1" applyAlignment="1">
      <alignment horizontal="center"/>
      <protection/>
    </xf>
    <xf numFmtId="0" fontId="36" fillId="0" borderId="54" xfId="106" applyFont="1" applyFill="1" applyBorder="1" applyAlignment="1">
      <alignment horizontal="left" vertical="center"/>
      <protection/>
    </xf>
    <xf numFmtId="0" fontId="25" fillId="0" borderId="0" xfId="0" applyFont="1" applyAlignment="1">
      <alignment horizontal="right" wrapText="1"/>
    </xf>
    <xf numFmtId="0" fontId="29" fillId="0" borderId="55" xfId="0" applyFont="1" applyBorder="1" applyAlignment="1">
      <alignment horizontal="right" wrapText="1"/>
    </xf>
    <xf numFmtId="0" fontId="29" fillId="0" borderId="55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42" fillId="0" borderId="0" xfId="106" applyFont="1" applyAlignment="1">
      <alignment horizontal="center"/>
      <protection/>
    </xf>
    <xf numFmtId="180" fontId="50" fillId="0" borderId="0" xfId="103" applyNumberFormat="1" applyFont="1" applyFill="1" applyAlignment="1" applyProtection="1">
      <alignment horizontal="center" textRotation="180" wrapText="1"/>
      <protection/>
    </xf>
    <xf numFmtId="180" fontId="63" fillId="0" borderId="0" xfId="103" applyNumberFormat="1" applyFont="1" applyFill="1" applyAlignment="1" applyProtection="1">
      <alignment horizontal="center" vertical="center" wrapText="1"/>
      <protection/>
    </xf>
    <xf numFmtId="0" fontId="29" fillId="0" borderId="0" xfId="0" applyFont="1" applyBorder="1" applyAlignment="1">
      <alignment horizontal="right" wrapText="1"/>
    </xf>
    <xf numFmtId="0" fontId="29" fillId="0" borderId="0" xfId="0" applyFont="1" applyBorder="1" applyAlignment="1">
      <alignment horizontal="center" wrapText="1"/>
    </xf>
    <xf numFmtId="0" fontId="70" fillId="0" borderId="21" xfId="0" applyFont="1" applyBorder="1" applyAlignment="1">
      <alignment wrapText="1"/>
    </xf>
    <xf numFmtId="0" fontId="70" fillId="0" borderId="13" xfId="0" applyFont="1" applyBorder="1" applyAlignment="1">
      <alignment wrapText="1"/>
    </xf>
    <xf numFmtId="3" fontId="70" fillId="0" borderId="25" xfId="0" applyNumberFormat="1" applyFont="1" applyBorder="1" applyAlignment="1">
      <alignment horizontal="right" wrapText="1"/>
    </xf>
    <xf numFmtId="0" fontId="71" fillId="0" borderId="0" xfId="0" applyFont="1" applyAlignment="1">
      <alignment/>
    </xf>
    <xf numFmtId="3" fontId="70" fillId="0" borderId="13" xfId="0" applyNumberFormat="1" applyFont="1" applyBorder="1" applyAlignment="1">
      <alignment horizontal="right" wrapText="1"/>
    </xf>
    <xf numFmtId="0" fontId="42" fillId="20" borderId="50" xfId="106" applyFont="1" applyFill="1" applyBorder="1" applyAlignment="1">
      <alignment horizontal="center" vertical="center" wrapText="1"/>
      <protection/>
    </xf>
    <xf numFmtId="3" fontId="41" fillId="0" borderId="45" xfId="106" applyNumberFormat="1" applyFont="1" applyBorder="1" applyAlignment="1">
      <alignment vertical="center"/>
      <protection/>
    </xf>
    <xf numFmtId="3" fontId="41" fillId="0" borderId="45" xfId="102" applyNumberFormat="1" applyFont="1" applyBorder="1" applyAlignment="1">
      <alignment horizontal="right"/>
      <protection/>
    </xf>
    <xf numFmtId="3" fontId="41" fillId="0" borderId="45" xfId="106" applyNumberFormat="1" applyFont="1" applyBorder="1" applyAlignment="1">
      <alignment horizontal="right" vertical="center"/>
      <protection/>
    </xf>
    <xf numFmtId="3" fontId="56" fillId="0" borderId="45" xfId="106" applyNumberFormat="1" applyFont="1" applyBorder="1" applyAlignment="1">
      <alignment horizontal="right" vertical="center"/>
      <protection/>
    </xf>
    <xf numFmtId="3" fontId="42" fillId="0" borderId="45" xfId="106" applyNumberFormat="1" applyFont="1" applyBorder="1" applyAlignment="1">
      <alignment horizontal="right" vertical="center"/>
      <protection/>
    </xf>
    <xf numFmtId="3" fontId="58" fillId="24" borderId="45" xfId="106" applyNumberFormat="1" applyFont="1" applyFill="1" applyBorder="1" applyAlignment="1">
      <alignment horizontal="right" vertical="center"/>
      <protection/>
    </xf>
    <xf numFmtId="3" fontId="55" fillId="0" borderId="45" xfId="106" applyNumberFormat="1" applyFont="1" applyFill="1" applyBorder="1" applyAlignment="1">
      <alignment vertical="center"/>
      <protection/>
    </xf>
    <xf numFmtId="3" fontId="56" fillId="0" borderId="45" xfId="106" applyNumberFormat="1" applyFont="1" applyBorder="1">
      <alignment/>
      <protection/>
    </xf>
    <xf numFmtId="3" fontId="42" fillId="0" borderId="45" xfId="106" applyNumberFormat="1" applyFont="1" applyBorder="1" applyAlignment="1">
      <alignment vertical="center"/>
      <protection/>
    </xf>
    <xf numFmtId="3" fontId="56" fillId="0" borderId="45" xfId="106" applyNumberFormat="1" applyFont="1" applyBorder="1" applyAlignment="1">
      <alignment vertical="center"/>
      <protection/>
    </xf>
    <xf numFmtId="3" fontId="35" fillId="0" borderId="45" xfId="106" applyNumberFormat="1" applyFont="1" applyBorder="1" applyAlignment="1">
      <alignment vertical="center"/>
      <protection/>
    </xf>
    <xf numFmtId="3" fontId="59" fillId="24" borderId="45" xfId="106" applyNumberFormat="1" applyFont="1" applyFill="1" applyBorder="1" applyAlignment="1">
      <alignment vertical="center"/>
      <protection/>
    </xf>
    <xf numFmtId="3" fontId="45" fillId="20" borderId="56" xfId="106" applyNumberFormat="1" applyFont="1" applyFill="1" applyBorder="1" applyAlignment="1">
      <alignment vertical="center"/>
      <protection/>
    </xf>
    <xf numFmtId="0" fontId="1" fillId="0" borderId="0" xfId="106" applyFont="1" applyBorder="1" applyAlignment="1">
      <alignment horizontal="center"/>
      <protection/>
    </xf>
    <xf numFmtId="0" fontId="36" fillId="0" borderId="0" xfId="106" applyFont="1" applyFill="1" applyBorder="1" applyAlignment="1">
      <alignment horizontal="left" vertical="center"/>
      <protection/>
    </xf>
    <xf numFmtId="0" fontId="36" fillId="0" borderId="57" xfId="106" applyFont="1" applyFill="1" applyBorder="1" applyAlignment="1">
      <alignment horizontal="left" vertical="center"/>
      <protection/>
    </xf>
    <xf numFmtId="180" fontId="53" fillId="0" borderId="39" xfId="103" applyNumberFormat="1" applyFont="1" applyFill="1" applyBorder="1" applyAlignment="1" applyProtection="1">
      <alignment horizontal="right" vertical="center" wrapText="1" indent="1"/>
      <protection/>
    </xf>
    <xf numFmtId="180" fontId="51" fillId="0" borderId="58" xfId="103" applyNumberFormat="1" applyFont="1" applyFill="1" applyBorder="1" applyAlignment="1" applyProtection="1">
      <alignment horizontal="center" vertical="center" wrapText="1"/>
      <protection/>
    </xf>
    <xf numFmtId="180" fontId="47" fillId="0" borderId="58" xfId="103" applyNumberFormat="1" applyFont="1" applyFill="1" applyBorder="1" applyAlignment="1" applyProtection="1">
      <alignment horizontal="center" vertical="center" wrapText="1"/>
      <protection/>
    </xf>
    <xf numFmtId="180" fontId="52" fillId="0" borderId="59" xfId="103" applyNumberFormat="1" applyFont="1" applyFill="1" applyBorder="1" applyAlignment="1" applyProtection="1">
      <alignment horizontal="left" vertical="center" wrapText="1" indent="1"/>
      <protection/>
    </xf>
    <xf numFmtId="180" fontId="69" fillId="0" borderId="51" xfId="103" applyNumberFormat="1" applyFont="1" applyFill="1" applyBorder="1" applyAlignment="1" applyProtection="1">
      <alignment horizontal="left" vertical="center" wrapText="1" indent="1"/>
      <protection/>
    </xf>
    <xf numFmtId="180" fontId="52" fillId="0" borderId="51" xfId="103" applyNumberFormat="1" applyFont="1" applyFill="1" applyBorder="1" applyAlignment="1" applyProtection="1">
      <alignment horizontal="left" vertical="center" wrapText="1" indent="1"/>
      <protection/>
    </xf>
    <xf numFmtId="180" fontId="52" fillId="0" borderId="51" xfId="103" applyNumberFormat="1" applyFont="1" applyFill="1" applyBorder="1" applyAlignment="1" applyProtection="1" quotePrefix="1">
      <alignment horizontal="left" vertical="center" wrapText="1" indent="6"/>
      <protection locked="0"/>
    </xf>
    <xf numFmtId="180" fontId="47" fillId="0" borderId="58" xfId="103" applyNumberFormat="1" applyFont="1" applyFill="1" applyBorder="1" applyAlignment="1" applyProtection="1">
      <alignment horizontal="left" vertical="center" wrapText="1" indent="1"/>
      <protection/>
    </xf>
    <xf numFmtId="180" fontId="52" fillId="0" borderId="51" xfId="103" applyNumberFormat="1" applyFont="1" applyFill="1" applyBorder="1" applyAlignment="1" applyProtection="1">
      <alignment horizontal="left" vertical="center" wrapText="1" indent="1"/>
      <protection/>
    </xf>
    <xf numFmtId="180" fontId="52" fillId="0" borderId="40" xfId="103" applyNumberFormat="1" applyFont="1" applyFill="1" applyBorder="1" applyAlignment="1" applyProtection="1">
      <alignment horizontal="left" vertical="center" wrapText="1" indent="1"/>
      <protection/>
    </xf>
    <xf numFmtId="180" fontId="52" fillId="0" borderId="59" xfId="103" applyNumberFormat="1" applyFont="1" applyFill="1" applyBorder="1" applyAlignment="1" applyProtection="1">
      <alignment horizontal="left" vertical="center" wrapText="1" indent="1"/>
      <protection/>
    </xf>
    <xf numFmtId="180" fontId="52" fillId="0" borderId="59" xfId="103" applyNumberFormat="1" applyFont="1" applyFill="1" applyBorder="1" applyAlignment="1" applyProtection="1">
      <alignment horizontal="left" vertical="center" wrapText="1" indent="1"/>
      <protection locked="0"/>
    </xf>
    <xf numFmtId="180" fontId="52" fillId="0" borderId="59" xfId="103" applyNumberFormat="1" applyFont="1" applyFill="1" applyBorder="1" applyAlignment="1" applyProtection="1">
      <alignment horizontal="left" vertical="center" wrapText="1" indent="1"/>
      <protection locked="0"/>
    </xf>
    <xf numFmtId="180" fontId="52" fillId="0" borderId="51" xfId="103" applyNumberFormat="1" applyFont="1" applyFill="1" applyBorder="1" applyAlignment="1" applyProtection="1">
      <alignment horizontal="left" vertical="center" wrapText="1" indent="1"/>
      <protection locked="0"/>
    </xf>
    <xf numFmtId="180" fontId="27" fillId="0" borderId="58" xfId="103" applyNumberFormat="1" applyFont="1" applyFill="1" applyBorder="1" applyAlignment="1" applyProtection="1">
      <alignment horizontal="left" vertical="center" wrapText="1" indent="1"/>
      <protection/>
    </xf>
    <xf numFmtId="180" fontId="51" fillId="0" borderId="35" xfId="103" applyNumberFormat="1" applyFont="1" applyFill="1" applyBorder="1" applyAlignment="1" applyProtection="1">
      <alignment horizontal="center" vertical="center" wrapText="1"/>
      <protection/>
    </xf>
    <xf numFmtId="180" fontId="47" fillId="0" borderId="35" xfId="103" applyNumberFormat="1" applyFont="1" applyFill="1" applyBorder="1" applyAlignment="1" applyProtection="1">
      <alignment horizontal="right" vertical="center" wrapText="1" indent="1"/>
      <protection/>
    </xf>
    <xf numFmtId="180" fontId="27" fillId="0" borderId="35" xfId="103" applyNumberFormat="1" applyFont="1" applyFill="1" applyBorder="1" applyAlignment="1" applyProtection="1">
      <alignment horizontal="right" vertical="center" wrapText="1" indent="1"/>
      <protection/>
    </xf>
    <xf numFmtId="180" fontId="52" fillId="0" borderId="10" xfId="103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1" xfId="103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60" xfId="103" applyNumberFormat="1" applyFont="1" applyFill="1" applyBorder="1" applyAlignment="1" applyProtection="1">
      <alignment horizontal="right" vertical="center" wrapText="1" indent="1"/>
      <protection locked="0"/>
    </xf>
    <xf numFmtId="180" fontId="69" fillId="0" borderId="12" xfId="103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2" xfId="103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8" xfId="103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9" xfId="103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44" xfId="103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0" xfId="103" applyNumberFormat="1" applyFont="1" applyFill="1" applyBorder="1" applyAlignment="1" applyProtection="1">
      <alignment horizontal="right" vertical="center" wrapText="1" indent="1"/>
      <protection locked="0"/>
    </xf>
    <xf numFmtId="180" fontId="53" fillId="0" borderId="11" xfId="103" applyNumberFormat="1" applyFont="1" applyFill="1" applyBorder="1" applyAlignment="1" applyProtection="1">
      <alignment horizontal="right" vertical="center" wrapText="1" indent="1"/>
      <protection/>
    </xf>
    <xf numFmtId="180" fontId="53" fillId="0" borderId="60" xfId="103" applyNumberFormat="1" applyFont="1" applyFill="1" applyBorder="1" applyAlignment="1" applyProtection="1">
      <alignment horizontal="right" vertical="center" wrapText="1" indent="1"/>
      <protection/>
    </xf>
    <xf numFmtId="180" fontId="52" fillId="0" borderId="12" xfId="103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8" xfId="103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9" xfId="103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0" xfId="103" applyNumberFormat="1" applyFont="1" applyFill="1" applyAlignment="1" applyProtection="1">
      <alignment horizontal="right" vertical="center"/>
      <protection/>
    </xf>
    <xf numFmtId="0" fontId="15" fillId="0" borderId="0" xfId="104" applyBorder="1" applyAlignment="1" applyProtection="1">
      <alignment horizontal="right"/>
      <protection locked="0"/>
    </xf>
    <xf numFmtId="0" fontId="15" fillId="0" borderId="0" xfId="104" applyFont="1" applyBorder="1" applyAlignment="1" applyProtection="1">
      <alignment horizontal="right"/>
      <protection locked="0"/>
    </xf>
    <xf numFmtId="0" fontId="15" fillId="0" borderId="0" xfId="104">
      <alignment/>
      <protection/>
    </xf>
    <xf numFmtId="0" fontId="0" fillId="0" borderId="0" xfId="96">
      <alignment/>
      <protection/>
    </xf>
    <xf numFmtId="0" fontId="72" fillId="0" borderId="0" xfId="104" applyFont="1" applyBorder="1" applyAlignment="1" applyProtection="1">
      <alignment horizontal="center" vertical="center" wrapText="1"/>
      <protection locked="0"/>
    </xf>
    <xf numFmtId="0" fontId="1" fillId="0" borderId="0" xfId="104" applyFont="1">
      <alignment/>
      <protection/>
    </xf>
    <xf numFmtId="0" fontId="1" fillId="0" borderId="0" xfId="96" applyFont="1">
      <alignment/>
      <protection/>
    </xf>
    <xf numFmtId="0" fontId="73" fillId="0" borderId="0" xfId="104" applyFont="1" applyBorder="1" applyAlignment="1" applyProtection="1">
      <alignment horizontal="center" vertical="center" wrapText="1"/>
      <protection locked="0"/>
    </xf>
    <xf numFmtId="0" fontId="40" fillId="0" borderId="0" xfId="104" applyFont="1" applyAlignment="1">
      <alignment horizontal="center" wrapText="1"/>
      <protection/>
    </xf>
    <xf numFmtId="0" fontId="40" fillId="0" borderId="0" xfId="104" applyFont="1" applyFill="1" applyAlignment="1">
      <alignment horizontal="right" wrapText="1"/>
      <protection/>
    </xf>
    <xf numFmtId="0" fontId="74" fillId="0" borderId="0" xfId="104" applyFont="1" applyBorder="1" applyAlignment="1" applyProtection="1">
      <alignment horizontal="center" vertical="center"/>
      <protection locked="0"/>
    </xf>
    <xf numFmtId="0" fontId="1" fillId="0" borderId="0" xfId="104" applyFont="1" applyAlignment="1">
      <alignment horizontal="right" wrapText="1"/>
      <protection/>
    </xf>
    <xf numFmtId="0" fontId="75" fillId="0" borderId="27" xfId="96" applyFont="1" applyBorder="1" applyAlignment="1">
      <alignment horizontal="center" wrapText="1"/>
      <protection/>
    </xf>
    <xf numFmtId="0" fontId="25" fillId="0" borderId="26" xfId="96" applyFont="1" applyBorder="1" applyAlignment="1">
      <alignment horizontal="center" wrapText="1"/>
      <protection/>
    </xf>
    <xf numFmtId="0" fontId="25" fillId="0" borderId="61" xfId="96" applyFont="1" applyBorder="1" applyAlignment="1">
      <alignment horizontal="center" wrapText="1"/>
      <protection/>
    </xf>
    <xf numFmtId="0" fontId="46" fillId="0" borderId="30" xfId="96" applyFont="1" applyBorder="1" applyAlignment="1">
      <alignment horizontal="center" wrapText="1"/>
      <protection/>
    </xf>
    <xf numFmtId="0" fontId="46" fillId="0" borderId="31" xfId="96" applyFont="1" applyBorder="1" applyAlignment="1">
      <alignment horizontal="center" wrapText="1"/>
      <protection/>
    </xf>
    <xf numFmtId="0" fontId="76" fillId="0" borderId="21" xfId="96" applyFont="1" applyBorder="1" applyAlignment="1">
      <alignment wrapText="1"/>
      <protection/>
    </xf>
    <xf numFmtId="0" fontId="76" fillId="0" borderId="13" xfId="96" applyFont="1" applyBorder="1" applyAlignment="1">
      <alignment wrapText="1"/>
      <protection/>
    </xf>
    <xf numFmtId="3" fontId="76" fillId="0" borderId="13" xfId="79" applyNumberFormat="1" applyFont="1" applyBorder="1" applyAlignment="1">
      <alignment horizontal="right" wrapText="1"/>
    </xf>
    <xf numFmtId="0" fontId="1" fillId="0" borderId="21" xfId="104" applyFont="1" applyBorder="1" applyProtection="1">
      <alignment/>
      <protection locked="0"/>
    </xf>
    <xf numFmtId="0" fontId="1" fillId="0" borderId="13" xfId="104" applyFont="1" applyBorder="1" applyProtection="1">
      <alignment/>
      <protection locked="0"/>
    </xf>
    <xf numFmtId="3" fontId="1" fillId="0" borderId="13" xfId="79" applyNumberFormat="1" applyFont="1" applyBorder="1" applyAlignment="1">
      <alignment/>
    </xf>
    <xf numFmtId="3" fontId="76" fillId="0" borderId="13" xfId="79" applyNumberFormat="1" applyFont="1" applyBorder="1" applyAlignment="1">
      <alignment wrapText="1"/>
    </xf>
    <xf numFmtId="0" fontId="29" fillId="0" borderId="21" xfId="96" applyFont="1" applyBorder="1" applyAlignment="1">
      <alignment wrapText="1"/>
      <protection/>
    </xf>
    <xf numFmtId="0" fontId="29" fillId="0" borderId="13" xfId="96" applyFont="1" applyBorder="1" applyAlignment="1">
      <alignment wrapText="1"/>
      <protection/>
    </xf>
    <xf numFmtId="3" fontId="29" fillId="0" borderId="13" xfId="79" applyNumberFormat="1" applyFont="1" applyBorder="1" applyAlignment="1">
      <alignment wrapText="1"/>
    </xf>
    <xf numFmtId="0" fontId="25" fillId="0" borderId="21" xfId="96" applyFont="1" applyBorder="1" applyAlignment="1">
      <alignment wrapText="1"/>
      <protection/>
    </xf>
    <xf numFmtId="0" fontId="25" fillId="0" borderId="13" xfId="96" applyFont="1" applyBorder="1" applyAlignment="1">
      <alignment wrapText="1"/>
      <protection/>
    </xf>
    <xf numFmtId="3" fontId="25" fillId="0" borderId="13" xfId="79" applyNumberFormat="1" applyFont="1" applyBorder="1" applyAlignment="1">
      <alignment wrapText="1"/>
    </xf>
    <xf numFmtId="3" fontId="36" fillId="0" borderId="13" xfId="79" applyNumberFormat="1" applyFont="1" applyBorder="1" applyAlignment="1">
      <alignment/>
    </xf>
    <xf numFmtId="3" fontId="77" fillId="0" borderId="13" xfId="79" applyNumberFormat="1" applyFont="1" applyBorder="1" applyAlignment="1">
      <alignment/>
    </xf>
    <xf numFmtId="3" fontId="1" fillId="0" borderId="13" xfId="79" applyNumberFormat="1" applyFont="1" applyBorder="1" applyAlignment="1" applyProtection="1">
      <alignment/>
      <protection locked="0"/>
    </xf>
    <xf numFmtId="0" fontId="33" fillId="0" borderId="22" xfId="96" applyFont="1" applyBorder="1" applyAlignment="1">
      <alignment wrapText="1"/>
      <protection/>
    </xf>
    <xf numFmtId="0" fontId="33" fillId="0" borderId="23" xfId="96" applyFont="1" applyBorder="1" applyAlignment="1">
      <alignment wrapText="1"/>
      <protection/>
    </xf>
    <xf numFmtId="3" fontId="33" fillId="0" borderId="23" xfId="79" applyNumberFormat="1" applyFont="1" applyBorder="1" applyAlignment="1">
      <alignment wrapText="1"/>
    </xf>
    <xf numFmtId="3" fontId="42" fillId="0" borderId="23" xfId="79" applyNumberFormat="1" applyFont="1" applyBorder="1" applyAlignment="1">
      <alignment/>
    </xf>
    <xf numFmtId="0" fontId="33" fillId="0" borderId="0" xfId="96" applyFont="1" applyBorder="1" applyAlignment="1">
      <alignment wrapText="1"/>
      <protection/>
    </xf>
    <xf numFmtId="3" fontId="33" fillId="0" borderId="0" xfId="96" applyNumberFormat="1" applyFont="1" applyBorder="1" applyAlignment="1">
      <alignment wrapText="1"/>
      <protection/>
    </xf>
    <xf numFmtId="3" fontId="1" fillId="0" borderId="0" xfId="104" applyNumberFormat="1" applyFont="1" applyBorder="1">
      <alignment/>
      <protection/>
    </xf>
    <xf numFmtId="0" fontId="1" fillId="0" borderId="55" xfId="104" applyFont="1" applyBorder="1">
      <alignment/>
      <protection/>
    </xf>
    <xf numFmtId="0" fontId="42" fillId="0" borderId="55" xfId="104" applyFont="1" applyBorder="1">
      <alignment/>
      <protection/>
    </xf>
    <xf numFmtId="3" fontId="42" fillId="0" borderId="55" xfId="104" applyNumberFormat="1" applyFont="1" applyBorder="1">
      <alignment/>
      <protection/>
    </xf>
    <xf numFmtId="3" fontId="1" fillId="0" borderId="55" xfId="104" applyNumberFormat="1" applyFont="1" applyBorder="1">
      <alignment/>
      <protection/>
    </xf>
    <xf numFmtId="3" fontId="46" fillId="0" borderId="31" xfId="96" applyNumberFormat="1" applyFont="1" applyBorder="1" applyAlignment="1">
      <alignment horizontal="center" wrapText="1"/>
      <protection/>
    </xf>
    <xf numFmtId="3" fontId="76" fillId="0" borderId="13" xfId="96" applyNumberFormat="1" applyFont="1" applyBorder="1" applyAlignment="1">
      <alignment wrapText="1"/>
      <protection/>
    </xf>
    <xf numFmtId="3" fontId="29" fillId="0" borderId="13" xfId="96" applyNumberFormat="1" applyFont="1" applyBorder="1" applyAlignment="1">
      <alignment wrapText="1"/>
      <protection/>
    </xf>
    <xf numFmtId="3" fontId="1" fillId="0" borderId="13" xfId="104" applyNumberFormat="1" applyFont="1" applyBorder="1">
      <alignment/>
      <protection/>
    </xf>
    <xf numFmtId="0" fontId="77" fillId="0" borderId="13" xfId="96" applyFont="1" applyBorder="1" applyAlignment="1">
      <alignment wrapText="1"/>
      <protection/>
    </xf>
    <xf numFmtId="3" fontId="77" fillId="0" borderId="13" xfId="96" applyNumberFormat="1" applyFont="1" applyBorder="1" applyAlignment="1">
      <alignment wrapText="1"/>
      <protection/>
    </xf>
    <xf numFmtId="3" fontId="77" fillId="0" borderId="13" xfId="104" applyNumberFormat="1" applyFont="1" applyBorder="1">
      <alignment/>
      <protection/>
    </xf>
    <xf numFmtId="3" fontId="1" fillId="0" borderId="13" xfId="104" applyNumberFormat="1" applyFont="1" applyFill="1" applyBorder="1">
      <alignment/>
      <protection/>
    </xf>
    <xf numFmtId="0" fontId="31" fillId="0" borderId="21" xfId="96" applyFont="1" applyBorder="1" applyAlignment="1">
      <alignment wrapText="1"/>
      <protection/>
    </xf>
    <xf numFmtId="0" fontId="31" fillId="0" borderId="13" xfId="96" applyFont="1" applyBorder="1" applyAlignment="1">
      <alignment wrapText="1"/>
      <protection/>
    </xf>
    <xf numFmtId="3" fontId="31" fillId="0" borderId="13" xfId="96" applyNumberFormat="1" applyFont="1" applyBorder="1" applyAlignment="1">
      <alignment wrapText="1"/>
      <protection/>
    </xf>
    <xf numFmtId="3" fontId="33" fillId="0" borderId="23" xfId="96" applyNumberFormat="1" applyFont="1" applyBorder="1" applyAlignment="1">
      <alignment wrapText="1"/>
      <protection/>
    </xf>
    <xf numFmtId="3" fontId="42" fillId="0" borderId="23" xfId="104" applyNumberFormat="1" applyFont="1" applyBorder="1">
      <alignment/>
      <protection/>
    </xf>
    <xf numFmtId="3" fontId="42" fillId="0" borderId="0" xfId="104" applyNumberFormat="1" applyFont="1" applyBorder="1">
      <alignment/>
      <protection/>
    </xf>
    <xf numFmtId="0" fontId="0" fillId="0" borderId="0" xfId="96" applyFill="1" applyAlignment="1" applyProtection="1">
      <alignment vertical="center" wrapText="1"/>
      <protection/>
    </xf>
    <xf numFmtId="0" fontId="42" fillId="0" borderId="0" xfId="104" applyFont="1" applyBorder="1">
      <alignment/>
      <protection/>
    </xf>
    <xf numFmtId="0" fontId="48" fillId="0" borderId="32" xfId="96" applyFont="1" applyFill="1" applyBorder="1" applyAlignment="1" applyProtection="1">
      <alignment horizontal="left" vertical="center"/>
      <protection/>
    </xf>
    <xf numFmtId="0" fontId="27" fillId="0" borderId="62" xfId="96" applyFont="1" applyFill="1" applyBorder="1" applyAlignment="1" applyProtection="1">
      <alignment vertical="center" wrapText="1"/>
      <protection/>
    </xf>
    <xf numFmtId="0" fontId="27" fillId="0" borderId="63" xfId="96" applyFont="1" applyFill="1" applyBorder="1" applyAlignment="1" applyProtection="1">
      <alignment vertical="center" wrapText="1"/>
      <protection/>
    </xf>
    <xf numFmtId="3" fontId="27" fillId="0" borderId="34" xfId="9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64" xfId="96" applyFont="1" applyBorder="1" applyAlignment="1">
      <alignment horizontal="center" wrapText="1"/>
      <protection/>
    </xf>
    <xf numFmtId="0" fontId="46" fillId="0" borderId="65" xfId="96" applyFont="1" applyBorder="1" applyAlignment="1">
      <alignment horizontal="center" wrapText="1"/>
      <protection/>
    </xf>
    <xf numFmtId="3" fontId="76" fillId="0" borderId="14" xfId="79" applyNumberFormat="1" applyFont="1" applyBorder="1" applyAlignment="1">
      <alignment horizontal="right" wrapText="1"/>
    </xf>
    <xf numFmtId="3" fontId="1" fillId="0" borderId="14" xfId="79" applyNumberFormat="1" applyFont="1" applyBorder="1" applyAlignment="1">
      <alignment/>
    </xf>
    <xf numFmtId="3" fontId="76" fillId="0" borderId="14" xfId="79" applyNumberFormat="1" applyFont="1" applyBorder="1" applyAlignment="1">
      <alignment wrapText="1"/>
    </xf>
    <xf numFmtId="3" fontId="29" fillId="0" borderId="14" xfId="79" applyNumberFormat="1" applyFont="1" applyBorder="1" applyAlignment="1">
      <alignment wrapText="1"/>
    </xf>
    <xf numFmtId="3" fontId="25" fillId="0" borderId="14" xfId="79" applyNumberFormat="1" applyFont="1" applyBorder="1" applyAlignment="1">
      <alignment wrapText="1"/>
    </xf>
    <xf numFmtId="3" fontId="1" fillId="0" borderId="14" xfId="79" applyNumberFormat="1" applyFont="1" applyBorder="1" applyAlignment="1" applyProtection="1">
      <alignment/>
      <protection locked="0"/>
    </xf>
    <xf numFmtId="3" fontId="33" fillId="0" borderId="66" xfId="79" applyNumberFormat="1" applyFont="1" applyBorder="1" applyAlignment="1">
      <alignment wrapText="1"/>
    </xf>
    <xf numFmtId="0" fontId="46" fillId="0" borderId="31" xfId="96" applyFont="1" applyFill="1" applyBorder="1" applyAlignment="1">
      <alignment horizontal="center" wrapText="1"/>
      <protection/>
    </xf>
    <xf numFmtId="3" fontId="76" fillId="0" borderId="13" xfId="79" applyNumberFormat="1" applyFont="1" applyFill="1" applyBorder="1" applyAlignment="1">
      <alignment horizontal="right" wrapText="1"/>
    </xf>
    <xf numFmtId="3" fontId="1" fillId="0" borderId="13" xfId="79" applyNumberFormat="1" applyFont="1" applyFill="1" applyBorder="1" applyAlignment="1">
      <alignment/>
    </xf>
    <xf numFmtId="3" fontId="25" fillId="0" borderId="13" xfId="79" applyNumberFormat="1" applyFont="1" applyFill="1" applyBorder="1" applyAlignment="1">
      <alignment wrapText="1"/>
    </xf>
    <xf numFmtId="3" fontId="36" fillId="0" borderId="13" xfId="79" applyNumberFormat="1" applyFont="1" applyFill="1" applyBorder="1" applyAlignment="1">
      <alignment/>
    </xf>
    <xf numFmtId="3" fontId="77" fillId="0" borderId="13" xfId="79" applyNumberFormat="1" applyFont="1" applyFill="1" applyBorder="1" applyAlignment="1">
      <alignment/>
    </xf>
    <xf numFmtId="3" fontId="46" fillId="0" borderId="65" xfId="96" applyNumberFormat="1" applyFont="1" applyBorder="1" applyAlignment="1">
      <alignment horizontal="center" wrapText="1"/>
      <protection/>
    </xf>
    <xf numFmtId="3" fontId="76" fillId="0" borderId="14" xfId="96" applyNumberFormat="1" applyFont="1" applyBorder="1" applyAlignment="1">
      <alignment wrapText="1"/>
      <protection/>
    </xf>
    <xf numFmtId="3" fontId="29" fillId="0" borderId="14" xfId="96" applyNumberFormat="1" applyFont="1" applyBorder="1" applyAlignment="1">
      <alignment wrapText="1"/>
      <protection/>
    </xf>
    <xf numFmtId="3" fontId="77" fillId="0" borderId="14" xfId="96" applyNumberFormat="1" applyFont="1" applyBorder="1" applyAlignment="1">
      <alignment wrapText="1"/>
      <protection/>
    </xf>
    <xf numFmtId="3" fontId="31" fillId="0" borderId="14" xfId="96" applyNumberFormat="1" applyFont="1" applyBorder="1" applyAlignment="1">
      <alignment wrapText="1"/>
      <protection/>
    </xf>
    <xf numFmtId="3" fontId="76" fillId="0" borderId="13" xfId="96" applyNumberFormat="1" applyFont="1" applyBorder="1" applyAlignment="1">
      <alignment horizontal="right" wrapText="1"/>
      <protection/>
    </xf>
    <xf numFmtId="0" fontId="1" fillId="0" borderId="0" xfId="104" applyFont="1" applyAlignment="1">
      <alignment wrapText="1"/>
      <protection/>
    </xf>
    <xf numFmtId="0" fontId="36" fillId="0" borderId="38" xfId="106" applyFont="1" applyFill="1" applyBorder="1" applyAlignment="1">
      <alignment horizontal="left" vertical="center"/>
      <protection/>
    </xf>
    <xf numFmtId="0" fontId="36" fillId="0" borderId="36" xfId="106" applyFont="1" applyFill="1" applyBorder="1" applyAlignment="1">
      <alignment horizontal="left" vertical="center"/>
      <protection/>
    </xf>
    <xf numFmtId="180" fontId="51" fillId="0" borderId="34" xfId="103" applyNumberFormat="1" applyFont="1" applyFill="1" applyBorder="1" applyAlignment="1" applyProtection="1">
      <alignment horizontal="center" vertical="center" wrapText="1"/>
      <protection/>
    </xf>
    <xf numFmtId="180" fontId="47" fillId="0" borderId="34" xfId="103" applyNumberFormat="1" applyFont="1" applyFill="1" applyBorder="1" applyAlignment="1" applyProtection="1">
      <alignment horizontal="center" vertical="center" wrapText="1"/>
      <protection/>
    </xf>
    <xf numFmtId="180" fontId="47" fillId="0" borderId="0" xfId="103" applyNumberFormat="1" applyFont="1" applyFill="1" applyAlignment="1" applyProtection="1">
      <alignment horizontal="center" vertical="center" wrapText="1"/>
      <protection/>
    </xf>
    <xf numFmtId="180" fontId="52" fillId="0" borderId="67" xfId="103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38" xfId="103" applyNumberFormat="1" applyFont="1" applyFill="1" applyBorder="1" applyAlignment="1" applyProtection="1">
      <alignment horizontal="left" vertical="center" wrapText="1" indent="1"/>
      <protection/>
    </xf>
    <xf numFmtId="180" fontId="47" fillId="0" borderId="34" xfId="103" applyNumberFormat="1" applyFont="1" applyFill="1" applyBorder="1" applyAlignment="1" applyProtection="1">
      <alignment horizontal="right" vertical="center" wrapText="1" indent="1"/>
      <protection/>
    </xf>
    <xf numFmtId="180" fontId="52" fillId="0" borderId="43" xfId="103" applyNumberFormat="1" applyFont="1" applyFill="1" applyBorder="1" applyAlignment="1" applyProtection="1">
      <alignment horizontal="left" vertical="center" wrapText="1" indent="1"/>
      <protection/>
    </xf>
    <xf numFmtId="180" fontId="52" fillId="0" borderId="12" xfId="103" applyNumberFormat="1" applyFont="1" applyFill="1" applyBorder="1" applyAlignment="1" applyProtection="1">
      <alignment horizontal="left" vertical="center" wrapText="1" indent="1"/>
      <protection/>
    </xf>
    <xf numFmtId="180" fontId="52" fillId="0" borderId="68" xfId="103" applyNumberFormat="1" applyFont="1" applyFill="1" applyBorder="1" applyAlignment="1" applyProtection="1">
      <alignment horizontal="left" vertical="center" wrapText="1" indent="1"/>
      <protection/>
    </xf>
    <xf numFmtId="180" fontId="52" fillId="0" borderId="14" xfId="103" applyNumberFormat="1" applyFont="1" applyFill="1" applyBorder="1" applyAlignment="1" applyProtection="1">
      <alignment horizontal="left" vertical="center" wrapText="1" indent="1"/>
      <protection/>
    </xf>
    <xf numFmtId="180" fontId="52" fillId="0" borderId="18" xfId="103" applyNumberFormat="1" applyFont="1" applyFill="1" applyBorder="1" applyAlignment="1" applyProtection="1">
      <alignment horizontal="left" vertical="center" wrapText="1" indent="1"/>
      <protection locked="0"/>
    </xf>
    <xf numFmtId="180" fontId="47" fillId="0" borderId="20" xfId="103" applyNumberFormat="1" applyFont="1" applyFill="1" applyBorder="1" applyAlignment="1" applyProtection="1">
      <alignment horizontal="left" vertical="center" wrapText="1" indent="1"/>
      <protection/>
    </xf>
    <xf numFmtId="180" fontId="47" fillId="0" borderId="44" xfId="103" applyNumberFormat="1" applyFont="1" applyFill="1" applyBorder="1" applyAlignment="1" applyProtection="1">
      <alignment horizontal="right" vertical="center" wrapText="1" indent="1"/>
      <protection/>
    </xf>
    <xf numFmtId="180" fontId="51" fillId="0" borderId="62" xfId="103" applyNumberFormat="1" applyFont="1" applyFill="1" applyBorder="1" applyAlignment="1" applyProtection="1">
      <alignment horizontal="centerContinuous" vertical="center" wrapText="1"/>
      <protection/>
    </xf>
    <xf numFmtId="180" fontId="52" fillId="0" borderId="14" xfId="103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63" xfId="103" applyNumberFormat="1" applyFont="1" applyFill="1" applyBorder="1" applyAlignment="1" applyProtection="1">
      <alignment horizontal="right" vertical="center" wrapText="1" indent="1"/>
      <protection/>
    </xf>
    <xf numFmtId="180" fontId="47" fillId="0" borderId="19" xfId="103" applyNumberFormat="1" applyFont="1" applyFill="1" applyBorder="1" applyAlignment="1" applyProtection="1">
      <alignment horizontal="right" vertical="center" wrapText="1" indent="1"/>
      <protection/>
    </xf>
    <xf numFmtId="180" fontId="52" fillId="0" borderId="11" xfId="103" applyNumberFormat="1" applyFont="1" applyFill="1" applyBorder="1" applyAlignment="1" applyProtection="1">
      <alignment horizontal="right" vertical="center" wrapText="1" indent="1"/>
      <protection locked="0"/>
    </xf>
    <xf numFmtId="180" fontId="51" fillId="0" borderId="42" xfId="103" applyNumberFormat="1" applyFont="1" applyFill="1" applyBorder="1" applyAlignment="1" applyProtection="1">
      <alignment horizontal="center" vertical="center" wrapText="1"/>
      <protection/>
    </xf>
    <xf numFmtId="180" fontId="47" fillId="0" borderId="42" xfId="103" applyNumberFormat="1" applyFont="1" applyFill="1" applyBorder="1" applyAlignment="1" applyProtection="1">
      <alignment horizontal="center" vertical="center" wrapText="1"/>
      <protection/>
    </xf>
    <xf numFmtId="180" fontId="52" fillId="0" borderId="17" xfId="103" applyNumberFormat="1" applyFont="1" applyFill="1" applyBorder="1" applyAlignment="1" applyProtection="1">
      <alignment horizontal="right" vertical="center" wrapText="1" indent="1"/>
      <protection locked="0"/>
    </xf>
    <xf numFmtId="180" fontId="47" fillId="0" borderId="69" xfId="103" applyNumberFormat="1" applyFont="1" applyFill="1" applyBorder="1" applyAlignment="1" applyProtection="1">
      <alignment horizontal="center" vertical="center" wrapText="1"/>
      <protection/>
    </xf>
    <xf numFmtId="180" fontId="47" fillId="0" borderId="70" xfId="103" applyNumberFormat="1" applyFont="1" applyFill="1" applyBorder="1" applyAlignment="1" applyProtection="1">
      <alignment horizontal="center" vertical="center" wrapText="1"/>
      <protection/>
    </xf>
    <xf numFmtId="180" fontId="47" fillId="0" borderId="71" xfId="103" applyNumberFormat="1" applyFont="1" applyFill="1" applyBorder="1" applyAlignment="1" applyProtection="1">
      <alignment horizontal="center" vertical="center" wrapText="1"/>
      <protection/>
    </xf>
    <xf numFmtId="180" fontId="27" fillId="0" borderId="0" xfId="103" applyNumberFormat="1" applyFont="1" applyFill="1" applyAlignment="1" applyProtection="1">
      <alignment horizontal="center" vertical="center"/>
      <protection/>
    </xf>
    <xf numFmtId="0" fontId="29" fillId="0" borderId="24" xfId="0" applyFont="1" applyBorder="1" applyAlignment="1">
      <alignment wrapText="1"/>
    </xf>
    <xf numFmtId="0" fontId="29" fillId="0" borderId="25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36" fillId="0" borderId="51" xfId="106" applyFont="1" applyFill="1" applyBorder="1" applyAlignment="1">
      <alignment horizontal="left" vertical="center"/>
      <protection/>
    </xf>
    <xf numFmtId="0" fontId="36" fillId="0" borderId="45" xfId="106" applyFont="1" applyFill="1" applyBorder="1" applyAlignment="1">
      <alignment horizontal="left" vertical="center"/>
      <protection/>
    </xf>
    <xf numFmtId="0" fontId="36" fillId="0" borderId="54" xfId="106" applyFont="1" applyFill="1" applyBorder="1" applyAlignment="1">
      <alignment horizontal="left" vertical="center"/>
      <protection/>
    </xf>
    <xf numFmtId="0" fontId="56" fillId="0" borderId="51" xfId="106" applyFont="1" applyBorder="1" applyAlignment="1">
      <alignment horizontal="left" vertical="center"/>
      <protection/>
    </xf>
    <xf numFmtId="0" fontId="56" fillId="0" borderId="14" xfId="106" applyFont="1" applyBorder="1" applyAlignment="1">
      <alignment horizontal="left" vertical="center"/>
      <protection/>
    </xf>
    <xf numFmtId="0" fontId="56" fillId="0" borderId="45" xfId="106" applyFont="1" applyBorder="1" applyAlignment="1">
      <alignment horizontal="left"/>
      <protection/>
    </xf>
    <xf numFmtId="0" fontId="56" fillId="0" borderId="14" xfId="106" applyFont="1" applyBorder="1" applyAlignment="1">
      <alignment horizontal="left"/>
      <protection/>
    </xf>
    <xf numFmtId="0" fontId="45" fillId="0" borderId="0" xfId="106" applyFont="1" applyAlignment="1">
      <alignment horizontal="center"/>
      <protection/>
    </xf>
    <xf numFmtId="0" fontId="28" fillId="0" borderId="53" xfId="0" applyFont="1" applyBorder="1" applyAlignment="1">
      <alignment horizontal="left" wrapText="1"/>
    </xf>
    <xf numFmtId="0" fontId="43" fillId="0" borderId="14" xfId="106" applyFont="1" applyFill="1" applyBorder="1" applyAlignment="1">
      <alignment horizontal="left" vertical="center"/>
      <protection/>
    </xf>
    <xf numFmtId="0" fontId="43" fillId="0" borderId="13" xfId="106" applyFont="1" applyFill="1" applyBorder="1" applyAlignment="1">
      <alignment horizontal="left" vertical="center"/>
      <protection/>
    </xf>
    <xf numFmtId="0" fontId="36" fillId="0" borderId="51" xfId="106" applyFont="1" applyBorder="1" applyAlignment="1">
      <alignment horizontal="left" vertical="center" wrapText="1"/>
      <protection/>
    </xf>
    <xf numFmtId="0" fontId="36" fillId="0" borderId="45" xfId="106" applyFont="1" applyBorder="1" applyAlignment="1">
      <alignment horizontal="left" vertical="center" wrapText="1"/>
      <protection/>
    </xf>
    <xf numFmtId="0" fontId="36" fillId="0" borderId="54" xfId="106" applyFont="1" applyBorder="1" applyAlignment="1">
      <alignment horizontal="left" vertical="center" wrapText="1"/>
      <protection/>
    </xf>
    <xf numFmtId="0" fontId="36" fillId="0" borderId="14" xfId="106" applyFont="1" applyFill="1" applyBorder="1" applyAlignment="1">
      <alignment horizontal="left" vertical="center"/>
      <protection/>
    </xf>
    <xf numFmtId="0" fontId="56" fillId="0" borderId="45" xfId="106" applyFont="1" applyBorder="1" applyAlignment="1">
      <alignment horizontal="left" vertical="center"/>
      <protection/>
    </xf>
    <xf numFmtId="0" fontId="58" fillId="24" borderId="12" xfId="106" applyFont="1" applyFill="1" applyBorder="1" applyAlignment="1">
      <alignment horizontal="left" vertical="center"/>
      <protection/>
    </xf>
    <xf numFmtId="0" fontId="58" fillId="24" borderId="13" xfId="106" applyFont="1" applyFill="1" applyBorder="1" applyAlignment="1">
      <alignment horizontal="left" vertical="center"/>
      <protection/>
    </xf>
    <xf numFmtId="0" fontId="58" fillId="24" borderId="14" xfId="106" applyFont="1" applyFill="1" applyBorder="1" applyAlignment="1">
      <alignment horizontal="left" vertical="center"/>
      <protection/>
    </xf>
    <xf numFmtId="0" fontId="36" fillId="0" borderId="12" xfId="106" applyFont="1" applyFill="1" applyBorder="1" applyAlignment="1">
      <alignment horizontal="left" vertical="center"/>
      <protection/>
    </xf>
    <xf numFmtId="0" fontId="57" fillId="0" borderId="13" xfId="106" applyFont="1" applyFill="1" applyBorder="1" applyAlignment="1">
      <alignment horizontal="left" vertical="center"/>
      <protection/>
    </xf>
    <xf numFmtId="0" fontId="56" fillId="0" borderId="51" xfId="106" applyFont="1" applyBorder="1" applyAlignment="1">
      <alignment horizontal="left" vertical="center" wrapText="1"/>
      <protection/>
    </xf>
    <xf numFmtId="0" fontId="56" fillId="0" borderId="14" xfId="106" applyFont="1" applyBorder="1" applyAlignment="1">
      <alignment horizontal="left" vertical="center" wrapText="1"/>
      <protection/>
    </xf>
    <xf numFmtId="0" fontId="58" fillId="24" borderId="51" xfId="106" applyFont="1" applyFill="1" applyBorder="1" applyAlignment="1">
      <alignment horizontal="left" vertical="center"/>
      <protection/>
    </xf>
    <xf numFmtId="0" fontId="58" fillId="24" borderId="45" xfId="106" applyFont="1" applyFill="1" applyBorder="1" applyAlignment="1">
      <alignment horizontal="left" vertical="center"/>
      <protection/>
    </xf>
    <xf numFmtId="0" fontId="45" fillId="20" borderId="18" xfId="106" applyFont="1" applyFill="1" applyBorder="1" applyAlignment="1">
      <alignment horizontal="left" vertical="center"/>
      <protection/>
    </xf>
    <xf numFmtId="0" fontId="45" fillId="20" borderId="19" xfId="106" applyFont="1" applyFill="1" applyBorder="1" applyAlignment="1">
      <alignment horizontal="left" vertical="center"/>
      <protection/>
    </xf>
    <xf numFmtId="0" fontId="36" fillId="0" borderId="13" xfId="106" applyFont="1" applyFill="1" applyBorder="1" applyAlignment="1">
      <alignment horizontal="left" vertical="center"/>
      <protection/>
    </xf>
    <xf numFmtId="0" fontId="43" fillId="0" borderId="51" xfId="106" applyFont="1" applyBorder="1" applyAlignment="1">
      <alignment horizontal="left" vertical="center" wrapText="1"/>
      <protection/>
    </xf>
    <xf numFmtId="0" fontId="43" fillId="0" borderId="14" xfId="106" applyFont="1" applyBorder="1" applyAlignment="1">
      <alignment horizontal="left" vertical="center" wrapText="1"/>
      <protection/>
    </xf>
    <xf numFmtId="0" fontId="3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1" fillId="0" borderId="0" xfId="104" applyFont="1" applyAlignment="1">
      <alignment horizontal="right" wrapText="1"/>
      <protection/>
    </xf>
    <xf numFmtId="0" fontId="72" fillId="0" borderId="0" xfId="104" applyFont="1" applyBorder="1" applyAlignment="1" applyProtection="1">
      <alignment horizontal="center" vertical="center" wrapText="1"/>
      <protection locked="0"/>
    </xf>
    <xf numFmtId="0" fontId="44" fillId="0" borderId="0" xfId="101" applyFont="1" applyAlignment="1">
      <alignment horizontal="center"/>
      <protection/>
    </xf>
    <xf numFmtId="180" fontId="50" fillId="0" borderId="0" xfId="103" applyNumberFormat="1" applyFont="1" applyFill="1" applyAlignment="1" applyProtection="1">
      <alignment horizontal="center" textRotation="180" wrapText="1"/>
      <protection/>
    </xf>
    <xf numFmtId="180" fontId="51" fillId="0" borderId="72" xfId="103" applyNumberFormat="1" applyFont="1" applyFill="1" applyBorder="1" applyAlignment="1" applyProtection="1">
      <alignment horizontal="center" vertical="center" wrapText="1"/>
      <protection/>
    </xf>
    <xf numFmtId="180" fontId="51" fillId="0" borderId="73" xfId="103" applyNumberFormat="1" applyFont="1" applyFill="1" applyBorder="1" applyAlignment="1" applyProtection="1">
      <alignment horizontal="center" vertical="center" wrapText="1"/>
      <protection/>
    </xf>
    <xf numFmtId="180" fontId="80" fillId="0" borderId="50" xfId="103" applyNumberFormat="1" applyFont="1" applyFill="1" applyBorder="1" applyAlignment="1" applyProtection="1">
      <alignment horizontal="center" vertical="center" wrapText="1"/>
      <protection/>
    </xf>
    <xf numFmtId="180" fontId="49" fillId="0" borderId="0" xfId="103" applyNumberFormat="1" applyFont="1" applyFill="1" applyAlignment="1" applyProtection="1">
      <alignment horizontal="center" vertical="center" wrapText="1"/>
      <protection/>
    </xf>
    <xf numFmtId="180" fontId="51" fillId="0" borderId="74" xfId="103" applyNumberFormat="1" applyFont="1" applyFill="1" applyBorder="1" applyAlignment="1" applyProtection="1">
      <alignment horizontal="center" vertical="center" wrapText="1"/>
      <protection/>
    </xf>
    <xf numFmtId="180" fontId="51" fillId="0" borderId="75" xfId="103" applyNumberFormat="1" applyFont="1" applyFill="1" applyBorder="1" applyAlignment="1" applyProtection="1">
      <alignment horizontal="center" vertical="center" wrapText="1"/>
      <protection/>
    </xf>
    <xf numFmtId="0" fontId="42" fillId="0" borderId="0" xfId="106" applyFont="1" applyAlignment="1">
      <alignment horizontal="center"/>
      <protection/>
    </xf>
    <xf numFmtId="0" fontId="1" fillId="0" borderId="76" xfId="106" applyFont="1" applyBorder="1" applyAlignment="1">
      <alignment horizontal="center"/>
      <protection/>
    </xf>
    <xf numFmtId="0" fontId="28" fillId="0" borderId="0" xfId="0" applyFont="1" applyBorder="1" applyAlignment="1">
      <alignment horizontal="left" wrapText="1"/>
    </xf>
    <xf numFmtId="180" fontId="51" fillId="0" borderId="48" xfId="103" applyNumberFormat="1" applyFont="1" applyFill="1" applyBorder="1" applyAlignment="1" applyProtection="1">
      <alignment horizontal="center" vertical="center" wrapText="1"/>
      <protection/>
    </xf>
    <xf numFmtId="180" fontId="51" fillId="0" borderId="25" xfId="103" applyNumberFormat="1" applyFont="1" applyFill="1" applyBorder="1" applyAlignment="1" applyProtection="1">
      <alignment horizontal="center" vertical="center" wrapText="1"/>
      <protection/>
    </xf>
    <xf numFmtId="180" fontId="52" fillId="0" borderId="53" xfId="103" applyNumberFormat="1" applyFont="1" applyFill="1" applyBorder="1" applyAlignment="1">
      <alignment horizontal="right" vertical="center" wrapText="1"/>
      <protection/>
    </xf>
    <xf numFmtId="0" fontId="67" fillId="0" borderId="0" xfId="103" applyFont="1" applyAlignment="1">
      <alignment horizontal="right" wrapText="1"/>
      <protection/>
    </xf>
    <xf numFmtId="180" fontId="50" fillId="0" borderId="40" xfId="103" applyNumberFormat="1" applyFont="1" applyFill="1" applyBorder="1" applyAlignment="1" applyProtection="1">
      <alignment horizontal="center" textRotation="180" wrapText="1"/>
      <protection/>
    </xf>
    <xf numFmtId="180" fontId="63" fillId="0" borderId="0" xfId="103" applyNumberFormat="1" applyFont="1" applyFill="1" applyAlignment="1" applyProtection="1">
      <alignment horizontal="center" vertical="center" wrapText="1"/>
      <protection/>
    </xf>
    <xf numFmtId="180" fontId="64" fillId="0" borderId="18" xfId="103" applyNumberFormat="1" applyFont="1" applyFill="1" applyBorder="1" applyAlignment="1" applyProtection="1">
      <alignment horizontal="left" vertical="center" wrapText="1" indent="2"/>
      <protection/>
    </xf>
    <xf numFmtId="180" fontId="64" fillId="0" borderId="19" xfId="103" applyNumberFormat="1" applyFont="1" applyFill="1" applyBorder="1" applyAlignment="1" applyProtection="1">
      <alignment horizontal="left" vertical="center" wrapText="1" indent="2"/>
      <protection/>
    </xf>
    <xf numFmtId="180" fontId="51" fillId="0" borderId="60" xfId="103" applyNumberFormat="1" applyFont="1" applyFill="1" applyBorder="1" applyAlignment="1" applyProtection="1">
      <alignment horizontal="center" vertical="center"/>
      <protection/>
    </xf>
    <xf numFmtId="180" fontId="51" fillId="0" borderId="39" xfId="103" applyNumberFormat="1" applyFont="1" applyFill="1" applyBorder="1" applyAlignment="1" applyProtection="1">
      <alignment horizontal="center" vertical="center"/>
      <protection/>
    </xf>
    <xf numFmtId="180" fontId="51" fillId="0" borderId="11" xfId="103" applyNumberFormat="1" applyFont="1" applyFill="1" applyBorder="1" applyAlignment="1" applyProtection="1">
      <alignment horizontal="center" vertical="center"/>
      <protection/>
    </xf>
    <xf numFmtId="180" fontId="51" fillId="0" borderId="10" xfId="103" applyNumberFormat="1" applyFont="1" applyFill="1" applyBorder="1" applyAlignment="1" applyProtection="1">
      <alignment horizontal="center" vertical="center" wrapText="1"/>
      <protection/>
    </xf>
    <xf numFmtId="180" fontId="51" fillId="0" borderId="12" xfId="103" applyNumberFormat="1" applyFont="1" applyFill="1" applyBorder="1" applyAlignment="1" applyProtection="1">
      <alignment horizontal="center" vertical="center" wrapText="1"/>
      <protection/>
    </xf>
    <xf numFmtId="180" fontId="51" fillId="0" borderId="13" xfId="103" applyNumberFormat="1" applyFont="1" applyFill="1" applyBorder="1" applyAlignment="1" applyProtection="1">
      <alignment horizontal="center" vertical="center"/>
      <protection/>
    </xf>
    <xf numFmtId="180" fontId="51" fillId="0" borderId="11" xfId="103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</cellXfs>
  <cellStyles count="10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Ezres 4" xfId="78"/>
    <cellStyle name="Ezres 4 2" xfId="79"/>
    <cellStyle name="Figyelmeztetés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Hivatkozott cella" xfId="87"/>
    <cellStyle name="Input" xfId="88"/>
    <cellStyle name="Jegyzet" xfId="89"/>
    <cellStyle name="Jó" xfId="90"/>
    <cellStyle name="Kimenet" xfId="91"/>
    <cellStyle name="Followed Hyperlink" xfId="92"/>
    <cellStyle name="Linked Cell" xfId="93"/>
    <cellStyle name="Magyarázó szöveg" xfId="94"/>
    <cellStyle name="Neutral" xfId="95"/>
    <cellStyle name="Normál 2" xfId="96"/>
    <cellStyle name="Normál 3" xfId="97"/>
    <cellStyle name="Normál 4" xfId="98"/>
    <cellStyle name="Normál 5" xfId="99"/>
    <cellStyle name="Normál_11szm" xfId="100"/>
    <cellStyle name="Normál_12.sz.mell.2013.évi fejlesztés" xfId="101"/>
    <cellStyle name="Normál_3aszm" xfId="102"/>
    <cellStyle name="Normál_Másolat eredetijeKVIREND" xfId="103"/>
    <cellStyle name="Normál_Táblák 01-08 08.31." xfId="104"/>
    <cellStyle name="Normal_tanusitv" xfId="105"/>
    <cellStyle name="Normál_Zalakaros" xfId="106"/>
    <cellStyle name="Note" xfId="107"/>
    <cellStyle name="Output" xfId="108"/>
    <cellStyle name="Összesen" xfId="109"/>
    <cellStyle name="Currency" xfId="110"/>
    <cellStyle name="Currency [0]" xfId="111"/>
    <cellStyle name="Rossz" xfId="112"/>
    <cellStyle name="Semleges" xfId="113"/>
    <cellStyle name="Számítás" xfId="114"/>
    <cellStyle name="Percent" xfId="115"/>
    <cellStyle name="Százalék 2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1" max="1" width="5.7109375" style="0" customWidth="1"/>
    <col min="2" max="2" width="40.57421875" style="0" customWidth="1"/>
    <col min="3" max="3" width="15.421875" style="0" customWidth="1"/>
    <col min="4" max="4" width="15.8515625" style="0" hidden="1" customWidth="1"/>
    <col min="5" max="5" width="16.28125" style="0" customWidth="1"/>
    <col min="6" max="6" width="15.8515625" style="0" customWidth="1"/>
    <col min="7" max="7" width="16.28125" style="0" customWidth="1"/>
    <col min="8" max="8" width="3.28125" style="0" customWidth="1"/>
    <col min="9" max="9" width="5.57421875" style="0" customWidth="1"/>
    <col min="10" max="10" width="38.57421875" style="0" customWidth="1"/>
    <col min="11" max="11" width="16.7109375" style="0" customWidth="1"/>
    <col min="12" max="12" width="16.00390625" style="0" hidden="1" customWidth="1"/>
    <col min="13" max="13" width="15.421875" style="0" customWidth="1"/>
    <col min="14" max="14" width="16.00390625" style="0" customWidth="1"/>
    <col min="15" max="15" width="15.421875" style="0" customWidth="1"/>
  </cols>
  <sheetData>
    <row r="1" spans="1:15" ht="18.75">
      <c r="A1" s="457" t="s">
        <v>322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</row>
    <row r="2" spans="1:15" ht="18.75">
      <c r="A2" s="457" t="s">
        <v>364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</row>
    <row r="3" spans="1:15" ht="18.75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18.75">
      <c r="A4" s="449" t="s">
        <v>507</v>
      </c>
      <c r="B4" s="449"/>
      <c r="C4" s="510"/>
      <c r="D4" s="208"/>
      <c r="E4" s="208"/>
      <c r="F4" s="208"/>
      <c r="G4" s="208"/>
      <c r="H4" s="208"/>
      <c r="I4" s="208"/>
      <c r="J4" s="208"/>
      <c r="K4" s="207"/>
      <c r="L4" s="207"/>
      <c r="M4" s="207"/>
      <c r="N4" s="207"/>
      <c r="O4" s="207"/>
    </row>
    <row r="5" spans="1:15" ht="15.75" thickBot="1">
      <c r="A5" s="458" t="s">
        <v>460</v>
      </c>
      <c r="B5" s="458"/>
      <c r="C5" s="106"/>
      <c r="D5" s="106"/>
      <c r="E5" s="106"/>
      <c r="F5" s="106"/>
      <c r="G5" s="106"/>
      <c r="H5" s="106"/>
      <c r="I5" s="106"/>
      <c r="J5" s="106"/>
      <c r="K5" s="267"/>
      <c r="L5" s="298"/>
      <c r="M5" s="298"/>
      <c r="N5" s="298"/>
      <c r="O5" s="298" t="s">
        <v>323</v>
      </c>
    </row>
    <row r="6" spans="1:15" ht="53.25" customHeight="1">
      <c r="A6" s="144"/>
      <c r="B6" s="145" t="s">
        <v>247</v>
      </c>
      <c r="C6" s="146" t="s">
        <v>359</v>
      </c>
      <c r="D6" s="146" t="s">
        <v>423</v>
      </c>
      <c r="E6" s="146" t="s">
        <v>419</v>
      </c>
      <c r="F6" s="146" t="s">
        <v>458</v>
      </c>
      <c r="G6" s="146" t="s">
        <v>430</v>
      </c>
      <c r="H6" s="284"/>
      <c r="I6" s="147"/>
      <c r="J6" s="145" t="s">
        <v>247</v>
      </c>
      <c r="K6" s="146" t="s">
        <v>359</v>
      </c>
      <c r="L6" s="146" t="s">
        <v>423</v>
      </c>
      <c r="M6" s="146" t="s">
        <v>419</v>
      </c>
      <c r="N6" s="146" t="s">
        <v>458</v>
      </c>
      <c r="O6" s="146" t="s">
        <v>430</v>
      </c>
    </row>
    <row r="7" spans="1:15" ht="15" customHeight="1">
      <c r="A7" s="450" t="s">
        <v>248</v>
      </c>
      <c r="B7" s="451"/>
      <c r="C7" s="452"/>
      <c r="D7" s="108"/>
      <c r="E7" s="268"/>
      <c r="F7" s="420"/>
      <c r="G7" s="268"/>
      <c r="H7" s="108"/>
      <c r="I7" s="451" t="s">
        <v>249</v>
      </c>
      <c r="J7" s="451"/>
      <c r="K7" s="452"/>
      <c r="L7" s="299"/>
      <c r="M7" s="300"/>
      <c r="N7" s="421"/>
      <c r="O7" s="300"/>
    </row>
    <row r="8" spans="1:15" ht="15" customHeight="1">
      <c r="A8" s="148" t="s">
        <v>93</v>
      </c>
      <c r="B8" s="110" t="s">
        <v>250</v>
      </c>
      <c r="C8" s="128"/>
      <c r="D8" s="128"/>
      <c r="E8" s="128"/>
      <c r="F8" s="128"/>
      <c r="G8" s="128"/>
      <c r="H8" s="285"/>
      <c r="I8" s="123" t="s">
        <v>93</v>
      </c>
      <c r="J8" s="111" t="s">
        <v>250</v>
      </c>
      <c r="K8" s="128"/>
      <c r="L8" s="128"/>
      <c r="M8" s="128"/>
      <c r="N8" s="128"/>
      <c r="O8" s="128"/>
    </row>
    <row r="9" spans="1:15" ht="15" customHeight="1">
      <c r="A9" s="148"/>
      <c r="B9" s="115" t="s">
        <v>251</v>
      </c>
      <c r="C9" s="129">
        <v>160974547</v>
      </c>
      <c r="D9" s="129">
        <v>0</v>
      </c>
      <c r="E9" s="129">
        <v>160974547</v>
      </c>
      <c r="F9" s="129">
        <v>0</v>
      </c>
      <c r="G9" s="129">
        <v>160974547</v>
      </c>
      <c r="H9" s="286"/>
      <c r="I9" s="112"/>
      <c r="J9" s="115" t="s">
        <v>278</v>
      </c>
      <c r="K9" s="128">
        <v>47206036</v>
      </c>
      <c r="L9" s="128">
        <v>0</v>
      </c>
      <c r="M9" s="128">
        <v>47206036</v>
      </c>
      <c r="N9" s="128">
        <v>0</v>
      </c>
      <c r="O9" s="128">
        <f>SUM(M9:N9)</f>
        <v>47206036</v>
      </c>
    </row>
    <row r="10" spans="1:15" ht="15" customHeight="1">
      <c r="A10" s="148"/>
      <c r="B10" s="119" t="s">
        <v>252</v>
      </c>
      <c r="C10" s="130">
        <v>82450000</v>
      </c>
      <c r="D10" s="130">
        <v>0</v>
      </c>
      <c r="E10" s="130">
        <v>82450000</v>
      </c>
      <c r="F10" s="130">
        <v>0</v>
      </c>
      <c r="G10" s="130">
        <v>82450000</v>
      </c>
      <c r="H10" s="287"/>
      <c r="I10" s="123"/>
      <c r="J10" s="140" t="s">
        <v>279</v>
      </c>
      <c r="K10" s="128">
        <v>11598180</v>
      </c>
      <c r="L10" s="128">
        <v>0</v>
      </c>
      <c r="M10" s="128">
        <v>11598180</v>
      </c>
      <c r="N10" s="128">
        <v>0</v>
      </c>
      <c r="O10" s="128">
        <f>SUM(M10:N10)</f>
        <v>11598180</v>
      </c>
    </row>
    <row r="11" spans="1:15" ht="15" customHeight="1">
      <c r="A11" s="148"/>
      <c r="B11" s="115" t="s">
        <v>253</v>
      </c>
      <c r="C11" s="130">
        <v>11883000</v>
      </c>
      <c r="D11" s="130">
        <v>0</v>
      </c>
      <c r="E11" s="130">
        <v>11883000</v>
      </c>
      <c r="F11" s="130">
        <v>0</v>
      </c>
      <c r="G11" s="130">
        <v>11883000</v>
      </c>
      <c r="H11" s="287"/>
      <c r="I11" s="123"/>
      <c r="J11" s="115" t="s">
        <v>280</v>
      </c>
      <c r="K11" s="128">
        <v>42555558</v>
      </c>
      <c r="L11" s="128">
        <v>0</v>
      </c>
      <c r="M11" s="128">
        <v>42555558</v>
      </c>
      <c r="N11" s="128">
        <v>0</v>
      </c>
      <c r="O11" s="128">
        <f>SUM(M11:N11)</f>
        <v>42555558</v>
      </c>
    </row>
    <row r="12" spans="1:15" ht="15" customHeight="1">
      <c r="A12" s="148"/>
      <c r="B12" s="115" t="s">
        <v>254</v>
      </c>
      <c r="C12" s="130">
        <v>50000</v>
      </c>
      <c r="D12" s="130">
        <v>0</v>
      </c>
      <c r="E12" s="130">
        <v>50000</v>
      </c>
      <c r="F12" s="130">
        <v>0</v>
      </c>
      <c r="G12" s="130">
        <v>50000</v>
      </c>
      <c r="H12" s="287"/>
      <c r="I12" s="123"/>
      <c r="J12" s="115" t="s">
        <v>281</v>
      </c>
      <c r="K12" s="128">
        <v>6315000</v>
      </c>
      <c r="L12" s="128">
        <v>0</v>
      </c>
      <c r="M12" s="128">
        <v>6315000</v>
      </c>
      <c r="N12" s="128">
        <v>0</v>
      </c>
      <c r="O12" s="128">
        <f>SUM(M12:N12)</f>
        <v>6315000</v>
      </c>
    </row>
    <row r="13" spans="1:15" ht="15" customHeight="1">
      <c r="A13" s="148"/>
      <c r="B13" s="120"/>
      <c r="C13" s="131"/>
      <c r="D13" s="131"/>
      <c r="E13" s="131"/>
      <c r="F13" s="131"/>
      <c r="G13" s="131"/>
      <c r="H13" s="288"/>
      <c r="I13" s="123"/>
      <c r="J13" s="115" t="s">
        <v>282</v>
      </c>
      <c r="K13" s="128">
        <v>52680225</v>
      </c>
      <c r="L13" s="128">
        <v>0</v>
      </c>
      <c r="M13" s="128">
        <v>52680225</v>
      </c>
      <c r="N13" s="128">
        <v>3717000</v>
      </c>
      <c r="O13" s="128">
        <f>SUM(M13:N13)</f>
        <v>56397225</v>
      </c>
    </row>
    <row r="14" spans="1:15" ht="15" customHeight="1">
      <c r="A14" s="148"/>
      <c r="B14" s="120" t="s">
        <v>255</v>
      </c>
      <c r="C14" s="131">
        <f>SUM(C9:C12)</f>
        <v>255357547</v>
      </c>
      <c r="D14" s="131">
        <f>SUM(D9:D12)</f>
        <v>0</v>
      </c>
      <c r="E14" s="131">
        <f>SUM(E9:E12)</f>
        <v>255357547</v>
      </c>
      <c r="F14" s="131">
        <f>SUM(F9:F12)</f>
        <v>0</v>
      </c>
      <c r="G14" s="131">
        <f>SUM(G9:G12)</f>
        <v>255357547</v>
      </c>
      <c r="H14" s="288"/>
      <c r="I14" s="123"/>
      <c r="J14" s="122" t="s">
        <v>255</v>
      </c>
      <c r="K14" s="135">
        <f>SUM(K9:K13)</f>
        <v>160354999</v>
      </c>
      <c r="L14" s="135">
        <f>SUM(L9:L13)</f>
        <v>0</v>
      </c>
      <c r="M14" s="135">
        <f>SUM(M9:M13)</f>
        <v>160354999</v>
      </c>
      <c r="N14" s="135">
        <f>SUM(N9:N13)</f>
        <v>3717000</v>
      </c>
      <c r="O14" s="135">
        <f>SUM(O9:O13)</f>
        <v>164071999</v>
      </c>
    </row>
    <row r="15" spans="1:15" ht="15" customHeight="1">
      <c r="A15" s="148"/>
      <c r="B15" s="120"/>
      <c r="C15" s="131"/>
      <c r="D15" s="131"/>
      <c r="E15" s="131"/>
      <c r="F15" s="131"/>
      <c r="G15" s="131"/>
      <c r="H15" s="288"/>
      <c r="I15" s="123"/>
      <c r="J15" s="122"/>
      <c r="K15" s="135"/>
      <c r="L15" s="135"/>
      <c r="M15" s="135"/>
      <c r="N15" s="135"/>
      <c r="O15" s="135"/>
    </row>
    <row r="16" spans="1:15" ht="15" customHeight="1">
      <c r="A16" s="148" t="s">
        <v>94</v>
      </c>
      <c r="B16" s="114" t="s">
        <v>256</v>
      </c>
      <c r="C16" s="130"/>
      <c r="D16" s="130"/>
      <c r="E16" s="130"/>
      <c r="F16" s="130"/>
      <c r="G16" s="130"/>
      <c r="H16" s="287"/>
      <c r="I16" s="123" t="s">
        <v>94</v>
      </c>
      <c r="J16" s="110" t="s">
        <v>256</v>
      </c>
      <c r="K16" s="128"/>
      <c r="L16" s="128"/>
      <c r="M16" s="128"/>
      <c r="N16" s="128"/>
      <c r="O16" s="128"/>
    </row>
    <row r="17" spans="1:15" ht="15" customHeight="1">
      <c r="A17" s="148"/>
      <c r="B17" s="115" t="s">
        <v>346</v>
      </c>
      <c r="C17" s="129">
        <v>12066452</v>
      </c>
      <c r="D17" s="129">
        <v>0</v>
      </c>
      <c r="E17" s="129">
        <v>12066452</v>
      </c>
      <c r="F17" s="129">
        <v>3873194</v>
      </c>
      <c r="G17" s="129">
        <f>E17+F17</f>
        <v>15939646</v>
      </c>
      <c r="H17" s="286"/>
      <c r="I17" s="112"/>
      <c r="J17" s="115" t="s">
        <v>283</v>
      </c>
      <c r="K17" s="128">
        <v>56933600</v>
      </c>
      <c r="L17" s="128">
        <v>0</v>
      </c>
      <c r="M17" s="128">
        <v>56933600</v>
      </c>
      <c r="N17" s="128">
        <v>2803646</v>
      </c>
      <c r="O17" s="128">
        <f>M17+N17</f>
        <v>59737246</v>
      </c>
    </row>
    <row r="18" spans="1:15" ht="15" customHeight="1">
      <c r="A18" s="148"/>
      <c r="B18" s="115" t="s">
        <v>347</v>
      </c>
      <c r="C18" s="130">
        <v>16023000</v>
      </c>
      <c r="D18" s="130">
        <v>0</v>
      </c>
      <c r="E18" s="130">
        <v>16023000</v>
      </c>
      <c r="F18" s="130">
        <v>0</v>
      </c>
      <c r="G18" s="130">
        <v>16023000</v>
      </c>
      <c r="H18" s="287"/>
      <c r="I18" s="123"/>
      <c r="J18" s="140" t="s">
        <v>284</v>
      </c>
      <c r="K18" s="128">
        <v>11858308</v>
      </c>
      <c r="L18" s="128">
        <v>0</v>
      </c>
      <c r="M18" s="128">
        <v>11858308</v>
      </c>
      <c r="N18" s="128">
        <v>566196</v>
      </c>
      <c r="O18" s="128">
        <f>M18+N18</f>
        <v>12424504</v>
      </c>
    </row>
    <row r="19" spans="1:15" ht="15" customHeight="1">
      <c r="A19" s="148"/>
      <c r="B19" s="120"/>
      <c r="C19" s="131"/>
      <c r="D19" s="131"/>
      <c r="E19" s="131"/>
      <c r="F19" s="131"/>
      <c r="G19" s="131"/>
      <c r="H19" s="288"/>
      <c r="I19" s="123"/>
      <c r="J19" s="115" t="s">
        <v>285</v>
      </c>
      <c r="K19" s="128">
        <v>34520000</v>
      </c>
      <c r="L19" s="128">
        <v>0</v>
      </c>
      <c r="M19" s="128">
        <v>34520000</v>
      </c>
      <c r="N19" s="128">
        <v>428286</v>
      </c>
      <c r="O19" s="128">
        <f>M19+N19</f>
        <v>34948286</v>
      </c>
    </row>
    <row r="20" spans="1:15" ht="15" customHeight="1">
      <c r="A20" s="148"/>
      <c r="B20" s="120"/>
      <c r="C20" s="131"/>
      <c r="D20" s="131"/>
      <c r="E20" s="131"/>
      <c r="F20" s="131"/>
      <c r="G20" s="131"/>
      <c r="H20" s="288"/>
      <c r="I20" s="123"/>
      <c r="J20" s="115" t="s">
        <v>459</v>
      </c>
      <c r="K20" s="128">
        <v>0</v>
      </c>
      <c r="L20" s="128">
        <v>0</v>
      </c>
      <c r="M20" s="128">
        <v>0</v>
      </c>
      <c r="N20" s="128">
        <v>75066</v>
      </c>
      <c r="O20" s="128">
        <f>M20+N20</f>
        <v>75066</v>
      </c>
    </row>
    <row r="21" spans="1:15" ht="15" customHeight="1">
      <c r="A21" s="148"/>
      <c r="B21" s="120" t="s">
        <v>257</v>
      </c>
      <c r="C21" s="131">
        <f>SUM(C17:C19)</f>
        <v>28089452</v>
      </c>
      <c r="D21" s="131">
        <f>SUM(D17:D19)</f>
        <v>0</v>
      </c>
      <c r="E21" s="131">
        <f>SUM(E17:E19)</f>
        <v>28089452</v>
      </c>
      <c r="F21" s="131">
        <f>SUM(F17:F19)</f>
        <v>3873194</v>
      </c>
      <c r="G21" s="131">
        <f>SUM(G17:G19)</f>
        <v>31962646</v>
      </c>
      <c r="H21" s="288"/>
      <c r="I21" s="123"/>
      <c r="J21" s="122" t="s">
        <v>257</v>
      </c>
      <c r="K21" s="135">
        <f>SUM(K16:K19)</f>
        <v>103311908</v>
      </c>
      <c r="L21" s="135">
        <f>SUM(L16:L19)</f>
        <v>0</v>
      </c>
      <c r="M21" s="135">
        <f>SUM(M16:M20)</f>
        <v>103311908</v>
      </c>
      <c r="N21" s="135">
        <f>SUM(N16:N20)</f>
        <v>3873194</v>
      </c>
      <c r="O21" s="135">
        <f>SUM(O16:O20)</f>
        <v>107185102</v>
      </c>
    </row>
    <row r="22" spans="1:15" ht="15" customHeight="1">
      <c r="A22" s="149"/>
      <c r="B22" s="116"/>
      <c r="C22" s="132"/>
      <c r="D22" s="132"/>
      <c r="E22" s="132"/>
      <c r="F22" s="132"/>
      <c r="G22" s="132"/>
      <c r="H22" s="289"/>
      <c r="I22" s="143"/>
      <c r="J22" s="120"/>
      <c r="K22" s="135"/>
      <c r="L22" s="135"/>
      <c r="M22" s="135"/>
      <c r="N22" s="135"/>
      <c r="O22" s="135"/>
    </row>
    <row r="23" spans="1:15" ht="15" customHeight="1">
      <c r="A23" s="453" t="s">
        <v>258</v>
      </c>
      <c r="B23" s="454"/>
      <c r="C23" s="131">
        <f>C14+C21</f>
        <v>283446999</v>
      </c>
      <c r="D23" s="131">
        <f>D14+D21</f>
        <v>0</v>
      </c>
      <c r="E23" s="131">
        <f>E14+E21</f>
        <v>283446999</v>
      </c>
      <c r="F23" s="131">
        <f>F14+F21</f>
        <v>3873194</v>
      </c>
      <c r="G23" s="131">
        <f>G14+G21</f>
        <v>287320193</v>
      </c>
      <c r="H23" s="288"/>
      <c r="I23" s="455" t="s">
        <v>259</v>
      </c>
      <c r="J23" s="456"/>
      <c r="K23" s="135">
        <f>K14+K21</f>
        <v>263666907</v>
      </c>
      <c r="L23" s="135">
        <f>L14+L21</f>
        <v>0</v>
      </c>
      <c r="M23" s="135">
        <f>M14+M21</f>
        <v>263666907</v>
      </c>
      <c r="N23" s="135">
        <f>N14+N21</f>
        <v>7590194</v>
      </c>
      <c r="O23" s="135">
        <f>O14+O21</f>
        <v>271257101</v>
      </c>
    </row>
    <row r="24" spans="1:15" ht="15" customHeight="1">
      <c r="A24" s="149"/>
      <c r="B24" s="116"/>
      <c r="C24" s="132"/>
      <c r="D24" s="132"/>
      <c r="E24" s="132"/>
      <c r="F24" s="132"/>
      <c r="G24" s="132"/>
      <c r="H24" s="289"/>
      <c r="I24" s="124"/>
      <c r="J24" s="121"/>
      <c r="K24" s="134"/>
      <c r="L24" s="134"/>
      <c r="M24" s="134"/>
      <c r="N24" s="134"/>
      <c r="O24" s="134"/>
    </row>
    <row r="25" spans="1:15" ht="15" customHeight="1">
      <c r="A25" s="453" t="s">
        <v>275</v>
      </c>
      <c r="B25" s="454"/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288"/>
      <c r="I25" s="465" t="s">
        <v>277</v>
      </c>
      <c r="J25" s="454"/>
      <c r="K25" s="135">
        <v>4276181</v>
      </c>
      <c r="L25" s="135">
        <v>0</v>
      </c>
      <c r="M25" s="135">
        <v>4276181</v>
      </c>
      <c r="N25" s="135">
        <v>0</v>
      </c>
      <c r="O25" s="135">
        <v>4276181</v>
      </c>
    </row>
    <row r="26" spans="1:15" ht="15" customHeight="1">
      <c r="A26" s="150"/>
      <c r="B26" s="114"/>
      <c r="C26" s="130"/>
      <c r="D26" s="130"/>
      <c r="E26" s="130"/>
      <c r="F26" s="130"/>
      <c r="G26" s="130"/>
      <c r="H26" s="287"/>
      <c r="I26" s="125"/>
      <c r="J26" s="114"/>
      <c r="K26" s="134"/>
      <c r="L26" s="134"/>
      <c r="M26" s="134"/>
      <c r="N26" s="134"/>
      <c r="O26" s="134"/>
    </row>
    <row r="27" spans="1:15" ht="15" customHeight="1">
      <c r="A27" s="466" t="s">
        <v>260</v>
      </c>
      <c r="B27" s="467"/>
      <c r="C27" s="257">
        <f>C23+C25</f>
        <v>283446999</v>
      </c>
      <c r="D27" s="257">
        <f>D23+D25</f>
        <v>0</v>
      </c>
      <c r="E27" s="257">
        <f>E23+E25</f>
        <v>283446999</v>
      </c>
      <c r="F27" s="257">
        <f>F23+F25</f>
        <v>3873194</v>
      </c>
      <c r="G27" s="257">
        <f>G23+G25</f>
        <v>287320193</v>
      </c>
      <c r="H27" s="290"/>
      <c r="I27" s="468" t="s">
        <v>261</v>
      </c>
      <c r="J27" s="467" t="s">
        <v>261</v>
      </c>
      <c r="K27" s="151">
        <f>K23+K25</f>
        <v>267943088</v>
      </c>
      <c r="L27" s="151">
        <f>L23+L25</f>
        <v>0</v>
      </c>
      <c r="M27" s="151">
        <f>M23+M25</f>
        <v>267943088</v>
      </c>
      <c r="N27" s="151">
        <f>N23+N25</f>
        <v>7590194</v>
      </c>
      <c r="O27" s="151">
        <f>O23+O25</f>
        <v>275533282</v>
      </c>
    </row>
    <row r="28" spans="1:15" ht="15" customHeight="1">
      <c r="A28" s="181"/>
      <c r="B28" s="182"/>
      <c r="C28" s="257"/>
      <c r="D28" s="257"/>
      <c r="E28" s="257"/>
      <c r="F28" s="257"/>
      <c r="G28" s="257"/>
      <c r="H28" s="290"/>
      <c r="I28" s="180"/>
      <c r="J28" s="182"/>
      <c r="K28" s="151"/>
      <c r="L28" s="151"/>
      <c r="M28" s="151"/>
      <c r="N28" s="151"/>
      <c r="O28" s="151"/>
    </row>
    <row r="29" spans="1:15" ht="15" customHeight="1">
      <c r="A29" s="469" t="s">
        <v>262</v>
      </c>
      <c r="B29" s="470"/>
      <c r="C29" s="133"/>
      <c r="D29" s="133"/>
      <c r="E29" s="133"/>
      <c r="F29" s="133"/>
      <c r="G29" s="133"/>
      <c r="H29" s="291"/>
      <c r="I29" s="464" t="s">
        <v>274</v>
      </c>
      <c r="J29" s="470"/>
      <c r="K29" s="152"/>
      <c r="L29" s="152"/>
      <c r="M29" s="152"/>
      <c r="N29" s="152"/>
      <c r="O29" s="152"/>
    </row>
    <row r="30" spans="1:15" ht="15" customHeight="1">
      <c r="A30" s="469" t="s">
        <v>263</v>
      </c>
      <c r="B30" s="477"/>
      <c r="C30" s="133"/>
      <c r="D30" s="133"/>
      <c r="E30" s="133"/>
      <c r="F30" s="133"/>
      <c r="G30" s="133"/>
      <c r="H30" s="291"/>
      <c r="I30" s="464" t="s">
        <v>264</v>
      </c>
      <c r="J30" s="477"/>
      <c r="K30" s="152"/>
      <c r="L30" s="152"/>
      <c r="M30" s="152"/>
      <c r="N30" s="152"/>
      <c r="O30" s="152"/>
    </row>
    <row r="31" spans="1:15" ht="15" customHeight="1">
      <c r="A31" s="148" t="s">
        <v>93</v>
      </c>
      <c r="B31" s="117" t="s">
        <v>250</v>
      </c>
      <c r="C31" s="128"/>
      <c r="D31" s="128"/>
      <c r="E31" s="128"/>
      <c r="F31" s="128"/>
      <c r="G31" s="128"/>
      <c r="H31" s="285"/>
      <c r="I31" s="126" t="s">
        <v>93</v>
      </c>
      <c r="J31" s="111" t="s">
        <v>250</v>
      </c>
      <c r="K31" s="128"/>
      <c r="L31" s="128"/>
      <c r="M31" s="128"/>
      <c r="N31" s="128"/>
      <c r="O31" s="128"/>
    </row>
    <row r="32" spans="1:15" ht="15" customHeight="1">
      <c r="A32" s="153"/>
      <c r="B32" s="113" t="s">
        <v>265</v>
      </c>
      <c r="C32" s="128">
        <v>86185955</v>
      </c>
      <c r="D32" s="128">
        <v>3706875</v>
      </c>
      <c r="E32" s="128">
        <f>C32+D32</f>
        <v>89892830</v>
      </c>
      <c r="F32" s="128">
        <v>0</v>
      </c>
      <c r="G32" s="128">
        <f>E32+F32</f>
        <v>89892830</v>
      </c>
      <c r="H32" s="285"/>
      <c r="I32" s="126"/>
      <c r="J32" s="115" t="s">
        <v>349</v>
      </c>
      <c r="K32" s="128">
        <v>38100000</v>
      </c>
      <c r="L32" s="128">
        <v>4206875</v>
      </c>
      <c r="M32" s="128">
        <f>SUM(K32:L32)</f>
        <v>42306875</v>
      </c>
      <c r="N32" s="128">
        <v>0</v>
      </c>
      <c r="O32" s="128">
        <f>SUM(M32:N32)</f>
        <v>42306875</v>
      </c>
    </row>
    <row r="33" spans="1:15" ht="15" customHeight="1">
      <c r="A33" s="153"/>
      <c r="B33" s="113" t="s">
        <v>266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285"/>
      <c r="I33" s="126"/>
      <c r="J33" s="118" t="s">
        <v>350</v>
      </c>
      <c r="K33" s="128">
        <v>95154097</v>
      </c>
      <c r="L33" s="128">
        <v>0</v>
      </c>
      <c r="M33" s="128">
        <f>SUM(K33:L33)</f>
        <v>95154097</v>
      </c>
      <c r="N33" s="128">
        <v>-3717000</v>
      </c>
      <c r="O33" s="128">
        <f>SUM(M33:N33)</f>
        <v>91437097</v>
      </c>
    </row>
    <row r="34" spans="1:15" ht="15" customHeight="1">
      <c r="A34" s="153"/>
      <c r="B34" s="113" t="s">
        <v>365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285"/>
      <c r="I34" s="126"/>
      <c r="J34" s="118" t="s">
        <v>351</v>
      </c>
      <c r="K34" s="128">
        <v>550000</v>
      </c>
      <c r="L34" s="128">
        <v>0</v>
      </c>
      <c r="M34" s="128">
        <f>SUM(K34:L34)</f>
        <v>550000</v>
      </c>
      <c r="N34" s="128">
        <v>0</v>
      </c>
      <c r="O34" s="128">
        <f>SUM(M34:N34)</f>
        <v>550000</v>
      </c>
    </row>
    <row r="35" spans="1:15" ht="15" customHeight="1">
      <c r="A35" s="153"/>
      <c r="B35" s="122"/>
      <c r="C35" s="138"/>
      <c r="D35" s="138"/>
      <c r="E35" s="138"/>
      <c r="F35" s="138"/>
      <c r="G35" s="138"/>
      <c r="H35" s="292"/>
      <c r="I35" s="126"/>
      <c r="J35" s="115" t="s">
        <v>352</v>
      </c>
      <c r="K35" s="128">
        <v>57879594</v>
      </c>
      <c r="L35" s="128">
        <v>-500000</v>
      </c>
      <c r="M35" s="128">
        <f>SUM(K35:L35)</f>
        <v>57379594</v>
      </c>
      <c r="N35" s="128">
        <v>0</v>
      </c>
      <c r="O35" s="128">
        <f>SUM(M35:N35)</f>
        <v>57379594</v>
      </c>
    </row>
    <row r="36" spans="1:15" ht="15" customHeight="1">
      <c r="A36" s="153"/>
      <c r="B36" s="122" t="s">
        <v>255</v>
      </c>
      <c r="C36" s="138">
        <f>SUM(C32:C34)</f>
        <v>86185955</v>
      </c>
      <c r="D36" s="138">
        <f>SUM(D32:D34)</f>
        <v>3706875</v>
      </c>
      <c r="E36" s="138">
        <f>SUM(E32:E34)</f>
        <v>89892830</v>
      </c>
      <c r="F36" s="138">
        <f>SUM(F32:F34)</f>
        <v>0</v>
      </c>
      <c r="G36" s="138">
        <f>SUM(G32:G34)</f>
        <v>89892830</v>
      </c>
      <c r="H36" s="292"/>
      <c r="I36" s="127"/>
      <c r="J36" s="122" t="s">
        <v>255</v>
      </c>
      <c r="K36" s="154">
        <f>SUM(K32:K35)</f>
        <v>191683691</v>
      </c>
      <c r="L36" s="154">
        <f>SUM(L32:L35)</f>
        <v>3706875</v>
      </c>
      <c r="M36" s="154">
        <f>SUM(M32:M35)</f>
        <v>195390566</v>
      </c>
      <c r="N36" s="154">
        <f>SUM(N32:N35)</f>
        <v>-3717000</v>
      </c>
      <c r="O36" s="154">
        <f>SUM(O32:O35)</f>
        <v>191673566</v>
      </c>
    </row>
    <row r="37" spans="1:15" ht="15" customHeight="1">
      <c r="A37" s="153"/>
      <c r="B37" s="122"/>
      <c r="C37" s="138"/>
      <c r="D37" s="138"/>
      <c r="E37" s="138"/>
      <c r="F37" s="138"/>
      <c r="G37" s="138"/>
      <c r="H37" s="292"/>
      <c r="I37" s="127"/>
      <c r="J37" s="122"/>
      <c r="K37" s="154"/>
      <c r="L37" s="154"/>
      <c r="M37" s="154"/>
      <c r="N37" s="154"/>
      <c r="O37" s="154"/>
    </row>
    <row r="38" spans="1:15" ht="15" customHeight="1">
      <c r="A38" s="233" t="s">
        <v>94</v>
      </c>
      <c r="B38" s="234" t="s">
        <v>256</v>
      </c>
      <c r="C38" s="134"/>
      <c r="D38" s="134"/>
      <c r="E38" s="134"/>
      <c r="F38" s="134"/>
      <c r="G38" s="134"/>
      <c r="H38" s="293"/>
      <c r="I38" s="126" t="s">
        <v>94</v>
      </c>
      <c r="J38" s="110" t="s">
        <v>256</v>
      </c>
      <c r="K38" s="128"/>
      <c r="L38" s="128"/>
      <c r="M38" s="128"/>
      <c r="N38" s="128"/>
      <c r="O38" s="128"/>
    </row>
    <row r="39" spans="1:15" ht="15" customHeight="1">
      <c r="A39" s="235"/>
      <c r="B39" s="236" t="s">
        <v>348</v>
      </c>
      <c r="C39" s="128">
        <v>15000</v>
      </c>
      <c r="D39" s="128">
        <v>0</v>
      </c>
      <c r="E39" s="128">
        <v>15000</v>
      </c>
      <c r="F39" s="128">
        <v>0</v>
      </c>
      <c r="G39" s="128">
        <v>15000</v>
      </c>
      <c r="H39" s="285"/>
      <c r="I39" s="126"/>
      <c r="J39" s="118" t="s">
        <v>461</v>
      </c>
      <c r="K39" s="128">
        <v>254000</v>
      </c>
      <c r="L39" s="128">
        <v>0</v>
      </c>
      <c r="M39" s="128">
        <v>254000</v>
      </c>
      <c r="N39" s="128">
        <v>0</v>
      </c>
      <c r="O39" s="128">
        <v>254000</v>
      </c>
    </row>
    <row r="40" spans="1:15" ht="15" customHeight="1">
      <c r="A40" s="235"/>
      <c r="B40" s="237" t="s">
        <v>257</v>
      </c>
      <c r="C40" s="135">
        <f>C39</f>
        <v>15000</v>
      </c>
      <c r="D40" s="135">
        <f>D39</f>
        <v>0</v>
      </c>
      <c r="E40" s="135">
        <f>E39</f>
        <v>15000</v>
      </c>
      <c r="F40" s="135">
        <f>F39</f>
        <v>0</v>
      </c>
      <c r="G40" s="135">
        <f>G39</f>
        <v>15000</v>
      </c>
      <c r="H40" s="294"/>
      <c r="I40" s="126"/>
      <c r="J40" s="139" t="s">
        <v>287</v>
      </c>
      <c r="K40" s="135">
        <f>SUM(K39)</f>
        <v>254000</v>
      </c>
      <c r="L40" s="135">
        <f>SUM(L39)</f>
        <v>0</v>
      </c>
      <c r="M40" s="135">
        <f>SUM(M39)</f>
        <v>254000</v>
      </c>
      <c r="N40" s="135">
        <f>SUM(N39)</f>
        <v>0</v>
      </c>
      <c r="O40" s="135">
        <f>SUM(O39)</f>
        <v>254000</v>
      </c>
    </row>
    <row r="41" spans="1:15" ht="15" customHeight="1">
      <c r="A41" s="238"/>
      <c r="B41" s="237"/>
      <c r="C41" s="135"/>
      <c r="D41" s="135"/>
      <c r="E41" s="135"/>
      <c r="F41" s="135"/>
      <c r="G41" s="135"/>
      <c r="H41" s="294"/>
      <c r="I41" s="126"/>
      <c r="J41" s="139"/>
      <c r="K41" s="135"/>
      <c r="L41" s="135"/>
      <c r="M41" s="135"/>
      <c r="N41" s="135"/>
      <c r="O41" s="135"/>
    </row>
    <row r="42" spans="1:15" ht="15" customHeight="1">
      <c r="A42" s="478" t="s">
        <v>267</v>
      </c>
      <c r="B42" s="479"/>
      <c r="C42" s="131">
        <f>C36+C40</f>
        <v>86200955</v>
      </c>
      <c r="D42" s="131">
        <f>D36+D40</f>
        <v>3706875</v>
      </c>
      <c r="E42" s="131">
        <f>E36+E40</f>
        <v>89907830</v>
      </c>
      <c r="F42" s="131">
        <f>F36+F40</f>
        <v>0</v>
      </c>
      <c r="G42" s="131">
        <f>G36+G40</f>
        <v>89907830</v>
      </c>
      <c r="H42" s="288"/>
      <c r="I42" s="459" t="s">
        <v>268</v>
      </c>
      <c r="J42" s="460"/>
      <c r="K42" s="135">
        <f>K36+K40</f>
        <v>191937691</v>
      </c>
      <c r="L42" s="135">
        <f>L36+L40</f>
        <v>3706875</v>
      </c>
      <c r="M42" s="135">
        <f>M36+M40</f>
        <v>195644566</v>
      </c>
      <c r="N42" s="135">
        <f>N36+N40</f>
        <v>-3717000</v>
      </c>
      <c r="O42" s="135">
        <f>O36+O40</f>
        <v>191927566</v>
      </c>
    </row>
    <row r="43" spans="1:15" ht="15" customHeight="1">
      <c r="A43" s="239"/>
      <c r="B43" s="240"/>
      <c r="C43" s="132"/>
      <c r="D43" s="132"/>
      <c r="E43" s="132"/>
      <c r="F43" s="132"/>
      <c r="G43" s="132"/>
      <c r="H43" s="289"/>
      <c r="I43" s="108"/>
      <c r="J43" s="109"/>
      <c r="K43" s="134"/>
      <c r="L43" s="134"/>
      <c r="M43" s="134"/>
      <c r="N43" s="134"/>
      <c r="O43" s="134"/>
    </row>
    <row r="44" spans="1:15" ht="15" customHeight="1">
      <c r="A44" s="461" t="s">
        <v>366</v>
      </c>
      <c r="B44" s="462"/>
      <c r="C44" s="463"/>
      <c r="D44" s="266"/>
      <c r="E44" s="266"/>
      <c r="F44" s="266"/>
      <c r="G44" s="266"/>
      <c r="H44" s="266"/>
      <c r="I44" s="451" t="s">
        <v>269</v>
      </c>
      <c r="J44" s="464"/>
      <c r="K44" s="134"/>
      <c r="L44" s="134"/>
      <c r="M44" s="134"/>
      <c r="N44" s="134"/>
      <c r="O44" s="134"/>
    </row>
    <row r="45" spans="1:15" ht="15" customHeight="1">
      <c r="A45" s="233" t="s">
        <v>93</v>
      </c>
      <c r="B45" s="241" t="s">
        <v>250</v>
      </c>
      <c r="C45" s="132"/>
      <c r="D45" s="132"/>
      <c r="E45" s="132"/>
      <c r="F45" s="132"/>
      <c r="G45" s="132"/>
      <c r="H45" s="289"/>
      <c r="I45" s="126" t="s">
        <v>93</v>
      </c>
      <c r="J45" s="117" t="s">
        <v>250</v>
      </c>
      <c r="K45" s="134">
        <f>SUM(K46:K46)</f>
        <v>0</v>
      </c>
      <c r="L45" s="134">
        <f>SUM(L46:L46)</f>
        <v>0</v>
      </c>
      <c r="M45" s="134">
        <f>SUM(M46:M46)</f>
        <v>0</v>
      </c>
      <c r="N45" s="134">
        <f>SUM(N46:N46)</f>
        <v>0</v>
      </c>
      <c r="O45" s="134">
        <f>SUM(O46:O46)</f>
        <v>0</v>
      </c>
    </row>
    <row r="46" spans="1:15" ht="28.5" customHeight="1">
      <c r="A46" s="235"/>
      <c r="B46" s="231" t="s">
        <v>353</v>
      </c>
      <c r="C46" s="136">
        <v>88071346</v>
      </c>
      <c r="D46" s="136">
        <v>0</v>
      </c>
      <c r="E46" s="136">
        <v>88071346</v>
      </c>
      <c r="F46" s="136">
        <v>0</v>
      </c>
      <c r="G46" s="136">
        <v>88071346</v>
      </c>
      <c r="H46" s="295"/>
      <c r="I46" s="126"/>
      <c r="J46" s="232"/>
      <c r="K46" s="128"/>
      <c r="L46" s="128"/>
      <c r="M46" s="128"/>
      <c r="N46" s="128"/>
      <c r="O46" s="128"/>
    </row>
    <row r="47" spans="1:15" ht="15" customHeight="1">
      <c r="A47" s="233" t="s">
        <v>94</v>
      </c>
      <c r="B47" s="242" t="s">
        <v>256</v>
      </c>
      <c r="C47" s="134"/>
      <c r="D47" s="134"/>
      <c r="E47" s="134"/>
      <c r="F47" s="134"/>
      <c r="G47" s="134"/>
      <c r="H47" s="293"/>
      <c r="I47" s="126" t="s">
        <v>94</v>
      </c>
      <c r="J47" s="114" t="s">
        <v>256</v>
      </c>
      <c r="K47" s="134">
        <v>0</v>
      </c>
      <c r="L47" s="134">
        <v>0</v>
      </c>
      <c r="M47" s="134">
        <v>0</v>
      </c>
      <c r="N47" s="134">
        <v>0</v>
      </c>
      <c r="O47" s="134">
        <v>0</v>
      </c>
    </row>
    <row r="48" spans="1:15" ht="31.5" customHeight="1">
      <c r="A48" s="235"/>
      <c r="B48" s="243" t="s">
        <v>354</v>
      </c>
      <c r="C48" s="130">
        <v>2161479</v>
      </c>
      <c r="D48" s="130">
        <v>0</v>
      </c>
      <c r="E48" s="130">
        <v>2161479</v>
      </c>
      <c r="F48" s="130">
        <v>0</v>
      </c>
      <c r="G48" s="130">
        <v>2161479</v>
      </c>
      <c r="H48" s="287"/>
      <c r="I48" s="126"/>
      <c r="J48" s="114"/>
      <c r="K48" s="128"/>
      <c r="L48" s="128"/>
      <c r="M48" s="128"/>
      <c r="N48" s="128"/>
      <c r="O48" s="128"/>
    </row>
    <row r="49" spans="1:15" ht="15" customHeight="1">
      <c r="A49" s="471" t="s">
        <v>270</v>
      </c>
      <c r="B49" s="472"/>
      <c r="C49" s="131">
        <f>SUM(C46:C48)</f>
        <v>90232825</v>
      </c>
      <c r="D49" s="131">
        <f>SUM(D46:D48)</f>
        <v>0</v>
      </c>
      <c r="E49" s="131">
        <f>SUM(E46:E48)</f>
        <v>90232825</v>
      </c>
      <c r="F49" s="131">
        <f>SUM(F46:F48)</f>
        <v>0</v>
      </c>
      <c r="G49" s="131">
        <f>SUM(G46:G48)</f>
        <v>90232825</v>
      </c>
      <c r="H49" s="288"/>
      <c r="I49" s="465" t="s">
        <v>269</v>
      </c>
      <c r="J49" s="454"/>
      <c r="K49" s="135">
        <f>K45+K47</f>
        <v>0</v>
      </c>
      <c r="L49" s="135">
        <f>L45+L47</f>
        <v>0</v>
      </c>
      <c r="M49" s="135">
        <f>M45+M47</f>
        <v>0</v>
      </c>
      <c r="N49" s="135">
        <f>N45+N47</f>
        <v>0</v>
      </c>
      <c r="O49" s="135">
        <f>O45+O47</f>
        <v>0</v>
      </c>
    </row>
    <row r="50" spans="1:15" ht="15" customHeight="1">
      <c r="A50" s="244"/>
      <c r="B50" s="245"/>
      <c r="C50" s="132"/>
      <c r="D50" s="132"/>
      <c r="E50" s="132"/>
      <c r="F50" s="132"/>
      <c r="G50" s="132"/>
      <c r="H50" s="289"/>
      <c r="I50" s="137"/>
      <c r="J50" s="137"/>
      <c r="K50" s="134"/>
      <c r="L50" s="134"/>
      <c r="M50" s="134"/>
      <c r="N50" s="134"/>
      <c r="O50" s="134"/>
    </row>
    <row r="51" spans="1:15" ht="15" customHeight="1">
      <c r="A51" s="473" t="s">
        <v>271</v>
      </c>
      <c r="B51" s="468"/>
      <c r="C51" s="258">
        <f>C42+C49</f>
        <v>176433780</v>
      </c>
      <c r="D51" s="258">
        <f>D42+D49</f>
        <v>3706875</v>
      </c>
      <c r="E51" s="258">
        <f>E42+E49</f>
        <v>180140655</v>
      </c>
      <c r="F51" s="258">
        <f>F42+F49</f>
        <v>0</v>
      </c>
      <c r="G51" s="258">
        <f>G42+G49</f>
        <v>180140655</v>
      </c>
      <c r="H51" s="296"/>
      <c r="I51" s="474" t="s">
        <v>276</v>
      </c>
      <c r="J51" s="468"/>
      <c r="K51" s="151">
        <f>K42+K49</f>
        <v>191937691</v>
      </c>
      <c r="L51" s="151">
        <f>L42+L49</f>
        <v>3706875</v>
      </c>
      <c r="M51" s="151">
        <f>M42+M49</f>
        <v>195644566</v>
      </c>
      <c r="N51" s="151">
        <f>N42+N49</f>
        <v>-3717000</v>
      </c>
      <c r="O51" s="151">
        <f>O42+O49</f>
        <v>191927566</v>
      </c>
    </row>
    <row r="52" spans="1:15" ht="15" customHeight="1">
      <c r="A52" s="155"/>
      <c r="B52" s="126"/>
      <c r="C52" s="132"/>
      <c r="D52" s="132"/>
      <c r="E52" s="132"/>
      <c r="F52" s="132"/>
      <c r="G52" s="132"/>
      <c r="H52" s="289"/>
      <c r="I52" s="137"/>
      <c r="J52" s="137"/>
      <c r="K52" s="134"/>
      <c r="L52" s="134"/>
      <c r="M52" s="134"/>
      <c r="N52" s="134"/>
      <c r="O52" s="134"/>
    </row>
    <row r="53" spans="1:15" ht="15" customHeight="1" thickBot="1">
      <c r="A53" s="475" t="s">
        <v>272</v>
      </c>
      <c r="B53" s="476"/>
      <c r="C53" s="259">
        <f>C27+C51</f>
        <v>459880779</v>
      </c>
      <c r="D53" s="259">
        <f>D27+D51</f>
        <v>3706875</v>
      </c>
      <c r="E53" s="259">
        <f>E27+E51</f>
        <v>463587654</v>
      </c>
      <c r="F53" s="259">
        <f>F27+F51</f>
        <v>3873194</v>
      </c>
      <c r="G53" s="259">
        <f>G27+G51</f>
        <v>467460848</v>
      </c>
      <c r="H53" s="297"/>
      <c r="I53" s="157"/>
      <c r="J53" s="156" t="s">
        <v>273</v>
      </c>
      <c r="K53" s="259">
        <f>K27+K51</f>
        <v>459880779</v>
      </c>
      <c r="L53" s="259">
        <f>L27+L51</f>
        <v>3706875</v>
      </c>
      <c r="M53" s="259">
        <f>M27+M51</f>
        <v>463587654</v>
      </c>
      <c r="N53" s="259">
        <f>N27+N51</f>
        <v>3873194</v>
      </c>
      <c r="O53" s="259">
        <f>O27+O51</f>
        <v>467460848</v>
      </c>
    </row>
    <row r="54" spans="1:15" ht="12.7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</row>
    <row r="55" spans="1:15" ht="12.75">
      <c r="A55" s="141"/>
      <c r="B55" s="142" t="s">
        <v>424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</row>
  </sheetData>
  <sheetProtection/>
  <mergeCells count="25">
    <mergeCell ref="A49:B49"/>
    <mergeCell ref="I49:J49"/>
    <mergeCell ref="A51:B51"/>
    <mergeCell ref="I51:J51"/>
    <mergeCell ref="A53:B53"/>
    <mergeCell ref="A30:B30"/>
    <mergeCell ref="I30:J30"/>
    <mergeCell ref="A42:B42"/>
    <mergeCell ref="I42:J42"/>
    <mergeCell ref="A44:C44"/>
    <mergeCell ref="I44:J44"/>
    <mergeCell ref="A25:B25"/>
    <mergeCell ref="I25:J25"/>
    <mergeCell ref="A27:B27"/>
    <mergeCell ref="I27:J27"/>
    <mergeCell ref="A29:B29"/>
    <mergeCell ref="I29:J29"/>
    <mergeCell ref="A7:C7"/>
    <mergeCell ref="I7:K7"/>
    <mergeCell ref="A23:B23"/>
    <mergeCell ref="I23:J23"/>
    <mergeCell ref="A1:O1"/>
    <mergeCell ref="A2:O2"/>
    <mergeCell ref="A5:B5"/>
    <mergeCell ref="A4:C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4"/>
  <sheetViews>
    <sheetView view="pageBreakPreview" zoomScaleSheetLayoutView="100" zoomScalePageLayoutView="0" workbookViewId="0" topLeftCell="A30">
      <selection activeCell="F18" sqref="F18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6.7109375" style="0" customWidth="1"/>
    <col min="4" max="4" width="16.7109375" style="0" hidden="1" customWidth="1"/>
    <col min="5" max="7" width="16.7109375" style="0" customWidth="1"/>
  </cols>
  <sheetData>
    <row r="1" spans="1:7" ht="30" customHeight="1">
      <c r="A1" s="480" t="s">
        <v>185</v>
      </c>
      <c r="B1" s="480"/>
      <c r="C1" s="480"/>
      <c r="D1" s="480"/>
      <c r="E1" s="480"/>
      <c r="F1" s="272"/>
      <c r="G1" s="272"/>
    </row>
    <row r="2" spans="1:7" ht="18" customHeight="1">
      <c r="A2" s="481" t="s">
        <v>338</v>
      </c>
      <c r="B2" s="481"/>
      <c r="C2" s="481"/>
      <c r="D2" s="481"/>
      <c r="E2" s="481"/>
      <c r="F2" s="273"/>
      <c r="G2" s="273"/>
    </row>
    <row r="3" spans="1:7" ht="17.25" customHeight="1">
      <c r="A3" s="19"/>
      <c r="B3" s="17"/>
      <c r="C3" s="269"/>
      <c r="D3" s="269"/>
      <c r="E3" s="269"/>
      <c r="F3" s="269"/>
      <c r="G3" s="269"/>
    </row>
    <row r="4" spans="1:7" ht="13.5" thickBot="1">
      <c r="A4" s="18"/>
      <c r="B4" s="18"/>
      <c r="C4" s="270"/>
      <c r="D4" s="277"/>
      <c r="E4" s="277"/>
      <c r="F4" s="277"/>
      <c r="G4" s="277"/>
    </row>
    <row r="5" spans="1:7" ht="44.25" customHeight="1" thickBot="1" thickTop="1">
      <c r="A5" s="54" t="s">
        <v>0</v>
      </c>
      <c r="B5" s="37" t="s">
        <v>1</v>
      </c>
      <c r="C5" s="38" t="s">
        <v>359</v>
      </c>
      <c r="D5" s="38" t="s">
        <v>418</v>
      </c>
      <c r="E5" s="38" t="s">
        <v>419</v>
      </c>
      <c r="F5" s="38" t="s">
        <v>429</v>
      </c>
      <c r="G5" s="38" t="s">
        <v>430</v>
      </c>
    </row>
    <row r="6" spans="1:7" ht="12.75" customHeight="1" thickTop="1">
      <c r="A6" s="59" t="s">
        <v>93</v>
      </c>
      <c r="B6" s="60" t="s">
        <v>94</v>
      </c>
      <c r="C6" s="60" t="s">
        <v>95</v>
      </c>
      <c r="D6" s="60" t="s">
        <v>96</v>
      </c>
      <c r="E6" s="60" t="s">
        <v>96</v>
      </c>
      <c r="F6" s="60" t="s">
        <v>96</v>
      </c>
      <c r="G6" s="60" t="s">
        <v>307</v>
      </c>
    </row>
    <row r="7" spans="1:7" ht="21.75" customHeight="1">
      <c r="A7" s="35" t="s">
        <v>2</v>
      </c>
      <c r="B7" s="36" t="s">
        <v>3</v>
      </c>
      <c r="C7" s="52">
        <f>C8+C14</f>
        <v>160974547</v>
      </c>
      <c r="D7" s="52">
        <f>D8+D14</f>
        <v>0</v>
      </c>
      <c r="E7" s="52">
        <f>E8+E14</f>
        <v>160974547</v>
      </c>
      <c r="F7" s="52">
        <f>F8+F14</f>
        <v>0</v>
      </c>
      <c r="G7" s="52">
        <f>G8+G14</f>
        <v>160974547</v>
      </c>
    </row>
    <row r="8" spans="1:7" ht="21.75" customHeight="1">
      <c r="A8" s="24" t="s">
        <v>4</v>
      </c>
      <c r="B8" s="25" t="s">
        <v>5</v>
      </c>
      <c r="C8" s="46">
        <f>SUM(C9:C13)</f>
        <v>123425683</v>
      </c>
      <c r="D8" s="46">
        <f>SUM(D9:D13)</f>
        <v>0</v>
      </c>
      <c r="E8" s="46">
        <f>SUM(E9:E13)</f>
        <v>123425683</v>
      </c>
      <c r="F8" s="46">
        <f>SUM(F9:F13)</f>
        <v>0</v>
      </c>
      <c r="G8" s="46">
        <f>SUM(G9:G13)</f>
        <v>123425683</v>
      </c>
    </row>
    <row r="9" spans="1:7" ht="21.75" customHeight="1">
      <c r="A9" s="26" t="s">
        <v>130</v>
      </c>
      <c r="B9" s="27" t="s">
        <v>6</v>
      </c>
      <c r="C9" s="47">
        <v>44635962</v>
      </c>
      <c r="D9" s="47">
        <v>0</v>
      </c>
      <c r="E9" s="47">
        <v>44635962</v>
      </c>
      <c r="F9" s="47">
        <v>0</v>
      </c>
      <c r="G9" s="47">
        <v>44635962</v>
      </c>
    </row>
    <row r="10" spans="1:7" ht="21.75" customHeight="1">
      <c r="A10" s="26" t="s">
        <v>131</v>
      </c>
      <c r="B10" s="27" t="s">
        <v>7</v>
      </c>
      <c r="C10" s="47">
        <v>42304768</v>
      </c>
      <c r="D10" s="47">
        <v>0</v>
      </c>
      <c r="E10" s="47">
        <v>42304768</v>
      </c>
      <c r="F10" s="47">
        <v>0</v>
      </c>
      <c r="G10" s="47">
        <v>42304768</v>
      </c>
    </row>
    <row r="11" spans="1:7" ht="21.75" customHeight="1">
      <c r="A11" s="26" t="s">
        <v>132</v>
      </c>
      <c r="B11" s="27" t="s">
        <v>8</v>
      </c>
      <c r="C11" s="47">
        <v>32891974</v>
      </c>
      <c r="D11" s="47">
        <v>0</v>
      </c>
      <c r="E11" s="47">
        <v>32891974</v>
      </c>
      <c r="F11" s="47">
        <v>0</v>
      </c>
      <c r="G11" s="47">
        <v>32891974</v>
      </c>
    </row>
    <row r="12" spans="1:7" ht="21.75" customHeight="1">
      <c r="A12" s="26" t="s">
        <v>133</v>
      </c>
      <c r="B12" s="27" t="s">
        <v>9</v>
      </c>
      <c r="C12" s="47">
        <v>1800000</v>
      </c>
      <c r="D12" s="47">
        <v>0</v>
      </c>
      <c r="E12" s="47">
        <v>1800000</v>
      </c>
      <c r="F12" s="47">
        <v>0</v>
      </c>
      <c r="G12" s="47">
        <v>1800000</v>
      </c>
    </row>
    <row r="13" spans="1:7" ht="21.75" customHeight="1">
      <c r="A13" s="26" t="s">
        <v>134</v>
      </c>
      <c r="B13" s="48" t="s">
        <v>324</v>
      </c>
      <c r="C13" s="49">
        <v>1792979</v>
      </c>
      <c r="D13" s="49">
        <v>0</v>
      </c>
      <c r="E13" s="49">
        <v>1792979</v>
      </c>
      <c r="F13" s="49">
        <v>0</v>
      </c>
      <c r="G13" s="49">
        <v>1792979</v>
      </c>
    </row>
    <row r="14" spans="1:7" ht="21.75" customHeight="1">
      <c r="A14" s="24" t="s">
        <v>10</v>
      </c>
      <c r="B14" s="25" t="s">
        <v>11</v>
      </c>
      <c r="C14" s="46">
        <v>37548864</v>
      </c>
      <c r="D14" s="46">
        <v>0</v>
      </c>
      <c r="E14" s="46">
        <v>37548864</v>
      </c>
      <c r="F14" s="46">
        <v>0</v>
      </c>
      <c r="G14" s="46">
        <v>37548864</v>
      </c>
    </row>
    <row r="15" spans="1:7" ht="21.75" customHeight="1">
      <c r="A15" s="28" t="s">
        <v>12</v>
      </c>
      <c r="B15" s="29" t="s">
        <v>13</v>
      </c>
      <c r="C15" s="224">
        <f>C16+C17</f>
        <v>86185955</v>
      </c>
      <c r="D15" s="224">
        <f>D16+D17</f>
        <v>3706875</v>
      </c>
      <c r="E15" s="224">
        <f>E16+E17</f>
        <v>89892830</v>
      </c>
      <c r="F15" s="224">
        <f>F16+F17</f>
        <v>0</v>
      </c>
      <c r="G15" s="224">
        <f>G16+G17</f>
        <v>89892830</v>
      </c>
    </row>
    <row r="16" spans="1:7" ht="21.75" customHeight="1">
      <c r="A16" s="26" t="s">
        <v>163</v>
      </c>
      <c r="B16" s="48" t="s">
        <v>238</v>
      </c>
      <c r="C16" s="49">
        <v>0</v>
      </c>
      <c r="D16" s="49">
        <v>3706875</v>
      </c>
      <c r="E16" s="49">
        <f>C16+D16</f>
        <v>3706875</v>
      </c>
      <c r="F16" s="49">
        <v>0</v>
      </c>
      <c r="G16" s="49">
        <f>E16+F16</f>
        <v>3706875</v>
      </c>
    </row>
    <row r="17" spans="1:7" ht="21.75" customHeight="1">
      <c r="A17" s="26" t="s">
        <v>360</v>
      </c>
      <c r="B17" s="48" t="s">
        <v>361</v>
      </c>
      <c r="C17" s="49">
        <v>86185955</v>
      </c>
      <c r="D17" s="49">
        <v>0</v>
      </c>
      <c r="E17" s="49">
        <v>86185955</v>
      </c>
      <c r="F17" s="49">
        <v>0</v>
      </c>
      <c r="G17" s="49">
        <v>86185955</v>
      </c>
    </row>
    <row r="18" spans="1:7" ht="21.75" customHeight="1">
      <c r="A18" s="28" t="s">
        <v>14</v>
      </c>
      <c r="B18" s="29" t="s">
        <v>15</v>
      </c>
      <c r="C18" s="45">
        <f>C19+C23</f>
        <v>82450000</v>
      </c>
      <c r="D18" s="45">
        <f>D19+D23</f>
        <v>0</v>
      </c>
      <c r="E18" s="45">
        <f>E19+E23</f>
        <v>82450000</v>
      </c>
      <c r="F18" s="45">
        <f>F19+F23</f>
        <v>0</v>
      </c>
      <c r="G18" s="45">
        <f>G19+G23</f>
        <v>82450000</v>
      </c>
    </row>
    <row r="19" spans="1:7" s="58" customFormat="1" ht="23.25" customHeight="1">
      <c r="A19" s="26" t="s">
        <v>16</v>
      </c>
      <c r="B19" s="27" t="s">
        <v>17</v>
      </c>
      <c r="C19" s="223">
        <f>SUM(C20:C22)</f>
        <v>82300000</v>
      </c>
      <c r="D19" s="223">
        <f>SUM(D20:D22)</f>
        <v>0</v>
      </c>
      <c r="E19" s="223">
        <f>SUM(E20:E22)</f>
        <v>82300000</v>
      </c>
      <c r="F19" s="223">
        <f>SUM(F20:F22)</f>
        <v>0</v>
      </c>
      <c r="G19" s="223">
        <f>SUM(G20:G22)</f>
        <v>82300000</v>
      </c>
    </row>
    <row r="20" spans="1:7" s="230" customFormat="1" ht="21.75" customHeight="1">
      <c r="A20" s="227" t="s">
        <v>18</v>
      </c>
      <c r="B20" s="228" t="s">
        <v>415</v>
      </c>
      <c r="C20" s="229">
        <v>80000000</v>
      </c>
      <c r="D20" s="229">
        <v>0</v>
      </c>
      <c r="E20" s="229">
        <v>80000000</v>
      </c>
      <c r="F20" s="229">
        <v>0</v>
      </c>
      <c r="G20" s="229">
        <v>80000000</v>
      </c>
    </row>
    <row r="21" spans="1:7" s="230" customFormat="1" ht="21.75" customHeight="1">
      <c r="A21" s="227" t="s">
        <v>19</v>
      </c>
      <c r="B21" s="228" t="s">
        <v>20</v>
      </c>
      <c r="C21" s="229">
        <v>2300000</v>
      </c>
      <c r="D21" s="229">
        <v>0</v>
      </c>
      <c r="E21" s="229">
        <v>2300000</v>
      </c>
      <c r="F21" s="229">
        <v>0</v>
      </c>
      <c r="G21" s="229">
        <v>2300000</v>
      </c>
    </row>
    <row r="22" spans="1:7" s="230" customFormat="1" ht="21.75" customHeight="1">
      <c r="A22" s="227" t="s">
        <v>21</v>
      </c>
      <c r="B22" s="228" t="s">
        <v>22</v>
      </c>
      <c r="C22" s="229">
        <v>0</v>
      </c>
      <c r="D22" s="229">
        <v>0</v>
      </c>
      <c r="E22" s="229">
        <v>0</v>
      </c>
      <c r="F22" s="229">
        <v>0</v>
      </c>
      <c r="G22" s="229">
        <v>0</v>
      </c>
    </row>
    <row r="23" spans="1:7" s="58" customFormat="1" ht="21.75" customHeight="1">
      <c r="A23" s="26" t="s">
        <v>23</v>
      </c>
      <c r="B23" s="27" t="s">
        <v>24</v>
      </c>
      <c r="C23" s="47">
        <v>150000</v>
      </c>
      <c r="D23" s="47">
        <v>0</v>
      </c>
      <c r="E23" s="47">
        <v>150000</v>
      </c>
      <c r="F23" s="47">
        <v>0</v>
      </c>
      <c r="G23" s="47">
        <v>150000</v>
      </c>
    </row>
    <row r="24" spans="1:7" ht="21.75" customHeight="1">
      <c r="A24" s="28" t="s">
        <v>25</v>
      </c>
      <c r="B24" s="29" t="s">
        <v>26</v>
      </c>
      <c r="C24" s="45">
        <f>SUM(C25:C32)</f>
        <v>11883000</v>
      </c>
      <c r="D24" s="45">
        <f>SUM(D25:D32)</f>
        <v>0</v>
      </c>
      <c r="E24" s="45">
        <f>SUM(E25:E32)</f>
        <v>11883000</v>
      </c>
      <c r="F24" s="45">
        <f>SUM(F25:F32)</f>
        <v>0</v>
      </c>
      <c r="G24" s="45">
        <f>SUM(G25:G32)</f>
        <v>11883000</v>
      </c>
    </row>
    <row r="25" spans="1:7" ht="21.75" customHeight="1">
      <c r="A25" s="26" t="s">
        <v>27</v>
      </c>
      <c r="B25" s="27" t="s">
        <v>127</v>
      </c>
      <c r="C25" s="47">
        <v>3760000</v>
      </c>
      <c r="D25" s="47">
        <v>0</v>
      </c>
      <c r="E25" s="47">
        <v>3760000</v>
      </c>
      <c r="F25" s="47">
        <v>0</v>
      </c>
      <c r="G25" s="47">
        <v>3760000</v>
      </c>
    </row>
    <row r="26" spans="1:7" ht="21.75" customHeight="1">
      <c r="A26" s="26" t="s">
        <v>239</v>
      </c>
      <c r="B26" s="27" t="s">
        <v>240</v>
      </c>
      <c r="C26" s="47">
        <v>637500</v>
      </c>
      <c r="D26" s="47">
        <v>0</v>
      </c>
      <c r="E26" s="47">
        <v>637500</v>
      </c>
      <c r="F26" s="47">
        <v>0</v>
      </c>
      <c r="G26" s="47">
        <v>637500</v>
      </c>
    </row>
    <row r="27" spans="1:7" ht="21.75" customHeight="1">
      <c r="A27" s="26" t="s">
        <v>28</v>
      </c>
      <c r="B27" s="27" t="s">
        <v>29</v>
      </c>
      <c r="C27" s="47">
        <v>6000000</v>
      </c>
      <c r="D27" s="47">
        <v>0</v>
      </c>
      <c r="E27" s="47">
        <v>6000000</v>
      </c>
      <c r="F27" s="47">
        <v>0</v>
      </c>
      <c r="G27" s="47">
        <v>6000000</v>
      </c>
    </row>
    <row r="28" spans="1:7" ht="18.75" customHeight="1">
      <c r="A28" s="26" t="s">
        <v>30</v>
      </c>
      <c r="B28" s="27" t="s">
        <v>31</v>
      </c>
      <c r="C28" s="47">
        <v>150000</v>
      </c>
      <c r="D28" s="47">
        <v>0</v>
      </c>
      <c r="E28" s="47">
        <v>150000</v>
      </c>
      <c r="F28" s="47">
        <v>0</v>
      </c>
      <c r="G28" s="47">
        <v>150000</v>
      </c>
    </row>
    <row r="29" spans="1:7" ht="24.75" customHeight="1">
      <c r="A29" s="26" t="s">
        <v>32</v>
      </c>
      <c r="B29" s="27" t="s">
        <v>33</v>
      </c>
      <c r="C29" s="47">
        <v>1265500</v>
      </c>
      <c r="D29" s="47">
        <v>0</v>
      </c>
      <c r="E29" s="47">
        <v>1265500</v>
      </c>
      <c r="F29" s="47">
        <v>0</v>
      </c>
      <c r="G29" s="47">
        <v>1265500</v>
      </c>
    </row>
    <row r="30" spans="1:7" ht="21.75" customHeight="1">
      <c r="A30" s="26" t="s">
        <v>34</v>
      </c>
      <c r="B30" s="27" t="s">
        <v>35</v>
      </c>
      <c r="C30" s="53">
        <v>10000</v>
      </c>
      <c r="D30" s="53">
        <v>0</v>
      </c>
      <c r="E30" s="53">
        <v>10000</v>
      </c>
      <c r="F30" s="53">
        <v>0</v>
      </c>
      <c r="G30" s="53">
        <v>10000</v>
      </c>
    </row>
    <row r="31" spans="1:7" ht="21.75" customHeight="1">
      <c r="A31" s="26" t="s">
        <v>36</v>
      </c>
      <c r="B31" s="27" t="s">
        <v>325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</row>
    <row r="32" spans="1:7" ht="21.75" customHeight="1">
      <c r="A32" s="26" t="s">
        <v>358</v>
      </c>
      <c r="B32" s="27" t="s">
        <v>37</v>
      </c>
      <c r="C32" s="53">
        <v>60000</v>
      </c>
      <c r="D32" s="53">
        <v>0</v>
      </c>
      <c r="E32" s="53">
        <v>60000</v>
      </c>
      <c r="F32" s="53">
        <v>0</v>
      </c>
      <c r="G32" s="53">
        <v>60000</v>
      </c>
    </row>
    <row r="33" spans="1:7" ht="21.75" customHeight="1">
      <c r="A33" s="28" t="s">
        <v>38</v>
      </c>
      <c r="B33" s="29" t="s">
        <v>39</v>
      </c>
      <c r="C33" s="225">
        <f>SUM(C34:C34)</f>
        <v>0</v>
      </c>
      <c r="D33" s="225">
        <f>SUM(D34:D34)</f>
        <v>0</v>
      </c>
      <c r="E33" s="225">
        <f>SUM(E34:E34)</f>
        <v>0</v>
      </c>
      <c r="F33" s="225">
        <f>SUM(F34:F34)</f>
        <v>0</v>
      </c>
      <c r="G33" s="225">
        <f>SUM(G34:G34)</f>
        <v>0</v>
      </c>
    </row>
    <row r="34" spans="1:7" ht="21.75" customHeight="1">
      <c r="A34" s="26" t="s">
        <v>241</v>
      </c>
      <c r="B34" s="27" t="s">
        <v>242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</row>
    <row r="35" spans="1:7" ht="21.75" customHeight="1">
      <c r="A35" s="28" t="s">
        <v>40</v>
      </c>
      <c r="B35" s="29" t="s">
        <v>41</v>
      </c>
      <c r="C35" s="45">
        <f>SUM(C36:C36)</f>
        <v>50000</v>
      </c>
      <c r="D35" s="45">
        <f>SUM(D36:D36)</f>
        <v>0</v>
      </c>
      <c r="E35" s="45">
        <f>SUM(E36:E36)</f>
        <v>50000</v>
      </c>
      <c r="F35" s="45">
        <f>SUM(F36:F36)</f>
        <v>0</v>
      </c>
      <c r="G35" s="45">
        <f>SUM(G36:G36)</f>
        <v>50000</v>
      </c>
    </row>
    <row r="36" spans="1:7" ht="21.75" customHeight="1">
      <c r="A36" s="26" t="s">
        <v>128</v>
      </c>
      <c r="B36" s="27" t="s">
        <v>42</v>
      </c>
      <c r="C36" s="47">
        <v>50000</v>
      </c>
      <c r="D36" s="47">
        <v>0</v>
      </c>
      <c r="E36" s="47">
        <v>50000</v>
      </c>
      <c r="F36" s="47">
        <v>0</v>
      </c>
      <c r="G36" s="47">
        <v>50000</v>
      </c>
    </row>
    <row r="37" spans="1:7" ht="21.75" customHeight="1">
      <c r="A37" s="28" t="s">
        <v>43</v>
      </c>
      <c r="B37" s="29" t="s">
        <v>187</v>
      </c>
      <c r="C37" s="253">
        <f>C38</f>
        <v>0</v>
      </c>
      <c r="D37" s="253">
        <f>D38</f>
        <v>0</v>
      </c>
      <c r="E37" s="253">
        <f>E38</f>
        <v>0</v>
      </c>
      <c r="F37" s="253">
        <f>F38</f>
        <v>0</v>
      </c>
      <c r="G37" s="253">
        <f>G38</f>
        <v>0</v>
      </c>
    </row>
    <row r="38" spans="1:7" ht="21.75" customHeight="1">
      <c r="A38" s="26" t="s">
        <v>362</v>
      </c>
      <c r="B38" s="27" t="s">
        <v>363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</row>
    <row r="39" spans="1:7" ht="30" customHeight="1">
      <c r="A39" s="31" t="s">
        <v>182</v>
      </c>
      <c r="B39" s="32" t="s">
        <v>44</v>
      </c>
      <c r="C39" s="50">
        <f>C7+C15+C18+C24+C33+C35+C37</f>
        <v>341543502</v>
      </c>
      <c r="D39" s="50">
        <f>D7+D15+D18+D24+D33+D35+D37</f>
        <v>3706875</v>
      </c>
      <c r="E39" s="50">
        <f>E7+E15+E18+E24+E33+E35+E37</f>
        <v>345250377</v>
      </c>
      <c r="F39" s="50">
        <f>F7+F15+F18+F24+F33+F35+F37</f>
        <v>0</v>
      </c>
      <c r="G39" s="50">
        <f>G7+G15+G18+G24+G33+G35+G37</f>
        <v>345250377</v>
      </c>
    </row>
    <row r="40" spans="1:7" ht="21.75" customHeight="1">
      <c r="A40" s="28" t="s">
        <v>45</v>
      </c>
      <c r="B40" s="29" t="s">
        <v>46</v>
      </c>
      <c r="C40" s="224">
        <f>SUM(C41:C42)</f>
        <v>88071346</v>
      </c>
      <c r="D40" s="224">
        <f>SUM(D41:D42)</f>
        <v>0</v>
      </c>
      <c r="E40" s="224">
        <f>SUM(E41:E42)</f>
        <v>88071346</v>
      </c>
      <c r="F40" s="224">
        <f>SUM(F41:F42)</f>
        <v>0</v>
      </c>
      <c r="G40" s="224">
        <f>SUM(G41:G42)</f>
        <v>88071346</v>
      </c>
    </row>
    <row r="41" spans="1:7" ht="21.75" customHeight="1">
      <c r="A41" s="26" t="s">
        <v>47</v>
      </c>
      <c r="B41" s="27" t="s">
        <v>48</v>
      </c>
      <c r="C41" s="47">
        <v>88071346</v>
      </c>
      <c r="D41" s="47">
        <v>0</v>
      </c>
      <c r="E41" s="47">
        <v>88071346</v>
      </c>
      <c r="F41" s="47">
        <v>0</v>
      </c>
      <c r="G41" s="47">
        <v>88071346</v>
      </c>
    </row>
    <row r="42" spans="1:7" ht="21.75" customHeight="1">
      <c r="A42" s="26" t="s">
        <v>243</v>
      </c>
      <c r="B42" s="27" t="s">
        <v>244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</row>
    <row r="43" spans="1:7" s="20" customFormat="1" ht="37.5" customHeight="1" thickBot="1">
      <c r="A43" s="33" t="s">
        <v>129</v>
      </c>
      <c r="B43" s="34" t="s">
        <v>49</v>
      </c>
      <c r="C43" s="51">
        <f>C39+C40</f>
        <v>429614848</v>
      </c>
      <c r="D43" s="51">
        <f>D39+D40</f>
        <v>3706875</v>
      </c>
      <c r="E43" s="51">
        <f>E39+E40</f>
        <v>433321723</v>
      </c>
      <c r="F43" s="51">
        <f>F39+F40</f>
        <v>0</v>
      </c>
      <c r="G43" s="51">
        <f>G39+G40</f>
        <v>433321723</v>
      </c>
    </row>
    <row r="44" spans="1:7" ht="15.75" thickTop="1">
      <c r="A44" s="2"/>
      <c r="B44" s="2"/>
      <c r="C44" s="2"/>
      <c r="D44" s="2"/>
      <c r="E44" s="2"/>
      <c r="F44" s="2"/>
      <c r="G44" s="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rowBreaks count="1" manualBreakCount="1">
    <brk id="4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6.7109375" style="0" customWidth="1"/>
    <col min="4" max="4" width="16.140625" style="0" hidden="1" customWidth="1"/>
    <col min="5" max="5" width="16.28125" style="0" customWidth="1"/>
    <col min="6" max="6" width="16.140625" style="0" customWidth="1"/>
    <col min="7" max="7" width="16.28125" style="0" customWidth="1"/>
  </cols>
  <sheetData>
    <row r="1" spans="1:7" ht="30" customHeight="1">
      <c r="A1" s="480" t="s">
        <v>186</v>
      </c>
      <c r="B1" s="480"/>
      <c r="C1" s="480"/>
      <c r="D1" s="480"/>
      <c r="E1" s="480"/>
      <c r="F1" s="480"/>
      <c r="G1" s="480"/>
    </row>
    <row r="2" spans="1:7" ht="18" customHeight="1">
      <c r="A2" s="481" t="s">
        <v>338</v>
      </c>
      <c r="B2" s="481"/>
      <c r="C2" s="481"/>
      <c r="D2" s="481"/>
      <c r="E2" s="481"/>
      <c r="F2" s="481"/>
      <c r="G2" s="481"/>
    </row>
    <row r="3" spans="1:7" ht="18" customHeight="1">
      <c r="A3" s="273"/>
      <c r="B3" s="273"/>
      <c r="C3" s="273"/>
      <c r="D3" s="273"/>
      <c r="E3" s="273"/>
      <c r="F3" s="273"/>
      <c r="G3" s="273"/>
    </row>
    <row r="4" spans="1:7" ht="19.5" customHeight="1">
      <c r="A4" s="449" t="s">
        <v>508</v>
      </c>
      <c r="B4" s="449"/>
      <c r="C4" s="510"/>
      <c r="D4" s="269"/>
      <c r="E4" s="269"/>
      <c r="F4" s="269"/>
      <c r="G4" s="209"/>
    </row>
    <row r="5" spans="1:7" ht="24" customHeight="1" thickBot="1">
      <c r="A5" s="458" t="s">
        <v>432</v>
      </c>
      <c r="B5" s="458"/>
      <c r="C5" s="271"/>
      <c r="D5" s="278"/>
      <c r="E5" s="278"/>
      <c r="F5" s="278"/>
      <c r="G5" s="40" t="s">
        <v>329</v>
      </c>
    </row>
    <row r="6" spans="1:7" ht="38.25" customHeight="1" thickBot="1" thickTop="1">
      <c r="A6" s="56" t="s">
        <v>0</v>
      </c>
      <c r="B6" s="57" t="s">
        <v>1</v>
      </c>
      <c r="C6" s="38" t="s">
        <v>359</v>
      </c>
      <c r="D6" s="38" t="s">
        <v>420</v>
      </c>
      <c r="E6" s="38" t="s">
        <v>419</v>
      </c>
      <c r="F6" s="38" t="s">
        <v>431</v>
      </c>
      <c r="G6" s="38" t="s">
        <v>430</v>
      </c>
    </row>
    <row r="7" spans="1:7" ht="12.75" customHeight="1" thickTop="1">
      <c r="A7" s="59" t="s">
        <v>93</v>
      </c>
      <c r="B7" s="60" t="s">
        <v>94</v>
      </c>
      <c r="C7" s="60" t="s">
        <v>95</v>
      </c>
      <c r="D7" s="60" t="s">
        <v>96</v>
      </c>
      <c r="E7" s="60" t="s">
        <v>96</v>
      </c>
      <c r="F7" s="60" t="s">
        <v>97</v>
      </c>
      <c r="G7" s="60" t="s">
        <v>307</v>
      </c>
    </row>
    <row r="8" spans="1:7" s="22" customFormat="1" ht="21.75" customHeight="1">
      <c r="A8" s="35" t="s">
        <v>50</v>
      </c>
      <c r="B8" s="36" t="s">
        <v>51</v>
      </c>
      <c r="C8" s="52">
        <f>C9+C16</f>
        <v>47206036</v>
      </c>
      <c r="D8" s="52">
        <f>D9+D16</f>
        <v>0</v>
      </c>
      <c r="E8" s="52">
        <f>E9+E16</f>
        <v>47206036</v>
      </c>
      <c r="F8" s="52">
        <f>F9+F16</f>
        <v>0</v>
      </c>
      <c r="G8" s="52">
        <f>G9+G16</f>
        <v>47206036</v>
      </c>
    </row>
    <row r="9" spans="1:7" s="21" customFormat="1" ht="21.75" customHeight="1">
      <c r="A9" s="26" t="s">
        <v>52</v>
      </c>
      <c r="B9" s="27" t="s">
        <v>53</v>
      </c>
      <c r="C9" s="47">
        <f>SUM(C10:C15)</f>
        <v>36766036</v>
      </c>
      <c r="D9" s="47">
        <f>SUM(D10:D15)</f>
        <v>0</v>
      </c>
      <c r="E9" s="47">
        <f>SUM(E10:E15)</f>
        <v>36766036</v>
      </c>
      <c r="F9" s="47">
        <f>SUM(F10:F15)</f>
        <v>0</v>
      </c>
      <c r="G9" s="47">
        <f>SUM(G10:G15)</f>
        <v>36766036</v>
      </c>
    </row>
    <row r="10" spans="1:7" s="21" customFormat="1" ht="22.5" customHeight="1" hidden="1">
      <c r="A10" s="26" t="s">
        <v>135</v>
      </c>
      <c r="B10" s="27" t="s">
        <v>54</v>
      </c>
      <c r="C10" s="47">
        <v>33575000</v>
      </c>
      <c r="D10" s="47">
        <v>0</v>
      </c>
      <c r="E10" s="47">
        <v>33575000</v>
      </c>
      <c r="F10" s="47">
        <v>-30000</v>
      </c>
      <c r="G10" s="47">
        <f>E10+F10</f>
        <v>33545000</v>
      </c>
    </row>
    <row r="11" spans="1:7" s="21" customFormat="1" ht="22.5" customHeight="1" hidden="1">
      <c r="A11" s="26" t="s">
        <v>189</v>
      </c>
      <c r="B11" s="27" t="s">
        <v>190</v>
      </c>
      <c r="C11" s="47">
        <v>0</v>
      </c>
      <c r="D11" s="47">
        <v>0</v>
      </c>
      <c r="E11" s="47">
        <v>0</v>
      </c>
      <c r="F11" s="47">
        <v>30000</v>
      </c>
      <c r="G11" s="47">
        <f>F11</f>
        <v>30000</v>
      </c>
    </row>
    <row r="12" spans="1:7" s="21" customFormat="1" ht="21.75" customHeight="1" hidden="1">
      <c r="A12" s="26" t="s">
        <v>136</v>
      </c>
      <c r="B12" s="27" t="s">
        <v>55</v>
      </c>
      <c r="C12" s="47">
        <v>2095036</v>
      </c>
      <c r="D12" s="47">
        <v>0</v>
      </c>
      <c r="E12" s="47">
        <v>2095036</v>
      </c>
      <c r="F12" s="47">
        <v>0</v>
      </c>
      <c r="G12" s="47">
        <v>2095036</v>
      </c>
    </row>
    <row r="13" spans="1:7" s="21" customFormat="1" ht="21.75" customHeight="1" hidden="1">
      <c r="A13" s="26" t="s">
        <v>137</v>
      </c>
      <c r="B13" s="27" t="s">
        <v>56</v>
      </c>
      <c r="C13" s="47">
        <v>36000</v>
      </c>
      <c r="D13" s="47">
        <v>0</v>
      </c>
      <c r="E13" s="47">
        <v>36000</v>
      </c>
      <c r="F13" s="47">
        <v>0</v>
      </c>
      <c r="G13" s="47">
        <v>36000</v>
      </c>
    </row>
    <row r="14" spans="1:7" s="21" customFormat="1" ht="21.75" customHeight="1" hidden="1">
      <c r="A14" s="26" t="s">
        <v>138</v>
      </c>
      <c r="B14" s="27" t="s">
        <v>57</v>
      </c>
      <c r="C14" s="47">
        <v>510000</v>
      </c>
      <c r="D14" s="47">
        <v>0</v>
      </c>
      <c r="E14" s="47">
        <v>510000</v>
      </c>
      <c r="F14" s="47">
        <v>0</v>
      </c>
      <c r="G14" s="47">
        <v>510000</v>
      </c>
    </row>
    <row r="15" spans="1:7" s="21" customFormat="1" ht="21.75" customHeight="1" hidden="1">
      <c r="A15" s="26" t="s">
        <v>139</v>
      </c>
      <c r="B15" s="27" t="s">
        <v>58</v>
      </c>
      <c r="C15" s="47">
        <v>550000</v>
      </c>
      <c r="D15" s="47">
        <v>0</v>
      </c>
      <c r="E15" s="47">
        <v>550000</v>
      </c>
      <c r="F15" s="47">
        <v>0</v>
      </c>
      <c r="G15" s="47">
        <v>550000</v>
      </c>
    </row>
    <row r="16" spans="1:7" s="21" customFormat="1" ht="21.75" customHeight="1">
      <c r="A16" s="26" t="s">
        <v>59</v>
      </c>
      <c r="B16" s="27" t="s">
        <v>60</v>
      </c>
      <c r="C16" s="47">
        <f>SUM(C17:C19)</f>
        <v>10440000</v>
      </c>
      <c r="D16" s="47">
        <f>SUM(D17:D19)</f>
        <v>0</v>
      </c>
      <c r="E16" s="47">
        <f>SUM(E17:E19)</f>
        <v>10440000</v>
      </c>
      <c r="F16" s="47">
        <f>SUM(F17:F19)</f>
        <v>0</v>
      </c>
      <c r="G16" s="47">
        <f>SUM(G17:G19)</f>
        <v>10440000</v>
      </c>
    </row>
    <row r="17" spans="1:7" s="21" customFormat="1" ht="21.75" customHeight="1" hidden="1">
      <c r="A17" s="26" t="s">
        <v>140</v>
      </c>
      <c r="B17" s="27" t="s">
        <v>61</v>
      </c>
      <c r="C17" s="47">
        <v>7800000</v>
      </c>
      <c r="D17" s="47">
        <v>0</v>
      </c>
      <c r="E17" s="47">
        <v>7800000</v>
      </c>
      <c r="F17" s="47">
        <v>0</v>
      </c>
      <c r="G17" s="47">
        <v>7800000</v>
      </c>
    </row>
    <row r="18" spans="1:7" s="21" customFormat="1" ht="28.5" customHeight="1" hidden="1">
      <c r="A18" s="26" t="s">
        <v>141</v>
      </c>
      <c r="B18" s="27" t="s">
        <v>62</v>
      </c>
      <c r="C18" s="47">
        <v>2140000</v>
      </c>
      <c r="D18" s="47">
        <v>0</v>
      </c>
      <c r="E18" s="47">
        <v>2140000</v>
      </c>
      <c r="F18" s="47">
        <v>0</v>
      </c>
      <c r="G18" s="47">
        <v>2140000</v>
      </c>
    </row>
    <row r="19" spans="1:7" s="21" customFormat="1" ht="21.75" customHeight="1" hidden="1">
      <c r="A19" s="26" t="s">
        <v>142</v>
      </c>
      <c r="B19" s="27" t="s">
        <v>63</v>
      </c>
      <c r="C19" s="47">
        <v>500000</v>
      </c>
      <c r="D19" s="47">
        <v>0</v>
      </c>
      <c r="E19" s="47">
        <v>500000</v>
      </c>
      <c r="F19" s="47">
        <v>0</v>
      </c>
      <c r="G19" s="47">
        <v>500000</v>
      </c>
    </row>
    <row r="20" spans="1:7" s="22" customFormat="1" ht="34.5" customHeight="1">
      <c r="A20" s="28" t="s">
        <v>64</v>
      </c>
      <c r="B20" s="30" t="s">
        <v>161</v>
      </c>
      <c r="C20" s="45">
        <v>11598180</v>
      </c>
      <c r="D20" s="45">
        <v>0</v>
      </c>
      <c r="E20" s="45">
        <v>11598180</v>
      </c>
      <c r="F20" s="45">
        <v>0</v>
      </c>
      <c r="G20" s="45">
        <v>11598180</v>
      </c>
    </row>
    <row r="21" spans="1:7" s="22" customFormat="1" ht="21.75" customHeight="1">
      <c r="A21" s="28" t="s">
        <v>65</v>
      </c>
      <c r="B21" s="29" t="s">
        <v>66</v>
      </c>
      <c r="C21" s="50">
        <f>C22+C25+C28+C35+C36</f>
        <v>42555558</v>
      </c>
      <c r="D21" s="50">
        <f>D22+D25+D28+D35+D36</f>
        <v>0</v>
      </c>
      <c r="E21" s="50">
        <f>E22+E25+E28+E35+E36</f>
        <v>42555558</v>
      </c>
      <c r="F21" s="50">
        <f>F22+F25+F28+F35+F36</f>
        <v>0</v>
      </c>
      <c r="G21" s="50">
        <f>G22+G25+G28+G35+G36</f>
        <v>42555558</v>
      </c>
    </row>
    <row r="22" spans="1:7" s="21" customFormat="1" ht="21.75" customHeight="1">
      <c r="A22" s="26" t="s">
        <v>67</v>
      </c>
      <c r="B22" s="27" t="s">
        <v>68</v>
      </c>
      <c r="C22" s="47">
        <f>SUM(C23:C24)</f>
        <v>5516627</v>
      </c>
      <c r="D22" s="47">
        <f>SUM(D23:D24)</f>
        <v>0</v>
      </c>
      <c r="E22" s="47">
        <f>SUM(E23:E24)</f>
        <v>5516627</v>
      </c>
      <c r="F22" s="47">
        <f>SUM(F23:F24)</f>
        <v>0</v>
      </c>
      <c r="G22" s="47">
        <f>SUM(G23:G24)</f>
        <v>5516627</v>
      </c>
    </row>
    <row r="23" spans="1:7" s="21" customFormat="1" ht="21.75" customHeight="1" hidden="1">
      <c r="A23" s="26" t="s">
        <v>147</v>
      </c>
      <c r="B23" s="27" t="s">
        <v>149</v>
      </c>
      <c r="C23" s="47">
        <v>900000</v>
      </c>
      <c r="D23" s="47">
        <v>0</v>
      </c>
      <c r="E23" s="47">
        <v>900000</v>
      </c>
      <c r="F23" s="47">
        <v>0</v>
      </c>
      <c r="G23" s="47">
        <v>900000</v>
      </c>
    </row>
    <row r="24" spans="1:7" s="21" customFormat="1" ht="21.75" customHeight="1" hidden="1">
      <c r="A24" s="26" t="s">
        <v>148</v>
      </c>
      <c r="B24" s="27" t="s">
        <v>150</v>
      </c>
      <c r="C24" s="47">
        <v>4616627</v>
      </c>
      <c r="D24" s="47">
        <v>0</v>
      </c>
      <c r="E24" s="47">
        <v>4616627</v>
      </c>
      <c r="F24" s="47">
        <v>0</v>
      </c>
      <c r="G24" s="47">
        <v>4616627</v>
      </c>
    </row>
    <row r="25" spans="1:7" s="21" customFormat="1" ht="21.75" customHeight="1">
      <c r="A25" s="26" t="s">
        <v>69</v>
      </c>
      <c r="B25" s="27" t="s">
        <v>70</v>
      </c>
      <c r="C25" s="47">
        <f>SUM(C26:C27)</f>
        <v>605000</v>
      </c>
      <c r="D25" s="47">
        <f>SUM(D26:D27)</f>
        <v>0</v>
      </c>
      <c r="E25" s="47">
        <f>SUM(E26:E27)</f>
        <v>605000</v>
      </c>
      <c r="F25" s="47">
        <f>SUM(F26:F27)</f>
        <v>0</v>
      </c>
      <c r="G25" s="47">
        <f>SUM(G26:G27)</f>
        <v>605000</v>
      </c>
    </row>
    <row r="26" spans="1:7" s="21" customFormat="1" ht="21.75" customHeight="1" hidden="1">
      <c r="A26" s="26" t="s">
        <v>143</v>
      </c>
      <c r="B26" s="27" t="s">
        <v>145</v>
      </c>
      <c r="C26" s="47">
        <v>140000</v>
      </c>
      <c r="D26" s="47">
        <v>0</v>
      </c>
      <c r="E26" s="47">
        <v>140000</v>
      </c>
      <c r="F26" s="47">
        <v>0</v>
      </c>
      <c r="G26" s="47">
        <v>140000</v>
      </c>
    </row>
    <row r="27" spans="1:7" s="21" customFormat="1" ht="21.75" customHeight="1" hidden="1">
      <c r="A27" s="26" t="s">
        <v>144</v>
      </c>
      <c r="B27" s="27" t="s">
        <v>146</v>
      </c>
      <c r="C27" s="47">
        <v>465000</v>
      </c>
      <c r="D27" s="47">
        <v>0</v>
      </c>
      <c r="E27" s="47">
        <v>465000</v>
      </c>
      <c r="F27" s="47">
        <v>0</v>
      </c>
      <c r="G27" s="47">
        <v>465000</v>
      </c>
    </row>
    <row r="28" spans="1:7" s="21" customFormat="1" ht="21.75" customHeight="1">
      <c r="A28" s="26" t="s">
        <v>71</v>
      </c>
      <c r="B28" s="27" t="s">
        <v>72</v>
      </c>
      <c r="C28" s="47">
        <f>SUM(C29:C34)</f>
        <v>26230331</v>
      </c>
      <c r="D28" s="47">
        <f>SUM(D29:D34)</f>
        <v>0</v>
      </c>
      <c r="E28" s="47">
        <f>SUM(E29:E34)</f>
        <v>26230331</v>
      </c>
      <c r="F28" s="47">
        <f>SUM(F29:F34)</f>
        <v>0</v>
      </c>
      <c r="G28" s="47">
        <f>SUM(G29:G34)</f>
        <v>26230331</v>
      </c>
    </row>
    <row r="29" spans="1:7" s="21" customFormat="1" ht="21.75" customHeight="1" hidden="1">
      <c r="A29" s="26" t="s">
        <v>151</v>
      </c>
      <c r="B29" s="48" t="s">
        <v>73</v>
      </c>
      <c r="C29" s="47">
        <v>7575000</v>
      </c>
      <c r="D29" s="47">
        <v>0</v>
      </c>
      <c r="E29" s="47">
        <v>7575000</v>
      </c>
      <c r="F29" s="47">
        <v>0</v>
      </c>
      <c r="G29" s="47">
        <v>7575000</v>
      </c>
    </row>
    <row r="30" spans="1:7" s="21" customFormat="1" ht="21.75" customHeight="1" hidden="1">
      <c r="A30" s="26" t="s">
        <v>152</v>
      </c>
      <c r="B30" s="48" t="s">
        <v>153</v>
      </c>
      <c r="C30" s="47">
        <v>430000</v>
      </c>
      <c r="D30" s="47">
        <v>0</v>
      </c>
      <c r="E30" s="47">
        <v>430000</v>
      </c>
      <c r="F30" s="47">
        <v>0</v>
      </c>
      <c r="G30" s="47">
        <v>430000</v>
      </c>
    </row>
    <row r="31" spans="1:7" s="21" customFormat="1" ht="21.75" customHeight="1" hidden="1">
      <c r="A31" s="26" t="s">
        <v>154</v>
      </c>
      <c r="B31" s="27" t="s">
        <v>155</v>
      </c>
      <c r="C31" s="47">
        <v>1760000</v>
      </c>
      <c r="D31" s="47">
        <v>0</v>
      </c>
      <c r="E31" s="47">
        <v>1760000</v>
      </c>
      <c r="F31" s="47">
        <v>0</v>
      </c>
      <c r="G31" s="47">
        <v>1760000</v>
      </c>
    </row>
    <row r="32" spans="1:7" s="21" customFormat="1" ht="21.75" customHeight="1" hidden="1">
      <c r="A32" s="26" t="s">
        <v>326</v>
      </c>
      <c r="B32" s="27" t="s">
        <v>327</v>
      </c>
      <c r="C32" s="47">
        <v>705000</v>
      </c>
      <c r="D32" s="47">
        <v>0</v>
      </c>
      <c r="E32" s="47">
        <v>705000</v>
      </c>
      <c r="F32" s="47">
        <v>0</v>
      </c>
      <c r="G32" s="47">
        <v>705000</v>
      </c>
    </row>
    <row r="33" spans="1:7" s="21" customFormat="1" ht="21.75" customHeight="1" hidden="1">
      <c r="A33" s="26" t="s">
        <v>156</v>
      </c>
      <c r="B33" s="27" t="s">
        <v>158</v>
      </c>
      <c r="C33" s="47">
        <v>10020331</v>
      </c>
      <c r="D33" s="47">
        <v>0</v>
      </c>
      <c r="E33" s="47">
        <v>10020331</v>
      </c>
      <c r="F33" s="47">
        <v>0</v>
      </c>
      <c r="G33" s="47">
        <v>10020331</v>
      </c>
    </row>
    <row r="34" spans="1:7" s="21" customFormat="1" ht="21.75" customHeight="1" hidden="1">
      <c r="A34" s="26" t="s">
        <v>157</v>
      </c>
      <c r="B34" s="27" t="s">
        <v>74</v>
      </c>
      <c r="C34" s="47">
        <v>5740000</v>
      </c>
      <c r="D34" s="47">
        <v>0</v>
      </c>
      <c r="E34" s="47">
        <v>5740000</v>
      </c>
      <c r="F34" s="47">
        <v>0</v>
      </c>
      <c r="G34" s="47">
        <v>5740000</v>
      </c>
    </row>
    <row r="35" spans="1:7" s="21" customFormat="1" ht="21.75" customHeight="1">
      <c r="A35" s="447" t="s">
        <v>75</v>
      </c>
      <c r="B35" s="448" t="s">
        <v>76</v>
      </c>
      <c r="C35" s="53">
        <v>500000</v>
      </c>
      <c r="D35" s="53">
        <v>0</v>
      </c>
      <c r="E35" s="53">
        <v>500000</v>
      </c>
      <c r="F35" s="53">
        <v>0</v>
      </c>
      <c r="G35" s="53">
        <v>500000</v>
      </c>
    </row>
    <row r="36" spans="1:7" s="21" customFormat="1" ht="21.75" customHeight="1">
      <c r="A36" s="26" t="s">
        <v>77</v>
      </c>
      <c r="B36" s="27" t="s">
        <v>78</v>
      </c>
      <c r="C36" s="47">
        <f>SUM(C37:C39)</f>
        <v>9703600</v>
      </c>
      <c r="D36" s="47">
        <f>SUM(D37:D39)</f>
        <v>0</v>
      </c>
      <c r="E36" s="47">
        <f>SUM(E37:E39)</f>
        <v>9703600</v>
      </c>
      <c r="F36" s="47">
        <f>SUM(F37:F39)</f>
        <v>0</v>
      </c>
      <c r="G36" s="47">
        <f>SUM(G37:G39)</f>
        <v>9703600</v>
      </c>
    </row>
    <row r="37" spans="1:7" s="21" customFormat="1" ht="21.75" customHeight="1" hidden="1">
      <c r="A37" s="26" t="s">
        <v>159</v>
      </c>
      <c r="B37" s="27" t="s">
        <v>330</v>
      </c>
      <c r="C37" s="217">
        <v>7553600</v>
      </c>
      <c r="D37" s="47">
        <v>-200000</v>
      </c>
      <c r="E37" s="217">
        <f>C37+D37</f>
        <v>7353600</v>
      </c>
      <c r="F37" s="47">
        <v>0</v>
      </c>
      <c r="G37" s="217">
        <f>E37+F37</f>
        <v>7353600</v>
      </c>
    </row>
    <row r="38" spans="1:7" s="21" customFormat="1" ht="21.75" customHeight="1" hidden="1">
      <c r="A38" s="26" t="s">
        <v>344</v>
      </c>
      <c r="B38" s="27" t="s">
        <v>345</v>
      </c>
      <c r="C38" s="223">
        <v>100000</v>
      </c>
      <c r="D38" s="223">
        <v>200000</v>
      </c>
      <c r="E38" s="217">
        <f>C38+D38</f>
        <v>300000</v>
      </c>
      <c r="F38" s="223">
        <v>0</v>
      </c>
      <c r="G38" s="217">
        <f>E38+F38</f>
        <v>300000</v>
      </c>
    </row>
    <row r="39" spans="1:7" s="21" customFormat="1" ht="21.75" customHeight="1" hidden="1">
      <c r="A39" s="26" t="s">
        <v>160</v>
      </c>
      <c r="B39" s="27" t="s">
        <v>79</v>
      </c>
      <c r="C39" s="217">
        <v>2050000</v>
      </c>
      <c r="D39" s="47">
        <v>0</v>
      </c>
      <c r="E39" s="217">
        <f>C39+D39</f>
        <v>2050000</v>
      </c>
      <c r="F39" s="47">
        <v>0</v>
      </c>
      <c r="G39" s="217">
        <f>E39+F39</f>
        <v>2050000</v>
      </c>
    </row>
    <row r="40" spans="1:7" s="22" customFormat="1" ht="21" customHeight="1">
      <c r="A40" s="28" t="s">
        <v>80</v>
      </c>
      <c r="B40" s="29" t="s">
        <v>81</v>
      </c>
      <c r="C40" s="45">
        <f>SUM(C41:C42)</f>
        <v>6315000</v>
      </c>
      <c r="D40" s="45">
        <f>SUM(D41:D42)</f>
        <v>0</v>
      </c>
      <c r="E40" s="45">
        <f>SUM(E41:E42)</f>
        <v>6315000</v>
      </c>
      <c r="F40" s="45">
        <f>SUM(F41:F42)</f>
        <v>0</v>
      </c>
      <c r="G40" s="45">
        <f>SUM(G41:G42)</f>
        <v>6315000</v>
      </c>
    </row>
    <row r="41" spans="1:7" s="22" customFormat="1" ht="21.75" customHeight="1">
      <c r="A41" s="26" t="s">
        <v>162</v>
      </c>
      <c r="B41" s="27" t="s">
        <v>124</v>
      </c>
      <c r="C41" s="47">
        <v>315000</v>
      </c>
      <c r="D41" s="47">
        <v>0</v>
      </c>
      <c r="E41" s="47">
        <v>315000</v>
      </c>
      <c r="F41" s="47">
        <v>0</v>
      </c>
      <c r="G41" s="47">
        <v>315000</v>
      </c>
    </row>
    <row r="42" spans="1:7" s="22" customFormat="1" ht="24" customHeight="1">
      <c r="A42" s="26" t="s">
        <v>164</v>
      </c>
      <c r="B42" s="27" t="s">
        <v>125</v>
      </c>
      <c r="C42" s="47">
        <v>6000000</v>
      </c>
      <c r="D42" s="47">
        <v>0</v>
      </c>
      <c r="E42" s="47">
        <v>6000000</v>
      </c>
      <c r="F42" s="47">
        <v>0</v>
      </c>
      <c r="G42" s="47">
        <v>6000000</v>
      </c>
    </row>
    <row r="43" spans="1:7" s="22" customFormat="1" ht="21.75" customHeight="1">
      <c r="A43" s="28" t="s">
        <v>82</v>
      </c>
      <c r="B43" s="29" t="s">
        <v>126</v>
      </c>
      <c r="C43" s="50">
        <f>SUM(C44:C48)</f>
        <v>110559819</v>
      </c>
      <c r="D43" s="50">
        <f>SUM(D44:D48)</f>
        <v>-500000</v>
      </c>
      <c r="E43" s="50">
        <f>SUM(E44:E48)</f>
        <v>110059819</v>
      </c>
      <c r="F43" s="50">
        <f>SUM(F44:F48)</f>
        <v>3717000</v>
      </c>
      <c r="G43" s="50">
        <f>SUM(G44:G48)</f>
        <v>113776819</v>
      </c>
    </row>
    <row r="44" spans="1:7" s="22" customFormat="1" ht="26.25" customHeight="1">
      <c r="A44" s="26" t="s">
        <v>342</v>
      </c>
      <c r="B44" s="27" t="s">
        <v>343</v>
      </c>
      <c r="C44" s="47">
        <v>433401</v>
      </c>
      <c r="D44" s="47">
        <v>0</v>
      </c>
      <c r="E44" s="47">
        <v>433401</v>
      </c>
      <c r="F44" s="47">
        <v>0</v>
      </c>
      <c r="G44" s="47">
        <v>433401</v>
      </c>
    </row>
    <row r="45" spans="1:7" s="22" customFormat="1" ht="21.75" customHeight="1">
      <c r="A45" s="26" t="s">
        <v>165</v>
      </c>
      <c r="B45" s="27" t="s">
        <v>191</v>
      </c>
      <c r="C45" s="47">
        <v>47503395</v>
      </c>
      <c r="D45" s="47">
        <v>0</v>
      </c>
      <c r="E45" s="47">
        <v>47503395</v>
      </c>
      <c r="F45" s="47">
        <v>0</v>
      </c>
      <c r="G45" s="47">
        <v>47503395</v>
      </c>
    </row>
    <row r="46" spans="1:7" s="22" customFormat="1" ht="30.75" customHeight="1">
      <c r="A46" s="26" t="s">
        <v>166</v>
      </c>
      <c r="B46" s="27" t="s">
        <v>167</v>
      </c>
      <c r="C46" s="47">
        <v>50000</v>
      </c>
      <c r="D46" s="47">
        <v>0</v>
      </c>
      <c r="E46" s="47">
        <v>50000</v>
      </c>
      <c r="F46" s="47">
        <v>0</v>
      </c>
      <c r="G46" s="47">
        <v>50000</v>
      </c>
    </row>
    <row r="47" spans="1:7" s="22" customFormat="1" ht="21.75" customHeight="1">
      <c r="A47" s="26" t="s">
        <v>328</v>
      </c>
      <c r="B47" s="27" t="s">
        <v>168</v>
      </c>
      <c r="C47" s="47">
        <v>4693429</v>
      </c>
      <c r="D47" s="47">
        <v>0</v>
      </c>
      <c r="E47" s="47">
        <v>4693429</v>
      </c>
      <c r="F47" s="47">
        <v>3717000</v>
      </c>
      <c r="G47" s="47">
        <f>E47+F47</f>
        <v>8410429</v>
      </c>
    </row>
    <row r="48" spans="1:7" s="22" customFormat="1" ht="21.75" customHeight="1">
      <c r="A48" s="26" t="s">
        <v>236</v>
      </c>
      <c r="B48" s="27" t="s">
        <v>237</v>
      </c>
      <c r="C48" s="47">
        <v>57879594</v>
      </c>
      <c r="D48" s="47">
        <v>-500000</v>
      </c>
      <c r="E48" s="47">
        <f>C48+D48</f>
        <v>57379594</v>
      </c>
      <c r="F48" s="47">
        <v>0</v>
      </c>
      <c r="G48" s="47">
        <f>E48+F48</f>
        <v>57379594</v>
      </c>
    </row>
    <row r="49" spans="1:7" s="22" customFormat="1" ht="21.75" customHeight="1">
      <c r="A49" s="28" t="s">
        <v>83</v>
      </c>
      <c r="B49" s="29" t="s">
        <v>84</v>
      </c>
      <c r="C49" s="226">
        <f>SUM(C50:C53)</f>
        <v>38100000</v>
      </c>
      <c r="D49" s="226">
        <f>SUM(D50:D54)-D54-D52</f>
        <v>4206875</v>
      </c>
      <c r="E49" s="226">
        <f>E50+E51+E53</f>
        <v>42306875</v>
      </c>
      <c r="F49" s="226">
        <f>SUM(F50:F54)-F54-F52</f>
        <v>0</v>
      </c>
      <c r="G49" s="226">
        <f>G50+G51+G53</f>
        <v>42306875</v>
      </c>
    </row>
    <row r="50" spans="1:7" s="22" customFormat="1" ht="21.75" customHeight="1" hidden="1">
      <c r="A50" s="26" t="s">
        <v>169</v>
      </c>
      <c r="B50" s="27" t="s">
        <v>172</v>
      </c>
      <c r="C50" s="47">
        <v>27559055</v>
      </c>
      <c r="D50" s="47">
        <v>0</v>
      </c>
      <c r="E50" s="47">
        <v>27559055</v>
      </c>
      <c r="F50" s="47">
        <v>0</v>
      </c>
      <c r="G50" s="47">
        <v>27559055</v>
      </c>
    </row>
    <row r="51" spans="1:7" s="21" customFormat="1" ht="21.75" customHeight="1" hidden="1">
      <c r="A51" s="26" t="s">
        <v>170</v>
      </c>
      <c r="B51" s="27" t="s">
        <v>173</v>
      </c>
      <c r="C51" s="53">
        <v>2441180</v>
      </c>
      <c r="D51" s="53">
        <v>3312500</v>
      </c>
      <c r="E51" s="53">
        <f>C51+D51</f>
        <v>5753680</v>
      </c>
      <c r="F51" s="53">
        <v>0</v>
      </c>
      <c r="G51" s="53">
        <f>E51+F51</f>
        <v>5753680</v>
      </c>
    </row>
    <row r="52" spans="1:7" s="282" customFormat="1" ht="21.75" customHeight="1">
      <c r="A52" s="279"/>
      <c r="B52" s="280" t="s">
        <v>421</v>
      </c>
      <c r="C52" s="281">
        <v>0</v>
      </c>
      <c r="D52" s="281">
        <v>3312500</v>
      </c>
      <c r="E52" s="281">
        <f>D52</f>
        <v>3312500</v>
      </c>
      <c r="F52" s="281">
        <v>0</v>
      </c>
      <c r="G52" s="281">
        <f>F52</f>
        <v>0</v>
      </c>
    </row>
    <row r="53" spans="1:7" s="22" customFormat="1" ht="21.75" customHeight="1" hidden="1">
      <c r="A53" s="26" t="s">
        <v>171</v>
      </c>
      <c r="B53" s="27" t="s">
        <v>174</v>
      </c>
      <c r="C53" s="47">
        <v>8099765</v>
      </c>
      <c r="D53" s="47">
        <v>894375</v>
      </c>
      <c r="E53" s="47">
        <f>C53+D53</f>
        <v>8994140</v>
      </c>
      <c r="F53" s="47">
        <v>0</v>
      </c>
      <c r="G53" s="47">
        <f>E53+F53</f>
        <v>8994140</v>
      </c>
    </row>
    <row r="54" spans="1:7" s="282" customFormat="1" ht="21.75" customHeight="1">
      <c r="A54" s="279"/>
      <c r="B54" s="280" t="s">
        <v>422</v>
      </c>
      <c r="C54" s="283">
        <v>0</v>
      </c>
      <c r="D54" s="283">
        <v>894375</v>
      </c>
      <c r="E54" s="283">
        <f>D54</f>
        <v>894375</v>
      </c>
      <c r="F54" s="283">
        <v>0</v>
      </c>
      <c r="G54" s="283">
        <f>F54</f>
        <v>0</v>
      </c>
    </row>
    <row r="55" spans="1:7" s="22" customFormat="1" ht="21.75" customHeight="1">
      <c r="A55" s="28" t="s">
        <v>85</v>
      </c>
      <c r="B55" s="29" t="s">
        <v>86</v>
      </c>
      <c r="C55" s="50">
        <f>SUM(C56:C57)</f>
        <v>95154097</v>
      </c>
      <c r="D55" s="50">
        <f>SUM(D56:D57)</f>
        <v>0</v>
      </c>
      <c r="E55" s="50">
        <f>SUM(E56:E57)</f>
        <v>95154097</v>
      </c>
      <c r="F55" s="50">
        <f>SUM(F56:F57)</f>
        <v>-3717000</v>
      </c>
      <c r="G55" s="50">
        <f>E55+F55</f>
        <v>91437097</v>
      </c>
    </row>
    <row r="56" spans="1:7" s="22" customFormat="1" ht="21.75" customHeight="1" hidden="1">
      <c r="A56" s="26" t="s">
        <v>175</v>
      </c>
      <c r="B56" s="27" t="s">
        <v>177</v>
      </c>
      <c r="C56" s="47">
        <v>74924194</v>
      </c>
      <c r="D56" s="47">
        <v>0</v>
      </c>
      <c r="E56" s="47">
        <v>74924194</v>
      </c>
      <c r="F56" s="47">
        <v>-2926772</v>
      </c>
      <c r="G56" s="47">
        <v>74924194</v>
      </c>
    </row>
    <row r="57" spans="1:7" s="22" customFormat="1" ht="21.75" customHeight="1" hidden="1">
      <c r="A57" s="26" t="s">
        <v>176</v>
      </c>
      <c r="B57" s="27" t="s">
        <v>178</v>
      </c>
      <c r="C57" s="47">
        <v>20229903</v>
      </c>
      <c r="D57" s="47">
        <v>0</v>
      </c>
      <c r="E57" s="47">
        <v>20229903</v>
      </c>
      <c r="F57" s="47">
        <v>-790228</v>
      </c>
      <c r="G57" s="47">
        <v>20229903</v>
      </c>
    </row>
    <row r="58" spans="1:7" s="22" customFormat="1" ht="21.75" customHeight="1">
      <c r="A58" s="28" t="s">
        <v>87</v>
      </c>
      <c r="B58" s="29" t="s">
        <v>180</v>
      </c>
      <c r="C58" s="45">
        <f>C59</f>
        <v>550000</v>
      </c>
      <c r="D58" s="45">
        <f>D59</f>
        <v>0</v>
      </c>
      <c r="E58" s="45">
        <f>E59</f>
        <v>550000</v>
      </c>
      <c r="F58" s="45">
        <f>F59</f>
        <v>0</v>
      </c>
      <c r="G58" s="45">
        <f>G59</f>
        <v>550000</v>
      </c>
    </row>
    <row r="59" spans="1:7" s="22" customFormat="1" ht="21.75" customHeight="1">
      <c r="A59" s="26" t="s">
        <v>340</v>
      </c>
      <c r="B59" s="27" t="s">
        <v>341</v>
      </c>
      <c r="C59" s="47">
        <v>550000</v>
      </c>
      <c r="D59" s="47">
        <v>0</v>
      </c>
      <c r="E59" s="47">
        <v>550000</v>
      </c>
      <c r="F59" s="47">
        <v>0</v>
      </c>
      <c r="G59" s="47">
        <v>550000</v>
      </c>
    </row>
    <row r="60" spans="1:7" s="23" customFormat="1" ht="36" customHeight="1">
      <c r="A60" s="254" t="s">
        <v>181</v>
      </c>
      <c r="B60" s="55" t="s">
        <v>88</v>
      </c>
      <c r="C60" s="103">
        <f>C8+C20+C21+C40+C43+C49+C55+C58</f>
        <v>352038690</v>
      </c>
      <c r="D60" s="103">
        <f>D8+D20+D21+D40+D43+D49+D55+D58</f>
        <v>3706875</v>
      </c>
      <c r="E60" s="103">
        <f>E8+E20+E21+E40+E43+E49+E55+E58</f>
        <v>355745565</v>
      </c>
      <c r="F60" s="103">
        <f>F8+F20+F21+F40+F43+F49+F55+F58</f>
        <v>0</v>
      </c>
      <c r="G60" s="103">
        <f>G8+G20+G21+G40+G43+G49+G55+G58</f>
        <v>355745565</v>
      </c>
    </row>
    <row r="61" spans="1:7" s="21" customFormat="1" ht="21.75" customHeight="1">
      <c r="A61" s="254" t="s">
        <v>89</v>
      </c>
      <c r="B61" s="55" t="s">
        <v>90</v>
      </c>
      <c r="C61" s="50">
        <f>SUM(C62:C63)</f>
        <v>77576158</v>
      </c>
      <c r="D61" s="50">
        <f>SUM(D62:D63)</f>
        <v>0</v>
      </c>
      <c r="E61" s="50">
        <f>SUM(E62:E63)</f>
        <v>77576158</v>
      </c>
      <c r="F61" s="50">
        <f>SUM(F62:F63)</f>
        <v>0</v>
      </c>
      <c r="G61" s="50">
        <f>SUM(G62:G63)</f>
        <v>77576158</v>
      </c>
    </row>
    <row r="62" spans="1:7" s="21" customFormat="1" ht="21.75" customHeight="1">
      <c r="A62" s="26" t="s">
        <v>192</v>
      </c>
      <c r="B62" s="27" t="s">
        <v>193</v>
      </c>
      <c r="C62" s="47">
        <v>4276181</v>
      </c>
      <c r="D62" s="47">
        <v>0</v>
      </c>
      <c r="E62" s="47">
        <v>4276181</v>
      </c>
      <c r="F62" s="47">
        <v>0</v>
      </c>
      <c r="G62" s="47">
        <v>4276181</v>
      </c>
    </row>
    <row r="63" spans="1:7" s="23" customFormat="1" ht="30.75" customHeight="1">
      <c r="A63" s="26" t="s">
        <v>179</v>
      </c>
      <c r="B63" s="27" t="s">
        <v>91</v>
      </c>
      <c r="C63" s="47">
        <v>73299977</v>
      </c>
      <c r="D63" s="47">
        <v>0</v>
      </c>
      <c r="E63" s="47">
        <v>73299977</v>
      </c>
      <c r="F63" s="47">
        <v>0</v>
      </c>
      <c r="G63" s="47">
        <v>73299977</v>
      </c>
    </row>
    <row r="64" spans="1:7" ht="30" thickBot="1">
      <c r="A64" s="255" t="s">
        <v>183</v>
      </c>
      <c r="B64" s="256" t="s">
        <v>92</v>
      </c>
      <c r="C64" s="104">
        <f>C60+C61</f>
        <v>429614848</v>
      </c>
      <c r="D64" s="104">
        <f>D60+D61</f>
        <v>3706875</v>
      </c>
      <c r="E64" s="104">
        <f>E60+E61</f>
        <v>433321723</v>
      </c>
      <c r="F64" s="104">
        <f>F60+F61</f>
        <v>0</v>
      </c>
      <c r="G64" s="104">
        <f>G60+G61</f>
        <v>433321723</v>
      </c>
    </row>
    <row r="65" spans="1:2" ht="13.5" thickTop="1">
      <c r="A65" s="1"/>
      <c r="B65" s="1"/>
    </row>
  </sheetData>
  <sheetProtection/>
  <mergeCells count="4">
    <mergeCell ref="A5:B5"/>
    <mergeCell ref="A1:G1"/>
    <mergeCell ref="A2:G2"/>
    <mergeCell ref="A4:C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">
      <selection activeCell="A6" sqref="A6:C6"/>
    </sheetView>
  </sheetViews>
  <sheetFormatPr defaultColWidth="9.140625" defaultRowHeight="12.75"/>
  <cols>
    <col min="1" max="1" width="9.140625" style="336" customWidth="1"/>
    <col min="2" max="2" width="42.7109375" style="336" customWidth="1"/>
    <col min="3" max="4" width="16.7109375" style="336" hidden="1" customWidth="1"/>
    <col min="5" max="5" width="16.7109375" style="336" customWidth="1"/>
    <col min="6" max="6" width="15.8515625" style="336" customWidth="1"/>
    <col min="7" max="7" width="16.7109375" style="336" customWidth="1"/>
    <col min="8" max="8" width="17.57421875" style="336" customWidth="1"/>
    <col min="9" max="16384" width="9.140625" style="337" customWidth="1"/>
  </cols>
  <sheetData>
    <row r="1" spans="1:6" ht="12.75">
      <c r="A1" s="334"/>
      <c r="B1" s="335"/>
      <c r="C1" s="335"/>
      <c r="F1" s="335"/>
    </row>
    <row r="2" spans="1:8" s="340" customFormat="1" ht="20.25" customHeight="1">
      <c r="A2" s="483" t="s">
        <v>433</v>
      </c>
      <c r="B2" s="483"/>
      <c r="C2" s="483"/>
      <c r="D2" s="483"/>
      <c r="E2" s="483"/>
      <c r="F2" s="483"/>
      <c r="G2" s="483"/>
      <c r="H2" s="339"/>
    </row>
    <row r="3" spans="1:8" s="340" customFormat="1" ht="20.25" customHeight="1">
      <c r="A3" s="483"/>
      <c r="B3" s="483"/>
      <c r="C3" s="483"/>
      <c r="D3" s="483"/>
      <c r="E3" s="483"/>
      <c r="F3" s="483"/>
      <c r="G3" s="483"/>
      <c r="H3" s="339"/>
    </row>
    <row r="4" spans="1:8" s="340" customFormat="1" ht="20.25">
      <c r="A4" s="483" t="s">
        <v>338</v>
      </c>
      <c r="B4" s="483"/>
      <c r="C4" s="483"/>
      <c r="D4" s="483"/>
      <c r="E4" s="483"/>
      <c r="F4" s="483"/>
      <c r="G4" s="483"/>
      <c r="H4" s="339"/>
    </row>
    <row r="5" spans="1:8" s="340" customFormat="1" ht="20.25">
      <c r="A5" s="338"/>
      <c r="B5" s="338"/>
      <c r="C5" s="338"/>
      <c r="D5" s="338"/>
      <c r="E5" s="338"/>
      <c r="F5" s="338"/>
      <c r="G5" s="338"/>
      <c r="H5" s="339"/>
    </row>
    <row r="6" spans="1:7" ht="20.25" customHeight="1">
      <c r="A6" s="449" t="s">
        <v>509</v>
      </c>
      <c r="B6" s="449"/>
      <c r="C6" s="510"/>
      <c r="D6" s="342"/>
      <c r="E6" s="343"/>
      <c r="F6" s="341"/>
      <c r="G6" s="342"/>
    </row>
    <row r="7" spans="1:8" ht="21" thickBot="1">
      <c r="A7" s="458" t="s">
        <v>456</v>
      </c>
      <c r="B7" s="458"/>
      <c r="C7" s="344"/>
      <c r="D7" s="482"/>
      <c r="E7" s="482"/>
      <c r="F7" s="344"/>
      <c r="G7" s="345" t="s">
        <v>323</v>
      </c>
      <c r="H7" s="419"/>
    </row>
    <row r="8" spans="1:8" ht="45" customHeight="1" thickBot="1" thickTop="1">
      <c r="A8" s="346" t="s">
        <v>0</v>
      </c>
      <c r="B8" s="347" t="s">
        <v>434</v>
      </c>
      <c r="C8" s="348" t="s">
        <v>435</v>
      </c>
      <c r="D8" s="347" t="s">
        <v>436</v>
      </c>
      <c r="E8" s="347" t="s">
        <v>437</v>
      </c>
      <c r="F8" s="398" t="s">
        <v>429</v>
      </c>
      <c r="G8" s="347" t="s">
        <v>430</v>
      </c>
      <c r="H8" s="337"/>
    </row>
    <row r="9" spans="1:8" ht="15" customHeight="1" thickTop="1">
      <c r="A9" s="349" t="s">
        <v>93</v>
      </c>
      <c r="B9" s="350" t="s">
        <v>94</v>
      </c>
      <c r="C9" s="350" t="s">
        <v>95</v>
      </c>
      <c r="D9" s="350" t="s">
        <v>96</v>
      </c>
      <c r="E9" s="407" t="s">
        <v>95</v>
      </c>
      <c r="F9" s="399" t="s">
        <v>96</v>
      </c>
      <c r="G9" s="350" t="s">
        <v>97</v>
      </c>
      <c r="H9" s="337"/>
    </row>
    <row r="10" spans="1:7" ht="15" customHeight="1">
      <c r="A10" s="351" t="s">
        <v>2</v>
      </c>
      <c r="B10" s="352" t="s">
        <v>438</v>
      </c>
      <c r="C10" s="353">
        <f>C11</f>
        <v>4420695</v>
      </c>
      <c r="D10" s="353">
        <f>D11</f>
        <v>6405455</v>
      </c>
      <c r="E10" s="408">
        <f>E11</f>
        <v>12066452</v>
      </c>
      <c r="F10" s="400">
        <f>F11</f>
        <v>3873194</v>
      </c>
      <c r="G10" s="353">
        <f>G11</f>
        <v>15939646</v>
      </c>
    </row>
    <row r="11" spans="1:7" ht="15" customHeight="1">
      <c r="A11" s="354" t="s">
        <v>10</v>
      </c>
      <c r="B11" s="355" t="s">
        <v>439</v>
      </c>
      <c r="C11" s="356">
        <v>4420695</v>
      </c>
      <c r="D11" s="356">
        <v>6405455</v>
      </c>
      <c r="E11" s="409">
        <v>12066452</v>
      </c>
      <c r="F11" s="401">
        <v>3873194</v>
      </c>
      <c r="G11" s="356">
        <f>E11+F11</f>
        <v>15939646</v>
      </c>
    </row>
    <row r="12" spans="1:7" ht="15" customHeight="1">
      <c r="A12" s="351" t="s">
        <v>25</v>
      </c>
      <c r="B12" s="352" t="s">
        <v>26</v>
      </c>
      <c r="C12" s="357">
        <f>SUM(C13:C17)</f>
        <v>17868500</v>
      </c>
      <c r="D12" s="357">
        <f>SUM(D13:D17)</f>
        <v>16155550</v>
      </c>
      <c r="E12" s="408">
        <f>SUM(E13:E17)</f>
        <v>16023000</v>
      </c>
      <c r="F12" s="402">
        <f>SUM(F13:F17)</f>
        <v>0</v>
      </c>
      <c r="G12" s="357">
        <f>SUM(G13:G17)</f>
        <v>16023000</v>
      </c>
    </row>
    <row r="13" spans="1:7" ht="15" customHeight="1">
      <c r="A13" s="358" t="s">
        <v>27</v>
      </c>
      <c r="B13" s="359" t="s">
        <v>127</v>
      </c>
      <c r="C13" s="360">
        <v>8300000</v>
      </c>
      <c r="D13" s="356">
        <v>7278483</v>
      </c>
      <c r="E13" s="409">
        <v>7100000</v>
      </c>
      <c r="F13" s="403">
        <v>0</v>
      </c>
      <c r="G13" s="356">
        <f>E13+F13</f>
        <v>7100000</v>
      </c>
    </row>
    <row r="14" spans="1:7" ht="15" customHeight="1">
      <c r="A14" s="358" t="s">
        <v>440</v>
      </c>
      <c r="B14" s="359" t="s">
        <v>240</v>
      </c>
      <c r="C14" s="360">
        <v>20000</v>
      </c>
      <c r="D14" s="356">
        <v>96985</v>
      </c>
      <c r="E14" s="409">
        <v>20000</v>
      </c>
      <c r="F14" s="403">
        <v>0</v>
      </c>
      <c r="G14" s="356">
        <f>E14+F14</f>
        <v>20000</v>
      </c>
    </row>
    <row r="15" spans="1:7" ht="15" customHeight="1">
      <c r="A15" s="358" t="s">
        <v>30</v>
      </c>
      <c r="B15" s="359" t="s">
        <v>441</v>
      </c>
      <c r="C15" s="360">
        <v>5750000</v>
      </c>
      <c r="D15" s="356">
        <v>5402896</v>
      </c>
      <c r="E15" s="409">
        <v>5500000</v>
      </c>
      <c r="F15" s="403">
        <v>0</v>
      </c>
      <c r="G15" s="356">
        <f>E15+F15</f>
        <v>5500000</v>
      </c>
    </row>
    <row r="16" spans="1:7" ht="15" customHeight="1">
      <c r="A16" s="358" t="s">
        <v>32</v>
      </c>
      <c r="B16" s="359" t="s">
        <v>442</v>
      </c>
      <c r="C16" s="360">
        <v>3793500</v>
      </c>
      <c r="D16" s="356">
        <v>3377015</v>
      </c>
      <c r="E16" s="409">
        <v>3402000</v>
      </c>
      <c r="F16" s="403">
        <v>0</v>
      </c>
      <c r="G16" s="356">
        <f>E16+F16</f>
        <v>3402000</v>
      </c>
    </row>
    <row r="17" spans="1:7" ht="15" customHeight="1">
      <c r="A17" s="358" t="s">
        <v>34</v>
      </c>
      <c r="B17" s="359" t="s">
        <v>35</v>
      </c>
      <c r="C17" s="356">
        <v>5000</v>
      </c>
      <c r="D17" s="356">
        <v>171</v>
      </c>
      <c r="E17" s="409">
        <v>1000</v>
      </c>
      <c r="F17" s="401">
        <v>0</v>
      </c>
      <c r="G17" s="356">
        <f>E17+F17</f>
        <v>1000</v>
      </c>
    </row>
    <row r="18" spans="1:7" ht="15" customHeight="1">
      <c r="A18" s="351" t="s">
        <v>38</v>
      </c>
      <c r="B18" s="352" t="s">
        <v>39</v>
      </c>
      <c r="C18" s="353">
        <f>C19</f>
        <v>15000</v>
      </c>
      <c r="D18" s="353">
        <f>D19</f>
        <v>11000</v>
      </c>
      <c r="E18" s="408">
        <f>E19</f>
        <v>15000</v>
      </c>
      <c r="F18" s="400">
        <f>F19</f>
        <v>0</v>
      </c>
      <c r="G18" s="353">
        <f>G19</f>
        <v>15000</v>
      </c>
    </row>
    <row r="19" spans="1:7" ht="15" customHeight="1">
      <c r="A19" s="354" t="s">
        <v>443</v>
      </c>
      <c r="B19" s="355" t="s">
        <v>444</v>
      </c>
      <c r="C19" s="356">
        <v>15000</v>
      </c>
      <c r="D19" s="356">
        <v>11000</v>
      </c>
      <c r="E19" s="409">
        <v>15000</v>
      </c>
      <c r="F19" s="401">
        <v>0</v>
      </c>
      <c r="G19" s="356">
        <f>E19</f>
        <v>15000</v>
      </c>
    </row>
    <row r="20" spans="1:7" ht="15" customHeight="1">
      <c r="A20" s="361" t="s">
        <v>445</v>
      </c>
      <c r="B20" s="362" t="s">
        <v>44</v>
      </c>
      <c r="C20" s="363">
        <f>C10+C12+C18</f>
        <v>22304195</v>
      </c>
      <c r="D20" s="363">
        <f>D10+D12+D18</f>
        <v>22572005</v>
      </c>
      <c r="E20" s="410">
        <f>E10+E12+E18</f>
        <v>28104452</v>
      </c>
      <c r="F20" s="404">
        <f>F10+F12+F18</f>
        <v>3873194</v>
      </c>
      <c r="G20" s="363">
        <f>G10+G12+G18</f>
        <v>31977646</v>
      </c>
    </row>
    <row r="21" spans="1:7" ht="15" customHeight="1">
      <c r="A21" s="361"/>
      <c r="B21" s="362"/>
      <c r="C21" s="363"/>
      <c r="D21" s="364"/>
      <c r="E21" s="411"/>
      <c r="F21" s="404"/>
      <c r="G21" s="364"/>
    </row>
    <row r="22" spans="1:7" ht="15" customHeight="1">
      <c r="A22" s="351" t="s">
        <v>45</v>
      </c>
      <c r="B22" s="352" t="s">
        <v>46</v>
      </c>
      <c r="C22" s="357">
        <f>SUM(C23:C24)</f>
        <v>68410329</v>
      </c>
      <c r="D22" s="365">
        <f>SUM(D23:D24)</f>
        <v>68414754</v>
      </c>
      <c r="E22" s="412">
        <f>SUM(E23:E24)</f>
        <v>75461456</v>
      </c>
      <c r="F22" s="402">
        <f>SUM(F23:F24)</f>
        <v>0</v>
      </c>
      <c r="G22" s="365">
        <f>SUM(G23:G24)</f>
        <v>75461456</v>
      </c>
    </row>
    <row r="23" spans="1:7" ht="15" customHeight="1">
      <c r="A23" s="358" t="s">
        <v>47</v>
      </c>
      <c r="B23" s="359" t="s">
        <v>48</v>
      </c>
      <c r="C23" s="360">
        <v>1495685</v>
      </c>
      <c r="D23" s="356">
        <v>1495685</v>
      </c>
      <c r="E23" s="409">
        <v>2161479</v>
      </c>
      <c r="F23" s="403">
        <v>0</v>
      </c>
      <c r="G23" s="356">
        <f>E23+F23</f>
        <v>2161479</v>
      </c>
    </row>
    <row r="24" spans="1:7" ht="15" customHeight="1">
      <c r="A24" s="354" t="s">
        <v>446</v>
      </c>
      <c r="B24" s="355" t="s">
        <v>447</v>
      </c>
      <c r="C24" s="366">
        <v>66914644</v>
      </c>
      <c r="D24" s="356">
        <v>66919069</v>
      </c>
      <c r="E24" s="409">
        <v>73299977</v>
      </c>
      <c r="F24" s="405">
        <v>0</v>
      </c>
      <c r="G24" s="356">
        <f>E24+F24</f>
        <v>73299977</v>
      </c>
    </row>
    <row r="25" spans="1:7" ht="15" customHeight="1">
      <c r="A25" s="354"/>
      <c r="B25" s="355"/>
      <c r="C25" s="366"/>
      <c r="D25" s="356"/>
      <c r="E25" s="409"/>
      <c r="F25" s="405"/>
      <c r="G25" s="356"/>
    </row>
    <row r="26" spans="1:7" ht="15" customHeight="1" thickBot="1">
      <c r="A26" s="367" t="s">
        <v>448</v>
      </c>
      <c r="B26" s="368" t="s">
        <v>49</v>
      </c>
      <c r="C26" s="369">
        <f>C22+C20</f>
        <v>90714524</v>
      </c>
      <c r="D26" s="370">
        <f>D20+D22</f>
        <v>90986759</v>
      </c>
      <c r="E26" s="370">
        <f>E20+E22</f>
        <v>103565908</v>
      </c>
      <c r="F26" s="406">
        <f>F22+F20</f>
        <v>3873194</v>
      </c>
      <c r="G26" s="370">
        <f>G20+G22</f>
        <v>107439102</v>
      </c>
    </row>
    <row r="27" spans="1:8" ht="15" customHeight="1" thickTop="1">
      <c r="A27" s="371"/>
      <c r="B27" s="371"/>
      <c r="C27" s="372"/>
      <c r="D27" s="373"/>
      <c r="E27" s="373"/>
      <c r="F27" s="372"/>
      <c r="G27" s="373"/>
      <c r="H27" s="337"/>
    </row>
    <row r="28" spans="1:8" ht="15" customHeight="1" thickBot="1">
      <c r="A28" s="374"/>
      <c r="B28" s="375"/>
      <c r="C28" s="376"/>
      <c r="D28" s="377"/>
      <c r="E28" s="377"/>
      <c r="F28" s="376"/>
      <c r="G28" s="377"/>
      <c r="H28" s="337"/>
    </row>
    <row r="29" spans="1:8" ht="45.75" customHeight="1" thickBot="1" thickTop="1">
      <c r="A29" s="346" t="s">
        <v>0</v>
      </c>
      <c r="B29" s="347" t="s">
        <v>449</v>
      </c>
      <c r="C29" s="348" t="s">
        <v>435</v>
      </c>
      <c r="D29" s="347" t="s">
        <v>436</v>
      </c>
      <c r="E29" s="347" t="s">
        <v>437</v>
      </c>
      <c r="F29" s="398" t="s">
        <v>429</v>
      </c>
      <c r="G29" s="347" t="s">
        <v>430</v>
      </c>
      <c r="H29" s="337"/>
    </row>
    <row r="30" spans="1:7" ht="15" customHeight="1" thickTop="1">
      <c r="A30" s="349" t="s">
        <v>93</v>
      </c>
      <c r="B30" s="350" t="s">
        <v>94</v>
      </c>
      <c r="C30" s="378" t="s">
        <v>95</v>
      </c>
      <c r="D30" s="378" t="s">
        <v>96</v>
      </c>
      <c r="E30" s="378" t="s">
        <v>95</v>
      </c>
      <c r="F30" s="413" t="s">
        <v>96</v>
      </c>
      <c r="G30" s="378" t="s">
        <v>97</v>
      </c>
    </row>
    <row r="31" spans="1:7" ht="15" customHeight="1">
      <c r="A31" s="351" t="s">
        <v>50</v>
      </c>
      <c r="B31" s="352" t="s">
        <v>51</v>
      </c>
      <c r="C31" s="379">
        <f>SUM(C32:C33)</f>
        <v>46610245</v>
      </c>
      <c r="D31" s="379">
        <f>SUM(D32:D33)</f>
        <v>47746274</v>
      </c>
      <c r="E31" s="418">
        <f>SUM(E32:E33)</f>
        <v>56933600</v>
      </c>
      <c r="F31" s="414">
        <f>SUM(F32:F33)</f>
        <v>2803646</v>
      </c>
      <c r="G31" s="379">
        <f>SUM(G32:G33)</f>
        <v>59737246</v>
      </c>
    </row>
    <row r="32" spans="1:7" ht="15" customHeight="1">
      <c r="A32" s="358" t="s">
        <v>52</v>
      </c>
      <c r="B32" s="359" t="s">
        <v>53</v>
      </c>
      <c r="C32" s="380">
        <v>46560245</v>
      </c>
      <c r="D32" s="381">
        <v>47741858</v>
      </c>
      <c r="E32" s="385">
        <v>56883600</v>
      </c>
      <c r="F32" s="415">
        <v>980000</v>
      </c>
      <c r="G32" s="381">
        <f>E32+F32</f>
        <v>57863600</v>
      </c>
    </row>
    <row r="33" spans="1:7" ht="15" customHeight="1">
      <c r="A33" s="358" t="s">
        <v>59</v>
      </c>
      <c r="B33" s="359" t="s">
        <v>60</v>
      </c>
      <c r="C33" s="380">
        <v>50000</v>
      </c>
      <c r="D33" s="381">
        <v>4416</v>
      </c>
      <c r="E33" s="381">
        <v>50000</v>
      </c>
      <c r="F33" s="415">
        <v>1823646</v>
      </c>
      <c r="G33" s="381">
        <f>E33+F33</f>
        <v>1873646</v>
      </c>
    </row>
    <row r="34" spans="1:7" ht="30.75" customHeight="1">
      <c r="A34" s="351" t="s">
        <v>64</v>
      </c>
      <c r="B34" s="382" t="s">
        <v>161</v>
      </c>
      <c r="C34" s="383">
        <v>10838079</v>
      </c>
      <c r="D34" s="384">
        <v>10716052</v>
      </c>
      <c r="E34" s="384">
        <v>11858308</v>
      </c>
      <c r="F34" s="416">
        <v>566196</v>
      </c>
      <c r="G34" s="384">
        <f>E34+F34</f>
        <v>12424504</v>
      </c>
    </row>
    <row r="35" spans="1:7" ht="15" customHeight="1">
      <c r="A35" s="351" t="s">
        <v>65</v>
      </c>
      <c r="B35" s="352" t="s">
        <v>66</v>
      </c>
      <c r="C35" s="379">
        <f>SUM(C36:C40)</f>
        <v>31920000</v>
      </c>
      <c r="D35" s="384">
        <f>SUM(D36:D40)</f>
        <v>29393152</v>
      </c>
      <c r="E35" s="384">
        <f>SUM(E36:E40)</f>
        <v>34520000</v>
      </c>
      <c r="F35" s="414">
        <f>SUM(F36:F40)</f>
        <v>428286</v>
      </c>
      <c r="G35" s="384">
        <f>SUM(G36:G40)</f>
        <v>34948286</v>
      </c>
    </row>
    <row r="36" spans="1:7" ht="15" customHeight="1">
      <c r="A36" s="358" t="s">
        <v>67</v>
      </c>
      <c r="B36" s="359" t="s">
        <v>68</v>
      </c>
      <c r="C36" s="380">
        <v>18790000</v>
      </c>
      <c r="D36" s="385">
        <v>18211785</v>
      </c>
      <c r="E36" s="385">
        <v>19480000</v>
      </c>
      <c r="F36" s="415">
        <v>304522</v>
      </c>
      <c r="G36" s="385">
        <f>E36+F36</f>
        <v>19784522</v>
      </c>
    </row>
    <row r="37" spans="1:7" ht="15" customHeight="1">
      <c r="A37" s="358" t="s">
        <v>69</v>
      </c>
      <c r="B37" s="359" t="s">
        <v>70</v>
      </c>
      <c r="C37" s="380">
        <v>1360000</v>
      </c>
      <c r="D37" s="385">
        <v>1167083</v>
      </c>
      <c r="E37" s="385">
        <v>1250000</v>
      </c>
      <c r="F37" s="415">
        <v>0</v>
      </c>
      <c r="G37" s="385">
        <f>E37+F37</f>
        <v>1250000</v>
      </c>
    </row>
    <row r="38" spans="1:7" ht="15" customHeight="1">
      <c r="A38" s="358" t="s">
        <v>71</v>
      </c>
      <c r="B38" s="359" t="s">
        <v>72</v>
      </c>
      <c r="C38" s="380">
        <v>5390000</v>
      </c>
      <c r="D38" s="385">
        <v>5302314</v>
      </c>
      <c r="E38" s="385">
        <v>6290000</v>
      </c>
      <c r="F38" s="415">
        <v>23659</v>
      </c>
      <c r="G38" s="385">
        <f>E38+F38</f>
        <v>6313659</v>
      </c>
    </row>
    <row r="39" spans="1:7" ht="15" customHeight="1">
      <c r="A39" s="358" t="s">
        <v>75</v>
      </c>
      <c r="B39" s="359" t="s">
        <v>76</v>
      </c>
      <c r="C39" s="380">
        <v>600000</v>
      </c>
      <c r="D39" s="385">
        <v>547444</v>
      </c>
      <c r="E39" s="385">
        <v>600000</v>
      </c>
      <c r="F39" s="415">
        <v>0</v>
      </c>
      <c r="G39" s="385">
        <f>E39+F39</f>
        <v>600000</v>
      </c>
    </row>
    <row r="40" spans="1:7" ht="15" customHeight="1">
      <c r="A40" s="358" t="s">
        <v>77</v>
      </c>
      <c r="B40" s="359" t="s">
        <v>78</v>
      </c>
      <c r="C40" s="380">
        <v>5780000</v>
      </c>
      <c r="D40" s="385">
        <v>4164526</v>
      </c>
      <c r="E40" s="385">
        <v>6900000</v>
      </c>
      <c r="F40" s="415">
        <v>100105</v>
      </c>
      <c r="G40" s="385">
        <f>E40+F40</f>
        <v>7000105</v>
      </c>
    </row>
    <row r="41" spans="1:7" ht="15" customHeight="1">
      <c r="A41" s="386" t="s">
        <v>82</v>
      </c>
      <c r="B41" s="387" t="s">
        <v>126</v>
      </c>
      <c r="C41" s="388">
        <f>SUM(C42:C43)</f>
        <v>1346200</v>
      </c>
      <c r="D41" s="388">
        <f>SUM(D42:D43)</f>
        <v>969802</v>
      </c>
      <c r="E41" s="388">
        <f>E42</f>
        <v>0</v>
      </c>
      <c r="F41" s="388">
        <f>F42</f>
        <v>75066</v>
      </c>
      <c r="G41" s="388">
        <f>G42</f>
        <v>75066</v>
      </c>
    </row>
    <row r="42" spans="1:7" ht="15" customHeight="1">
      <c r="A42" s="358" t="s">
        <v>328</v>
      </c>
      <c r="B42" s="359" t="s">
        <v>457</v>
      </c>
      <c r="C42" s="380">
        <v>860000</v>
      </c>
      <c r="D42" s="385">
        <v>207500</v>
      </c>
      <c r="E42" s="385">
        <v>0</v>
      </c>
      <c r="F42" s="415">
        <v>75066</v>
      </c>
      <c r="G42" s="385">
        <f>F42</f>
        <v>75066</v>
      </c>
    </row>
    <row r="43" spans="1:7" ht="15" customHeight="1">
      <c r="A43" s="386" t="s">
        <v>450</v>
      </c>
      <c r="B43" s="387" t="s">
        <v>84</v>
      </c>
      <c r="C43" s="388">
        <f>SUM(C44:C45)</f>
        <v>486200</v>
      </c>
      <c r="D43" s="388">
        <f>SUM(D44:D45)</f>
        <v>762302</v>
      </c>
      <c r="E43" s="388">
        <f>SUM(E44:E45)</f>
        <v>254000</v>
      </c>
      <c r="F43" s="417">
        <f>SUM(F44:F45)</f>
        <v>0</v>
      </c>
      <c r="G43" s="388">
        <f>SUM(G44:G45)</f>
        <v>254000</v>
      </c>
    </row>
    <row r="44" spans="1:7" ht="15" customHeight="1">
      <c r="A44" s="358" t="s">
        <v>170</v>
      </c>
      <c r="B44" s="359" t="s">
        <v>451</v>
      </c>
      <c r="C44" s="380">
        <v>200000</v>
      </c>
      <c r="D44" s="385">
        <v>572951</v>
      </c>
      <c r="E44" s="385">
        <v>200000</v>
      </c>
      <c r="F44" s="415">
        <v>0</v>
      </c>
      <c r="G44" s="385">
        <f>E44+F44</f>
        <v>200000</v>
      </c>
    </row>
    <row r="45" spans="1:7" ht="15" customHeight="1">
      <c r="A45" s="358" t="s">
        <v>171</v>
      </c>
      <c r="B45" s="359" t="s">
        <v>452</v>
      </c>
      <c r="C45" s="380">
        <v>286200</v>
      </c>
      <c r="D45" s="385">
        <v>189351</v>
      </c>
      <c r="E45" s="385">
        <v>54000</v>
      </c>
      <c r="F45" s="415">
        <v>0</v>
      </c>
      <c r="G45" s="385">
        <f>E45+F45</f>
        <v>54000</v>
      </c>
    </row>
    <row r="46" spans="1:7" ht="15" customHeight="1" thickBot="1">
      <c r="A46" s="367" t="s">
        <v>453</v>
      </c>
      <c r="B46" s="368" t="s">
        <v>92</v>
      </c>
      <c r="C46" s="389">
        <f>C31+C34+C35+C43</f>
        <v>89854524</v>
      </c>
      <c r="D46" s="390">
        <f>D31++D43+D34+D35</f>
        <v>88617780</v>
      </c>
      <c r="E46" s="390">
        <f>E31+E34+E35+E43+E41</f>
        <v>103565908</v>
      </c>
      <c r="F46" s="390">
        <f>F31+F34+F35+F43+F41</f>
        <v>3873194</v>
      </c>
      <c r="G46" s="390">
        <f>G31+G34+G35+G43+G41</f>
        <v>107439102</v>
      </c>
    </row>
    <row r="47" spans="1:8" ht="16.5" thickTop="1">
      <c r="A47" s="371"/>
      <c r="B47" s="371"/>
      <c r="C47" s="371"/>
      <c r="D47" s="391"/>
      <c r="E47" s="391"/>
      <c r="F47" s="371"/>
      <c r="G47" s="391"/>
      <c r="H47" s="392"/>
    </row>
    <row r="48" spans="1:8" ht="16.5" thickBot="1">
      <c r="A48" s="339"/>
      <c r="B48" s="393"/>
      <c r="C48" s="393"/>
      <c r="D48" s="393"/>
      <c r="F48" s="392"/>
      <c r="G48" s="337"/>
      <c r="H48" s="337"/>
    </row>
    <row r="49" spans="1:8" ht="15" thickBot="1">
      <c r="A49" s="394" t="s">
        <v>454</v>
      </c>
      <c r="B49" s="395"/>
      <c r="C49" s="396"/>
      <c r="D49" s="396"/>
      <c r="E49" s="397">
        <v>18</v>
      </c>
      <c r="G49" s="337"/>
      <c r="H49" s="337"/>
    </row>
    <row r="50" spans="1:5" s="336" customFormat="1" ht="15" thickBot="1">
      <c r="A50" s="394" t="s">
        <v>455</v>
      </c>
      <c r="B50" s="395"/>
      <c r="C50" s="396"/>
      <c r="D50" s="396"/>
      <c r="E50" s="397">
        <v>0</v>
      </c>
    </row>
  </sheetData>
  <sheetProtection/>
  <mergeCells count="5">
    <mergeCell ref="D7:E7"/>
    <mergeCell ref="A2:G3"/>
    <mergeCell ref="A4:G4"/>
    <mergeCell ref="A7:B7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C1">
      <selection activeCell="C5" sqref="C5:E5"/>
    </sheetView>
  </sheetViews>
  <sheetFormatPr defaultColWidth="8.00390625" defaultRowHeight="12.75"/>
  <cols>
    <col min="1" max="1" width="9.8515625" style="3" hidden="1" customWidth="1"/>
    <col min="2" max="2" width="3.28125" style="3" hidden="1" customWidth="1"/>
    <col min="3" max="3" width="52.7109375" style="3" customWidth="1"/>
    <col min="4" max="4" width="13.57421875" style="3" customWidth="1"/>
    <col min="5" max="5" width="13.57421875" style="3" hidden="1" customWidth="1"/>
    <col min="6" max="8" width="13.57421875" style="3" customWidth="1"/>
    <col min="9" max="9" width="45.421875" style="3" customWidth="1"/>
    <col min="10" max="10" width="12.7109375" style="3" customWidth="1"/>
    <col min="11" max="11" width="13.57421875" style="3" hidden="1" customWidth="1"/>
    <col min="12" max="14" width="13.57421875" style="3" customWidth="1"/>
    <col min="15" max="15" width="8.7109375" style="3" bestFit="1" customWidth="1"/>
    <col min="16" max="16" width="8.00390625" style="3" customWidth="1"/>
    <col min="17" max="17" width="9.57421875" style="3" bestFit="1" customWidth="1"/>
    <col min="18" max="16384" width="8.00390625" style="3" customWidth="1"/>
  </cols>
  <sheetData>
    <row r="1" spans="3:14" ht="30" customHeight="1">
      <c r="C1" s="484" t="s">
        <v>184</v>
      </c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</row>
    <row r="2" spans="3:14" ht="30" customHeight="1">
      <c r="C2" s="484" t="s">
        <v>393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</row>
    <row r="3" spans="3:14" ht="17.25" customHeight="1">
      <c r="C3" s="484" t="s">
        <v>338</v>
      </c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</row>
    <row r="4" spans="3:14" ht="17.25" customHeight="1"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3:14" ht="17.25" customHeight="1">
      <c r="C5" s="449" t="s">
        <v>510</v>
      </c>
      <c r="D5" s="449"/>
      <c r="E5" s="510"/>
      <c r="F5" s="39"/>
      <c r="G5" s="39"/>
      <c r="H5" s="39"/>
      <c r="I5" s="39"/>
      <c r="J5" s="209"/>
      <c r="K5" s="39"/>
      <c r="L5" s="209"/>
      <c r="M5" s="39"/>
      <c r="N5" s="209"/>
    </row>
    <row r="6" spans="3:14" ht="19.5" customHeight="1" thickBot="1">
      <c r="C6" s="458" t="s">
        <v>496</v>
      </c>
      <c r="D6" s="458"/>
      <c r="I6" s="4"/>
      <c r="J6" s="40"/>
      <c r="L6" s="40"/>
      <c r="N6" s="40" t="s">
        <v>329</v>
      </c>
    </row>
    <row r="7" spans="1:14" ht="42" customHeight="1">
      <c r="A7" s="5" t="s">
        <v>100</v>
      </c>
      <c r="B7" s="6" t="s">
        <v>101</v>
      </c>
      <c r="C7" s="6" t="s">
        <v>334</v>
      </c>
      <c r="D7" s="6" t="s">
        <v>359</v>
      </c>
      <c r="E7" s="6" t="s">
        <v>418</v>
      </c>
      <c r="F7" s="6" t="s">
        <v>419</v>
      </c>
      <c r="G7" s="6" t="s">
        <v>429</v>
      </c>
      <c r="H7" s="6" t="s">
        <v>430</v>
      </c>
      <c r="I7" s="222" t="s">
        <v>333</v>
      </c>
      <c r="J7" s="6" t="s">
        <v>359</v>
      </c>
      <c r="K7" s="6" t="s">
        <v>418</v>
      </c>
      <c r="L7" s="6" t="s">
        <v>419</v>
      </c>
      <c r="M7" s="6" t="s">
        <v>429</v>
      </c>
      <c r="N7" s="6" t="s">
        <v>497</v>
      </c>
    </row>
    <row r="8" spans="1:14" s="64" customFormat="1" ht="10.5">
      <c r="A8" s="61">
        <v>1</v>
      </c>
      <c r="B8" s="62">
        <v>2</v>
      </c>
      <c r="C8" s="62" t="s">
        <v>93</v>
      </c>
      <c r="D8" s="62" t="s">
        <v>94</v>
      </c>
      <c r="E8" s="62" t="s">
        <v>95</v>
      </c>
      <c r="F8" s="62" t="s">
        <v>95</v>
      </c>
      <c r="G8" s="62" t="s">
        <v>96</v>
      </c>
      <c r="H8" s="62" t="s">
        <v>97</v>
      </c>
      <c r="I8" s="63" t="s">
        <v>307</v>
      </c>
      <c r="J8" s="62" t="s">
        <v>311</v>
      </c>
      <c r="K8" s="62" t="s">
        <v>311</v>
      </c>
      <c r="L8" s="62" t="s">
        <v>425</v>
      </c>
      <c r="M8" s="62" t="s">
        <v>499</v>
      </c>
      <c r="N8" s="62" t="s">
        <v>503</v>
      </c>
    </row>
    <row r="9" spans="1:14" ht="14.25" customHeight="1">
      <c r="A9" s="7" t="s">
        <v>102</v>
      </c>
      <c r="B9" s="8" t="s">
        <v>103</v>
      </c>
      <c r="C9" s="9" t="s">
        <v>331</v>
      </c>
      <c r="D9" s="261">
        <v>2000000</v>
      </c>
      <c r="E9" s="261">
        <v>0</v>
      </c>
      <c r="F9" s="261">
        <v>2000000</v>
      </c>
      <c r="G9" s="261">
        <v>0</v>
      </c>
      <c r="H9" s="261">
        <f>F9+G9</f>
        <v>2000000</v>
      </c>
      <c r="I9" s="9" t="s">
        <v>395</v>
      </c>
      <c r="J9" s="41">
        <v>88071346</v>
      </c>
      <c r="K9" s="261">
        <v>0</v>
      </c>
      <c r="L9" s="261">
        <f>J9+K9</f>
        <v>88071346</v>
      </c>
      <c r="M9" s="261">
        <v>0</v>
      </c>
      <c r="N9" s="261">
        <f>L9+M9</f>
        <v>88071346</v>
      </c>
    </row>
    <row r="10" spans="1:14" ht="15" customHeight="1">
      <c r="A10" s="7" t="s">
        <v>102</v>
      </c>
      <c r="B10" s="8" t="s">
        <v>103</v>
      </c>
      <c r="C10" s="9" t="s">
        <v>383</v>
      </c>
      <c r="D10" s="262">
        <v>55000000</v>
      </c>
      <c r="E10" s="262">
        <v>0</v>
      </c>
      <c r="F10" s="262">
        <v>55000000</v>
      </c>
      <c r="G10" s="262">
        <v>0</v>
      </c>
      <c r="H10" s="261">
        <f aca="true" t="shared" si="0" ref="H10:H27">F10+G10</f>
        <v>55000000</v>
      </c>
      <c r="I10" s="9" t="s">
        <v>394</v>
      </c>
      <c r="J10" s="44">
        <v>3810000</v>
      </c>
      <c r="K10" s="262">
        <v>0</v>
      </c>
      <c r="L10" s="261">
        <f aca="true" t="shared" si="1" ref="L10:L15">J10+K10</f>
        <v>3810000</v>
      </c>
      <c r="M10" s="262">
        <v>0</v>
      </c>
      <c r="N10" s="261">
        <f aca="true" t="shared" si="2" ref="N10:N15">L10+M10</f>
        <v>3810000</v>
      </c>
    </row>
    <row r="11" spans="1:14" ht="12.75">
      <c r="A11" s="7" t="s">
        <v>104</v>
      </c>
      <c r="B11" s="8" t="s">
        <v>105</v>
      </c>
      <c r="C11" s="9" t="s">
        <v>384</v>
      </c>
      <c r="D11" s="44">
        <v>15000000</v>
      </c>
      <c r="E11" s="44">
        <v>0</v>
      </c>
      <c r="F11" s="44">
        <v>15000000</v>
      </c>
      <c r="G11" s="44">
        <v>-3717000</v>
      </c>
      <c r="H11" s="261">
        <f t="shared" si="0"/>
        <v>11283000</v>
      </c>
      <c r="I11" s="9" t="s">
        <v>396</v>
      </c>
      <c r="J11" s="44">
        <v>49000000</v>
      </c>
      <c r="K11" s="44">
        <v>0</v>
      </c>
      <c r="L11" s="261">
        <f t="shared" si="1"/>
        <v>49000000</v>
      </c>
      <c r="M11" s="44">
        <v>0</v>
      </c>
      <c r="N11" s="261">
        <f t="shared" si="2"/>
        <v>49000000</v>
      </c>
    </row>
    <row r="12" spans="1:14" ht="15" customHeight="1">
      <c r="A12" s="7" t="s">
        <v>107</v>
      </c>
      <c r="B12" s="8" t="s">
        <v>108</v>
      </c>
      <c r="C12" s="9" t="s">
        <v>380</v>
      </c>
      <c r="D12" s="44">
        <v>800000</v>
      </c>
      <c r="E12" s="44">
        <v>0</v>
      </c>
      <c r="F12" s="44">
        <v>800000</v>
      </c>
      <c r="G12" s="44">
        <v>0</v>
      </c>
      <c r="H12" s="261">
        <f t="shared" si="0"/>
        <v>800000</v>
      </c>
      <c r="I12" s="9" t="s">
        <v>397</v>
      </c>
      <c r="J12" s="44">
        <v>15381682</v>
      </c>
      <c r="K12" s="44">
        <v>0</v>
      </c>
      <c r="L12" s="261">
        <f t="shared" si="1"/>
        <v>15381682</v>
      </c>
      <c r="M12" s="44">
        <v>0</v>
      </c>
      <c r="N12" s="261">
        <f t="shared" si="2"/>
        <v>15381682</v>
      </c>
    </row>
    <row r="13" spans="1:14" ht="12.75" customHeight="1">
      <c r="A13" s="7"/>
      <c r="B13" s="8"/>
      <c r="C13" s="9" t="s">
        <v>385</v>
      </c>
      <c r="D13" s="44">
        <v>200000</v>
      </c>
      <c r="E13" s="44">
        <v>0</v>
      </c>
      <c r="F13" s="44">
        <v>200000</v>
      </c>
      <c r="G13" s="44">
        <v>0</v>
      </c>
      <c r="H13" s="261">
        <f t="shared" si="0"/>
        <v>200000</v>
      </c>
      <c r="I13" s="9" t="s">
        <v>398</v>
      </c>
      <c r="J13" s="44">
        <v>11287503</v>
      </c>
      <c r="K13" s="44">
        <v>0</v>
      </c>
      <c r="L13" s="261">
        <f t="shared" si="1"/>
        <v>11287503</v>
      </c>
      <c r="M13" s="44">
        <v>0</v>
      </c>
      <c r="N13" s="261">
        <f t="shared" si="2"/>
        <v>11287503</v>
      </c>
    </row>
    <row r="14" spans="1:14" ht="15" customHeight="1">
      <c r="A14" s="7" t="s">
        <v>102</v>
      </c>
      <c r="B14" s="8" t="s">
        <v>106</v>
      </c>
      <c r="C14" s="9" t="s">
        <v>377</v>
      </c>
      <c r="D14" s="44">
        <v>15000000</v>
      </c>
      <c r="E14" s="44">
        <v>0</v>
      </c>
      <c r="F14" s="44">
        <v>15000000</v>
      </c>
      <c r="G14" s="44">
        <v>0</v>
      </c>
      <c r="H14" s="261">
        <f t="shared" si="0"/>
        <v>15000000</v>
      </c>
      <c r="I14" s="9" t="s">
        <v>399</v>
      </c>
      <c r="J14" s="44">
        <v>10516770</v>
      </c>
      <c r="K14" s="44">
        <v>0</v>
      </c>
      <c r="L14" s="261">
        <f t="shared" si="1"/>
        <v>10516770</v>
      </c>
      <c r="M14" s="44">
        <v>0</v>
      </c>
      <c r="N14" s="261">
        <f t="shared" si="2"/>
        <v>10516770</v>
      </c>
    </row>
    <row r="15" spans="1:14" ht="12.75">
      <c r="A15" s="7" t="s">
        <v>107</v>
      </c>
      <c r="B15" s="8" t="s">
        <v>108</v>
      </c>
      <c r="C15" s="9" t="s">
        <v>386</v>
      </c>
      <c r="D15" s="41">
        <v>20000000</v>
      </c>
      <c r="E15" s="41">
        <v>0</v>
      </c>
      <c r="F15" s="41">
        <v>20000000</v>
      </c>
      <c r="G15" s="41">
        <v>0</v>
      </c>
      <c r="H15" s="261">
        <f t="shared" si="0"/>
        <v>20000000</v>
      </c>
      <c r="I15" s="9" t="s">
        <v>427</v>
      </c>
      <c r="J15" s="44">
        <v>0</v>
      </c>
      <c r="K15" s="41">
        <v>3706875</v>
      </c>
      <c r="L15" s="261">
        <f t="shared" si="1"/>
        <v>3706875</v>
      </c>
      <c r="M15" s="41">
        <v>0</v>
      </c>
      <c r="N15" s="261">
        <f t="shared" si="2"/>
        <v>3706875</v>
      </c>
    </row>
    <row r="16" spans="1:15" ht="12.75">
      <c r="A16" s="7" t="s">
        <v>110</v>
      </c>
      <c r="B16" s="8" t="s">
        <v>111</v>
      </c>
      <c r="C16" s="9" t="s">
        <v>332</v>
      </c>
      <c r="D16" s="41">
        <v>3810000</v>
      </c>
      <c r="E16" s="41">
        <v>0</v>
      </c>
      <c r="F16" s="41">
        <v>3810000</v>
      </c>
      <c r="G16" s="41">
        <v>0</v>
      </c>
      <c r="H16" s="261">
        <f t="shared" si="0"/>
        <v>3810000</v>
      </c>
      <c r="I16" s="9"/>
      <c r="J16" s="41"/>
      <c r="K16" s="41"/>
      <c r="L16" s="261"/>
      <c r="M16" s="41"/>
      <c r="N16" s="261"/>
      <c r="O16" s="260"/>
    </row>
    <row r="17" spans="1:17" ht="12.75">
      <c r="A17" s="7" t="s">
        <v>112</v>
      </c>
      <c r="B17" s="8" t="s">
        <v>113</v>
      </c>
      <c r="C17" s="9" t="s">
        <v>387</v>
      </c>
      <c r="D17" s="41">
        <v>500000</v>
      </c>
      <c r="E17" s="41">
        <v>0</v>
      </c>
      <c r="F17" s="41">
        <v>500000</v>
      </c>
      <c r="G17" s="41">
        <v>0</v>
      </c>
      <c r="H17" s="261">
        <f t="shared" si="0"/>
        <v>500000</v>
      </c>
      <c r="I17" s="10"/>
      <c r="J17" s="41"/>
      <c r="K17" s="41"/>
      <c r="L17" s="41"/>
      <c r="M17" s="41"/>
      <c r="N17" s="41"/>
      <c r="Q17" s="260"/>
    </row>
    <row r="18" spans="1:17" ht="15" customHeight="1">
      <c r="A18" s="7" t="s">
        <v>102</v>
      </c>
      <c r="B18" s="8" t="s">
        <v>109</v>
      </c>
      <c r="C18" s="9" t="s">
        <v>381</v>
      </c>
      <c r="D18" s="44">
        <v>200000</v>
      </c>
      <c r="E18" s="44">
        <v>0</v>
      </c>
      <c r="F18" s="44">
        <v>200000</v>
      </c>
      <c r="G18" s="44">
        <v>0</v>
      </c>
      <c r="H18" s="261">
        <f t="shared" si="0"/>
        <v>200000</v>
      </c>
      <c r="I18" s="11"/>
      <c r="J18" s="41"/>
      <c r="K18" s="44"/>
      <c r="L18" s="44"/>
      <c r="M18" s="44"/>
      <c r="N18" s="44"/>
      <c r="Q18" s="260"/>
    </row>
    <row r="19" spans="1:14" ht="15" customHeight="1">
      <c r="A19" s="219"/>
      <c r="B19" s="220"/>
      <c r="C19" s="9" t="s">
        <v>417</v>
      </c>
      <c r="D19" s="221">
        <v>3400000</v>
      </c>
      <c r="E19" s="221">
        <v>0</v>
      </c>
      <c r="F19" s="221">
        <v>3400000</v>
      </c>
      <c r="G19" s="221">
        <v>0</v>
      </c>
      <c r="H19" s="261">
        <f t="shared" si="0"/>
        <v>3400000</v>
      </c>
      <c r="I19" s="11"/>
      <c r="J19" s="42"/>
      <c r="K19" s="221"/>
      <c r="L19" s="221"/>
      <c r="M19" s="221"/>
      <c r="N19" s="221"/>
    </row>
    <row r="20" spans="1:14" ht="15" customHeight="1">
      <c r="A20" s="219"/>
      <c r="B20" s="220"/>
      <c r="C20" s="9" t="s">
        <v>388</v>
      </c>
      <c r="D20" s="221">
        <v>17344097</v>
      </c>
      <c r="E20" s="221">
        <v>0</v>
      </c>
      <c r="F20" s="221">
        <v>17344097</v>
      </c>
      <c r="G20" s="221">
        <v>0</v>
      </c>
      <c r="H20" s="261">
        <f t="shared" si="0"/>
        <v>17344097</v>
      </c>
      <c r="I20" s="11"/>
      <c r="J20" s="42"/>
      <c r="K20" s="221"/>
      <c r="L20" s="221"/>
      <c r="M20" s="221"/>
      <c r="N20" s="221"/>
    </row>
    <row r="21" spans="1:14" ht="15" customHeight="1">
      <c r="A21" s="219"/>
      <c r="B21" s="220"/>
      <c r="C21" s="9" t="s">
        <v>389</v>
      </c>
      <c r="D21" s="221">
        <v>11287503</v>
      </c>
      <c r="E21" s="221">
        <v>0</v>
      </c>
      <c r="F21" s="221">
        <v>11287503</v>
      </c>
      <c r="G21" s="221">
        <v>0</v>
      </c>
      <c r="H21" s="261">
        <f t="shared" si="0"/>
        <v>11287503</v>
      </c>
      <c r="I21" s="11"/>
      <c r="J21" s="42"/>
      <c r="K21" s="221"/>
      <c r="L21" s="221"/>
      <c r="M21" s="221"/>
      <c r="N21" s="221"/>
    </row>
    <row r="22" spans="1:14" ht="15" customHeight="1">
      <c r="A22" s="219"/>
      <c r="B22" s="220"/>
      <c r="C22" s="9" t="s">
        <v>390</v>
      </c>
      <c r="D22" s="221">
        <v>10516770</v>
      </c>
      <c r="E22" s="221">
        <v>0</v>
      </c>
      <c r="F22" s="221">
        <v>10516770</v>
      </c>
      <c r="G22" s="221">
        <v>0</v>
      </c>
      <c r="H22" s="261">
        <f t="shared" si="0"/>
        <v>10516770</v>
      </c>
      <c r="I22" s="11"/>
      <c r="J22" s="42"/>
      <c r="K22" s="221"/>
      <c r="L22" s="221"/>
      <c r="M22" s="221"/>
      <c r="N22" s="221"/>
    </row>
    <row r="23" spans="1:14" ht="15" customHeight="1">
      <c r="A23" s="219"/>
      <c r="B23" s="220"/>
      <c r="C23" s="9" t="s">
        <v>391</v>
      </c>
      <c r="D23" s="221">
        <v>9965020</v>
      </c>
      <c r="E23" s="221">
        <v>0</v>
      </c>
      <c r="F23" s="221">
        <v>9965020</v>
      </c>
      <c r="G23" s="221">
        <v>0</v>
      </c>
      <c r="H23" s="261">
        <f t="shared" si="0"/>
        <v>9965020</v>
      </c>
      <c r="I23" s="11"/>
      <c r="J23" s="42"/>
      <c r="K23" s="221"/>
      <c r="L23" s="221"/>
      <c r="M23" s="221"/>
      <c r="N23" s="221"/>
    </row>
    <row r="24" spans="1:14" ht="15" customHeight="1">
      <c r="A24" s="219"/>
      <c r="B24" s="220"/>
      <c r="C24" s="9" t="s">
        <v>392</v>
      </c>
      <c r="D24" s="221">
        <v>21110301</v>
      </c>
      <c r="E24" s="221">
        <v>0</v>
      </c>
      <c r="F24" s="221">
        <v>21110301</v>
      </c>
      <c r="G24" s="221">
        <v>0</v>
      </c>
      <c r="H24" s="261">
        <f t="shared" si="0"/>
        <v>21110301</v>
      </c>
      <c r="I24" s="11"/>
      <c r="J24" s="42"/>
      <c r="K24" s="221"/>
      <c r="L24" s="221"/>
      <c r="M24" s="221"/>
      <c r="N24" s="221"/>
    </row>
    <row r="25" spans="1:14" ht="15" customHeight="1">
      <c r="A25" s="219"/>
      <c r="B25" s="220"/>
      <c r="C25" s="9" t="s">
        <v>416</v>
      </c>
      <c r="D25" s="221">
        <v>5000000</v>
      </c>
      <c r="E25" s="221">
        <v>-500000</v>
      </c>
      <c r="F25" s="221">
        <v>4500000</v>
      </c>
      <c r="G25" s="221">
        <v>0</v>
      </c>
      <c r="H25" s="261">
        <f t="shared" si="0"/>
        <v>4500000</v>
      </c>
      <c r="I25" s="11"/>
      <c r="J25" s="42"/>
      <c r="K25" s="221"/>
      <c r="L25" s="221"/>
      <c r="M25" s="221"/>
      <c r="N25" s="221"/>
    </row>
    <row r="26" spans="1:14" ht="21.75" customHeight="1">
      <c r="A26" s="219"/>
      <c r="B26" s="220"/>
      <c r="C26" s="9" t="s">
        <v>382</v>
      </c>
      <c r="D26" s="221">
        <v>550000</v>
      </c>
      <c r="E26" s="221">
        <v>0</v>
      </c>
      <c r="F26" s="221">
        <v>550000</v>
      </c>
      <c r="G26" s="221">
        <v>0</v>
      </c>
      <c r="H26" s="261">
        <f t="shared" si="0"/>
        <v>550000</v>
      </c>
      <c r="I26" s="11"/>
      <c r="J26" s="42"/>
      <c r="K26" s="221"/>
      <c r="L26" s="221"/>
      <c r="M26" s="221"/>
      <c r="N26" s="221"/>
    </row>
    <row r="27" spans="1:14" ht="27" customHeight="1">
      <c r="A27" s="219"/>
      <c r="B27" s="220"/>
      <c r="C27" s="9" t="s">
        <v>426</v>
      </c>
      <c r="D27" s="221">
        <v>0</v>
      </c>
      <c r="E27" s="221">
        <v>4206875</v>
      </c>
      <c r="F27" s="221">
        <f>E27</f>
        <v>4206875</v>
      </c>
      <c r="G27" s="221">
        <v>0</v>
      </c>
      <c r="H27" s="261">
        <f t="shared" si="0"/>
        <v>4206875</v>
      </c>
      <c r="I27" s="11"/>
      <c r="J27" s="42"/>
      <c r="K27" s="221"/>
      <c r="L27" s="221"/>
      <c r="M27" s="221"/>
      <c r="N27" s="221"/>
    </row>
    <row r="28" spans="1:14" ht="15" customHeight="1">
      <c r="A28" s="219"/>
      <c r="B28" s="220"/>
      <c r="C28" s="9"/>
      <c r="D28" s="221"/>
      <c r="E28" s="221"/>
      <c r="F28" s="221"/>
      <c r="G28" s="221"/>
      <c r="H28" s="221"/>
      <c r="I28" s="11"/>
      <c r="J28" s="42"/>
      <c r="K28" s="221"/>
      <c r="L28" s="221"/>
      <c r="M28" s="221"/>
      <c r="N28" s="221"/>
    </row>
    <row r="29" spans="1:14" ht="13.5" thickBot="1">
      <c r="A29" s="12"/>
      <c r="B29" s="13"/>
      <c r="C29" s="15"/>
      <c r="D29" s="43">
        <f>SUM(D9:D27)</f>
        <v>191683691</v>
      </c>
      <c r="E29" s="43">
        <f>SUM(E9:E27)</f>
        <v>3706875</v>
      </c>
      <c r="F29" s="43">
        <f>SUM(F9:F27)</f>
        <v>195390566</v>
      </c>
      <c r="G29" s="43">
        <f>SUM(G9:G27)</f>
        <v>-3717000</v>
      </c>
      <c r="H29" s="43">
        <f>SUM(H9:H27)</f>
        <v>191673566</v>
      </c>
      <c r="I29" s="16"/>
      <c r="J29" s="43">
        <f>SUM(J9:J18)</f>
        <v>178067301</v>
      </c>
      <c r="K29" s="43">
        <f>SUM(K9:K26)</f>
        <v>3706875</v>
      </c>
      <c r="L29" s="43">
        <f>SUM(L9:L26)</f>
        <v>181774176</v>
      </c>
      <c r="M29" s="43">
        <f>SUM(M9:M26)</f>
        <v>0</v>
      </c>
      <c r="N29" s="43">
        <f>SUM(N9:N26)</f>
        <v>181774176</v>
      </c>
    </row>
    <row r="30" spans="1:2" ht="12.75">
      <c r="A30" s="12"/>
      <c r="B30" s="13"/>
    </row>
    <row r="31" spans="1:2" ht="12.75">
      <c r="A31" s="12"/>
      <c r="B31" s="13"/>
    </row>
    <row r="32" spans="1:2" ht="13.5" thickBot="1">
      <c r="A32" s="14" t="s">
        <v>114</v>
      </c>
      <c r="B32" s="15"/>
    </row>
  </sheetData>
  <sheetProtection/>
  <mergeCells count="5">
    <mergeCell ref="C6:D6"/>
    <mergeCell ref="C1:N1"/>
    <mergeCell ref="C2:N2"/>
    <mergeCell ref="C3:N3"/>
    <mergeCell ref="C5:E5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8" r:id="rId1"/>
  <headerFooter alignWithMargins="0">
    <oddHeader>&amp;C&amp;"Times New Roman CE,Félkövér"&amp;12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110" zoomScaleNormal="110" zoomScaleSheetLayoutView="100" zoomScalePageLayoutView="0" workbookViewId="0" topLeftCell="A1">
      <selection activeCell="A2" sqref="A2:C2"/>
    </sheetView>
  </sheetViews>
  <sheetFormatPr defaultColWidth="8.00390625" defaultRowHeight="12.75"/>
  <cols>
    <col min="1" max="1" width="5.8515625" style="65" customWidth="1"/>
    <col min="2" max="2" width="47.28125" style="68" customWidth="1"/>
    <col min="3" max="3" width="14.00390625" style="65" customWidth="1"/>
    <col min="4" max="5" width="13.28125" style="65" customWidth="1"/>
    <col min="6" max="6" width="47.28125" style="65" customWidth="1"/>
    <col min="7" max="7" width="14.00390625" style="65" customWidth="1"/>
    <col min="8" max="8" width="12.7109375" style="65" customWidth="1"/>
    <col min="9" max="9" width="13.7109375" style="65" customWidth="1"/>
    <col min="10" max="10" width="4.140625" style="65" customWidth="1"/>
    <col min="11" max="16384" width="8.00390625" style="65" customWidth="1"/>
  </cols>
  <sheetData>
    <row r="1" spans="2:10" ht="39.75" customHeight="1">
      <c r="B1" s="66" t="s">
        <v>462</v>
      </c>
      <c r="C1" s="67"/>
      <c r="D1" s="67"/>
      <c r="E1" s="67"/>
      <c r="F1" s="67"/>
      <c r="G1" s="67"/>
      <c r="H1" s="67"/>
      <c r="I1" s="67"/>
      <c r="J1" s="485"/>
    </row>
    <row r="2" spans="1:10" ht="19.5" customHeight="1">
      <c r="A2" s="449" t="s">
        <v>511</v>
      </c>
      <c r="B2" s="449"/>
      <c r="C2" s="510"/>
      <c r="D2" s="67"/>
      <c r="E2" s="67"/>
      <c r="F2" s="67"/>
      <c r="G2" s="210"/>
      <c r="H2" s="67"/>
      <c r="I2" s="67"/>
      <c r="J2" s="485"/>
    </row>
    <row r="3" spans="1:10" ht="15.75" thickBot="1">
      <c r="A3" s="458" t="s">
        <v>498</v>
      </c>
      <c r="B3" s="458"/>
      <c r="G3" s="211"/>
      <c r="I3" s="211" t="s">
        <v>323</v>
      </c>
      <c r="J3" s="485"/>
    </row>
    <row r="4" spans="1:10" ht="18" customHeight="1" thickBot="1">
      <c r="A4" s="486" t="s">
        <v>194</v>
      </c>
      <c r="B4" s="69" t="s">
        <v>98</v>
      </c>
      <c r="C4" s="70"/>
      <c r="D4" s="70"/>
      <c r="E4" s="435"/>
      <c r="F4" s="69" t="s">
        <v>99</v>
      </c>
      <c r="G4" s="71"/>
      <c r="H4" s="70"/>
      <c r="I4" s="435"/>
      <c r="J4" s="485"/>
    </row>
    <row r="5" spans="1:10" s="74" customFormat="1" ht="35.25" customHeight="1" thickBot="1">
      <c r="A5" s="487"/>
      <c r="B5" s="316" t="s">
        <v>195</v>
      </c>
      <c r="C5" s="316" t="s">
        <v>367</v>
      </c>
      <c r="D5" s="316" t="s">
        <v>429</v>
      </c>
      <c r="E5" s="316" t="s">
        <v>430</v>
      </c>
      <c r="F5" s="316" t="s">
        <v>195</v>
      </c>
      <c r="G5" s="440" t="str">
        <f>+C5</f>
        <v>2018. évi előirányzat</v>
      </c>
      <c r="H5" s="73" t="s">
        <v>429</v>
      </c>
      <c r="I5" s="440" t="s">
        <v>430</v>
      </c>
      <c r="J5" s="485"/>
    </row>
    <row r="6" spans="1:10" s="424" customFormat="1" ht="12" customHeight="1" thickBot="1">
      <c r="A6" s="75" t="s">
        <v>93</v>
      </c>
      <c r="B6" s="443" t="s">
        <v>94</v>
      </c>
      <c r="C6" s="444" t="s">
        <v>95</v>
      </c>
      <c r="D6" s="444" t="s">
        <v>96</v>
      </c>
      <c r="E6" s="445" t="s">
        <v>97</v>
      </c>
      <c r="F6" s="76" t="s">
        <v>307</v>
      </c>
      <c r="G6" s="423" t="s">
        <v>311</v>
      </c>
      <c r="H6" s="77" t="s">
        <v>425</v>
      </c>
      <c r="I6" s="441" t="s">
        <v>499</v>
      </c>
      <c r="J6" s="485"/>
    </row>
    <row r="7" spans="1:10" ht="12.75" customHeight="1">
      <c r="A7" s="78" t="s">
        <v>115</v>
      </c>
      <c r="B7" s="79" t="s">
        <v>463</v>
      </c>
      <c r="C7" s="80">
        <v>123425683</v>
      </c>
      <c r="D7" s="80"/>
      <c r="E7" s="425">
        <f aca="true" t="shared" si="0" ref="E7:E12">C7</f>
        <v>123425683</v>
      </c>
      <c r="F7" s="79" t="s">
        <v>51</v>
      </c>
      <c r="G7" s="80">
        <v>47206036</v>
      </c>
      <c r="H7" s="80"/>
      <c r="I7" s="80">
        <f>G7+H7</f>
        <v>47206036</v>
      </c>
      <c r="J7" s="485"/>
    </row>
    <row r="8" spans="1:10" ht="12.75" customHeight="1">
      <c r="A8" s="81" t="s">
        <v>116</v>
      </c>
      <c r="B8" s="82" t="s">
        <v>464</v>
      </c>
      <c r="C8" s="83">
        <v>37548864</v>
      </c>
      <c r="D8" s="83"/>
      <c r="E8" s="84">
        <f t="shared" si="0"/>
        <v>37548864</v>
      </c>
      <c r="F8" s="82" t="s">
        <v>465</v>
      </c>
      <c r="G8" s="83">
        <v>11598180</v>
      </c>
      <c r="H8" s="83"/>
      <c r="I8" s="83">
        <f>G8+H8</f>
        <v>11598180</v>
      </c>
      <c r="J8" s="485"/>
    </row>
    <row r="9" spans="1:10" ht="12.75" customHeight="1">
      <c r="A9" s="81" t="s">
        <v>117</v>
      </c>
      <c r="B9" s="82" t="s">
        <v>466</v>
      </c>
      <c r="C9" s="83">
        <v>0</v>
      </c>
      <c r="D9" s="83"/>
      <c r="E9" s="84">
        <f t="shared" si="0"/>
        <v>0</v>
      </c>
      <c r="F9" s="82" t="s">
        <v>467</v>
      </c>
      <c r="G9" s="83">
        <v>42555558</v>
      </c>
      <c r="H9" s="83"/>
      <c r="I9" s="83">
        <f>G9+H9</f>
        <v>42555558</v>
      </c>
      <c r="J9" s="485"/>
    </row>
    <row r="10" spans="1:10" ht="12.75" customHeight="1">
      <c r="A10" s="81" t="s">
        <v>118</v>
      </c>
      <c r="B10" s="82" t="s">
        <v>15</v>
      </c>
      <c r="C10" s="83">
        <v>82450000</v>
      </c>
      <c r="D10" s="83"/>
      <c r="E10" s="84">
        <f t="shared" si="0"/>
        <v>82450000</v>
      </c>
      <c r="F10" s="82" t="s">
        <v>81</v>
      </c>
      <c r="G10" s="83">
        <v>6315000</v>
      </c>
      <c r="H10" s="83"/>
      <c r="I10" s="83">
        <f>G10+H10</f>
        <v>6315000</v>
      </c>
      <c r="J10" s="485"/>
    </row>
    <row r="11" spans="1:10" ht="12.75" customHeight="1">
      <c r="A11" s="81" t="s">
        <v>119</v>
      </c>
      <c r="B11" s="85" t="s">
        <v>26</v>
      </c>
      <c r="C11" s="83">
        <v>11883000</v>
      </c>
      <c r="D11" s="83"/>
      <c r="E11" s="84">
        <f t="shared" si="0"/>
        <v>11883000</v>
      </c>
      <c r="F11" s="82" t="s">
        <v>126</v>
      </c>
      <c r="G11" s="83">
        <v>52680225</v>
      </c>
      <c r="H11" s="83">
        <v>3717000</v>
      </c>
      <c r="I11" s="83">
        <f>G11+H11</f>
        <v>56397225</v>
      </c>
      <c r="J11" s="485"/>
    </row>
    <row r="12" spans="1:10" ht="12.75" customHeight="1">
      <c r="A12" s="81" t="s">
        <v>120</v>
      </c>
      <c r="B12" s="82" t="s">
        <v>41</v>
      </c>
      <c r="C12" s="83">
        <v>50000</v>
      </c>
      <c r="D12" s="83"/>
      <c r="E12" s="84">
        <f t="shared" si="0"/>
        <v>50000</v>
      </c>
      <c r="F12" s="82"/>
      <c r="G12" s="83"/>
      <c r="H12" s="83"/>
      <c r="I12" s="83"/>
      <c r="J12" s="485"/>
    </row>
    <row r="13" spans="1:10" ht="12.75" customHeight="1">
      <c r="A13" s="81" t="s">
        <v>121</v>
      </c>
      <c r="B13" s="82" t="s">
        <v>468</v>
      </c>
      <c r="C13" s="83"/>
      <c r="D13" s="83"/>
      <c r="E13" s="84"/>
      <c r="F13" s="87"/>
      <c r="G13" s="83"/>
      <c r="H13" s="83"/>
      <c r="I13" s="83"/>
      <c r="J13" s="485"/>
    </row>
    <row r="14" spans="1:10" ht="12.75" customHeight="1" thickBot="1">
      <c r="A14" s="81" t="s">
        <v>122</v>
      </c>
      <c r="B14" s="87"/>
      <c r="C14" s="83"/>
      <c r="D14" s="83"/>
      <c r="E14" s="436"/>
      <c r="F14" s="87"/>
      <c r="G14" s="325"/>
      <c r="H14" s="325"/>
      <c r="I14" s="325"/>
      <c r="J14" s="485"/>
    </row>
    <row r="15" spans="1:10" ht="15.75" customHeight="1" thickBot="1">
      <c r="A15" s="426" t="s">
        <v>123</v>
      </c>
      <c r="B15" s="89" t="s">
        <v>469</v>
      </c>
      <c r="C15" s="90">
        <f>SUM(C7:C14)</f>
        <v>255357547</v>
      </c>
      <c r="D15" s="90">
        <f>SUM(D7:D14)</f>
        <v>0</v>
      </c>
      <c r="E15" s="90">
        <f>SUM(E7:E14)</f>
        <v>255357547</v>
      </c>
      <c r="F15" s="89" t="s">
        <v>470</v>
      </c>
      <c r="G15" s="427">
        <f>SUM(G7:G14)</f>
        <v>160354999</v>
      </c>
      <c r="H15" s="427">
        <f>SUM(H7:H14)</f>
        <v>3717000</v>
      </c>
      <c r="I15" s="427">
        <f>SUM(I7:I14)</f>
        <v>164071999</v>
      </c>
      <c r="J15" s="485"/>
    </row>
    <row r="16" spans="1:10" ht="12.75" customHeight="1">
      <c r="A16" s="81" t="s">
        <v>197</v>
      </c>
      <c r="B16" s="428" t="s">
        <v>471</v>
      </c>
      <c r="C16" s="328">
        <f>+C17+C18+C19+C20</f>
        <v>0</v>
      </c>
      <c r="D16" s="328">
        <f>+D17+D18+D19+D20</f>
        <v>0</v>
      </c>
      <c r="E16" s="329"/>
      <c r="F16" s="429" t="s">
        <v>202</v>
      </c>
      <c r="G16" s="439"/>
      <c r="H16" s="328">
        <f>+H17+H18+H19+H20</f>
        <v>0</v>
      </c>
      <c r="I16" s="329"/>
      <c r="J16" s="485"/>
    </row>
    <row r="17" spans="1:10" ht="12.75" customHeight="1">
      <c r="A17" s="81" t="s">
        <v>198</v>
      </c>
      <c r="B17" s="429" t="s">
        <v>472</v>
      </c>
      <c r="C17" s="91">
        <v>0</v>
      </c>
      <c r="D17" s="91">
        <v>0</v>
      </c>
      <c r="E17" s="92"/>
      <c r="F17" s="429" t="s">
        <v>473</v>
      </c>
      <c r="G17" s="91"/>
      <c r="H17" s="91">
        <v>0</v>
      </c>
      <c r="I17" s="92"/>
      <c r="J17" s="485"/>
    </row>
    <row r="18" spans="1:10" ht="12.75" customHeight="1">
      <c r="A18" s="81" t="s">
        <v>199</v>
      </c>
      <c r="B18" s="429" t="s">
        <v>474</v>
      </c>
      <c r="C18" s="91"/>
      <c r="D18" s="91"/>
      <c r="E18" s="92"/>
      <c r="F18" s="429" t="s">
        <v>205</v>
      </c>
      <c r="G18" s="91"/>
      <c r="H18" s="91"/>
      <c r="I18" s="92"/>
      <c r="J18" s="485"/>
    </row>
    <row r="19" spans="1:10" ht="12.75" customHeight="1">
      <c r="A19" s="81" t="s">
        <v>200</v>
      </c>
      <c r="B19" s="429" t="s">
        <v>475</v>
      </c>
      <c r="C19" s="91"/>
      <c r="D19" s="91"/>
      <c r="E19" s="92"/>
      <c r="F19" s="429" t="s">
        <v>207</v>
      </c>
      <c r="G19" s="91"/>
      <c r="H19" s="91"/>
      <c r="I19" s="92"/>
      <c r="J19" s="485"/>
    </row>
    <row r="20" spans="1:10" ht="12.75" customHeight="1">
      <c r="A20" s="81" t="s">
        <v>201</v>
      </c>
      <c r="B20" s="429" t="s">
        <v>476</v>
      </c>
      <c r="C20" s="91"/>
      <c r="D20" s="91"/>
      <c r="E20" s="92"/>
      <c r="F20" s="428" t="s">
        <v>209</v>
      </c>
      <c r="G20" s="91"/>
      <c r="H20" s="91"/>
      <c r="I20" s="92"/>
      <c r="J20" s="485"/>
    </row>
    <row r="21" spans="1:10" ht="12.75" customHeight="1">
      <c r="A21" s="81" t="s">
        <v>203</v>
      </c>
      <c r="B21" s="429" t="s">
        <v>477</v>
      </c>
      <c r="C21" s="93">
        <f>+C22+C23</f>
        <v>0</v>
      </c>
      <c r="D21" s="93">
        <f>+D22+D23</f>
        <v>0</v>
      </c>
      <c r="E21" s="301"/>
      <c r="F21" s="429" t="s">
        <v>478</v>
      </c>
      <c r="G21" s="91"/>
      <c r="H21" s="93">
        <f>+H22+H23</f>
        <v>0</v>
      </c>
      <c r="I21" s="301"/>
      <c r="J21" s="485"/>
    </row>
    <row r="22" spans="1:10" ht="12.75" customHeight="1">
      <c r="A22" s="81" t="s">
        <v>204</v>
      </c>
      <c r="B22" s="430" t="s">
        <v>479</v>
      </c>
      <c r="C22" s="91"/>
      <c r="D22" s="91"/>
      <c r="E22" s="92"/>
      <c r="F22" s="79" t="s">
        <v>480</v>
      </c>
      <c r="G22" s="91"/>
      <c r="H22" s="91"/>
      <c r="I22" s="92"/>
      <c r="J22" s="485"/>
    </row>
    <row r="23" spans="1:10" ht="12.75" customHeight="1">
      <c r="A23" s="81" t="s">
        <v>206</v>
      </c>
      <c r="B23" s="431" t="s">
        <v>481</v>
      </c>
      <c r="C23" s="91"/>
      <c r="D23" s="91"/>
      <c r="E23" s="92"/>
      <c r="F23" s="82" t="s">
        <v>482</v>
      </c>
      <c r="G23" s="91"/>
      <c r="H23" s="91"/>
      <c r="I23" s="92"/>
      <c r="J23" s="485"/>
    </row>
    <row r="24" spans="1:10" ht="12.75" customHeight="1">
      <c r="A24" s="81" t="s">
        <v>208</v>
      </c>
      <c r="B24" s="431" t="s">
        <v>483</v>
      </c>
      <c r="C24" s="91"/>
      <c r="D24" s="91"/>
      <c r="E24" s="92"/>
      <c r="F24" s="82" t="s">
        <v>484</v>
      </c>
      <c r="G24" s="91"/>
      <c r="H24" s="91"/>
      <c r="I24" s="92"/>
      <c r="J24" s="485"/>
    </row>
    <row r="25" spans="1:10" ht="12.75" customHeight="1">
      <c r="A25" s="81" t="s">
        <v>210</v>
      </c>
      <c r="B25" s="431" t="s">
        <v>485</v>
      </c>
      <c r="C25" s="91"/>
      <c r="D25" s="91"/>
      <c r="E25" s="92"/>
      <c r="F25" s="82" t="s">
        <v>246</v>
      </c>
      <c r="G25" s="91">
        <v>4276181</v>
      </c>
      <c r="H25" s="91"/>
      <c r="I25" s="92">
        <f>G25+H25</f>
        <v>4276181</v>
      </c>
      <c r="J25" s="485"/>
    </row>
    <row r="26" spans="1:10" ht="12.75" customHeight="1" thickBot="1">
      <c r="A26" s="81" t="s">
        <v>211</v>
      </c>
      <c r="B26" s="431" t="s">
        <v>485</v>
      </c>
      <c r="C26" s="91"/>
      <c r="D26" s="91"/>
      <c r="E26" s="92"/>
      <c r="F26" s="432" t="s">
        <v>447</v>
      </c>
      <c r="G26" s="442">
        <v>73299977</v>
      </c>
      <c r="H26" s="442"/>
      <c r="I26" s="92">
        <f>G26+H26</f>
        <v>73299977</v>
      </c>
      <c r="J26" s="485"/>
    </row>
    <row r="27" spans="1:10" ht="22.5" customHeight="1" thickBot="1">
      <c r="A27" s="81" t="s">
        <v>212</v>
      </c>
      <c r="B27" s="433" t="s">
        <v>486</v>
      </c>
      <c r="C27" s="438">
        <f>+C16+C21+C24+C26</f>
        <v>0</v>
      </c>
      <c r="D27" s="438">
        <f>+D16+D21+D24+D26</f>
        <v>0</v>
      </c>
      <c r="E27" s="434"/>
      <c r="F27" s="89" t="s">
        <v>487</v>
      </c>
      <c r="G27" s="427">
        <f>SUM(G16:G26)</f>
        <v>77576158</v>
      </c>
      <c r="H27" s="427">
        <f>SUM(H16:H26)</f>
        <v>0</v>
      </c>
      <c r="I27" s="427">
        <f>SUM(I16:I26)</f>
        <v>77576158</v>
      </c>
      <c r="J27" s="485"/>
    </row>
    <row r="28" spans="1:10" ht="13.5" thickBot="1">
      <c r="A28" s="426" t="s">
        <v>213</v>
      </c>
      <c r="B28" s="94" t="s">
        <v>488</v>
      </c>
      <c r="C28" s="95">
        <f>+C15+C27</f>
        <v>255357547</v>
      </c>
      <c r="D28" s="95" t="str">
        <f>IF(D14-J14&lt;0,J14-D14,"-")</f>
        <v>-</v>
      </c>
      <c r="E28" s="95">
        <f>+E15+E27</f>
        <v>255357547</v>
      </c>
      <c r="F28" s="94" t="s">
        <v>489</v>
      </c>
      <c r="G28" s="95">
        <f>+G15+G27</f>
        <v>237931157</v>
      </c>
      <c r="H28" s="95">
        <f>+H15+H27</f>
        <v>3717000</v>
      </c>
      <c r="I28" s="95">
        <f>+I15+I27</f>
        <v>241648157</v>
      </c>
      <c r="J28" s="485"/>
    </row>
    <row r="29" spans="1:10" ht="13.5" thickBot="1">
      <c r="A29" s="426" t="s">
        <v>490</v>
      </c>
      <c r="B29" s="94" t="s">
        <v>491</v>
      </c>
      <c r="C29" s="95"/>
      <c r="D29" s="95" t="str">
        <f>IF(D15-J15&lt;0,J15-D15,"-")</f>
        <v>-</v>
      </c>
      <c r="E29" s="437">
        <v>0</v>
      </c>
      <c r="F29" s="94" t="s">
        <v>492</v>
      </c>
      <c r="G29" s="95">
        <f>IF(C15-G15&gt;0,C15-G15,"-")</f>
        <v>95002548</v>
      </c>
      <c r="H29" s="95" t="str">
        <f>IF(D15-H15&gt;0,D15-H15,"-")</f>
        <v>-</v>
      </c>
      <c r="I29" s="95">
        <f>IF(E15-I15&gt;0,E15-I15,"-")</f>
        <v>91285548</v>
      </c>
      <c r="J29" s="485"/>
    </row>
    <row r="30" spans="1:10" ht="13.5" thickBot="1">
      <c r="A30" s="426" t="s">
        <v>493</v>
      </c>
      <c r="B30" s="94" t="s">
        <v>494</v>
      </c>
      <c r="C30" s="95"/>
      <c r="D30" s="95" t="str">
        <f>IF(D15+D27-J28&lt;0,J28-(D15+D27),"-")</f>
        <v>-</v>
      </c>
      <c r="E30" s="437">
        <v>0</v>
      </c>
      <c r="F30" s="94" t="s">
        <v>495</v>
      </c>
      <c r="G30" s="95">
        <f>IF(C15+C27-G28&gt;0,C15+C27-G28,"-")</f>
        <v>17426390</v>
      </c>
      <c r="H30" s="95" t="str">
        <f>IF(D15+D27-H28&gt;0,D15+D27-H28,"-")</f>
        <v>-</v>
      </c>
      <c r="I30" s="95">
        <f>IF(E15+E27-I28&gt;0,E15+E27-I28,"-")</f>
        <v>13709390</v>
      </c>
      <c r="J30" s="485"/>
    </row>
    <row r="31" spans="2:6" ht="18.75">
      <c r="B31" s="488"/>
      <c r="C31" s="488"/>
      <c r="D31" s="488"/>
      <c r="E31" s="488"/>
      <c r="F31" s="488"/>
    </row>
  </sheetData>
  <sheetProtection/>
  <mergeCells count="5">
    <mergeCell ref="J1:J30"/>
    <mergeCell ref="A4:A5"/>
    <mergeCell ref="B31:F31"/>
    <mergeCell ref="A3:B3"/>
    <mergeCell ref="A2:C2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78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110" zoomScaleNormal="110" zoomScaleSheetLayoutView="115" zoomScalePageLayoutView="0" workbookViewId="0" topLeftCell="A1">
      <selection activeCell="A2" sqref="A2:C2"/>
    </sheetView>
  </sheetViews>
  <sheetFormatPr defaultColWidth="8.00390625" defaultRowHeight="12.75"/>
  <cols>
    <col min="1" max="1" width="5.8515625" style="65" customWidth="1"/>
    <col min="2" max="2" width="40.7109375" style="68" customWidth="1"/>
    <col min="3" max="3" width="13.140625" style="65" customWidth="1"/>
    <col min="4" max="4" width="12.57421875" style="65" hidden="1" customWidth="1"/>
    <col min="5" max="5" width="13.28125" style="65" customWidth="1"/>
    <col min="6" max="6" width="12.57421875" style="65" customWidth="1"/>
    <col min="7" max="7" width="13.28125" style="65" customWidth="1"/>
    <col min="8" max="8" width="40.57421875" style="65" customWidth="1"/>
    <col min="9" max="9" width="14.421875" style="65" customWidth="1"/>
    <col min="10" max="10" width="12.7109375" style="65" hidden="1" customWidth="1"/>
    <col min="11" max="11" width="13.57421875" style="65" customWidth="1"/>
    <col min="12" max="12" width="12.7109375" style="65" customWidth="1"/>
    <col min="13" max="13" width="13.7109375" style="65" customWidth="1"/>
    <col min="14" max="14" width="4.140625" style="65" customWidth="1"/>
    <col min="15" max="16384" width="8.00390625" style="65" customWidth="1"/>
  </cols>
  <sheetData>
    <row r="1" spans="1:14" ht="38.25" customHeight="1">
      <c r="A1" s="489" t="s">
        <v>214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275"/>
    </row>
    <row r="2" spans="1:14" ht="19.5" customHeight="1">
      <c r="A2" s="449" t="s">
        <v>512</v>
      </c>
      <c r="B2" s="449"/>
      <c r="C2" s="510"/>
      <c r="D2" s="67"/>
      <c r="E2" s="67"/>
      <c r="F2" s="67"/>
      <c r="G2" s="67"/>
      <c r="H2" s="67"/>
      <c r="I2" s="446"/>
      <c r="J2" s="333"/>
      <c r="K2" s="333"/>
      <c r="L2" s="333"/>
      <c r="M2" s="333"/>
      <c r="N2" s="275"/>
    </row>
    <row r="3" spans="1:14" ht="15.75" thickBot="1">
      <c r="A3" s="458" t="s">
        <v>500</v>
      </c>
      <c r="B3" s="458"/>
      <c r="I3" s="211"/>
      <c r="K3" s="211"/>
      <c r="M3" s="211" t="s">
        <v>323</v>
      </c>
      <c r="N3" s="275"/>
    </row>
    <row r="4" spans="1:14" ht="13.5" thickBot="1">
      <c r="A4" s="490" t="s">
        <v>194</v>
      </c>
      <c r="B4" s="69" t="s">
        <v>98</v>
      </c>
      <c r="C4" s="70"/>
      <c r="D4" s="70"/>
      <c r="E4" s="70"/>
      <c r="F4" s="70"/>
      <c r="G4" s="70"/>
      <c r="H4" s="69" t="s">
        <v>99</v>
      </c>
      <c r="I4" s="422"/>
      <c r="J4" s="73"/>
      <c r="K4" s="422"/>
      <c r="L4" s="73"/>
      <c r="M4" s="422"/>
      <c r="N4" s="275"/>
    </row>
    <row r="5" spans="1:14" s="74" customFormat="1" ht="36.75" thickBot="1">
      <c r="A5" s="491"/>
      <c r="B5" s="72" t="s">
        <v>195</v>
      </c>
      <c r="C5" s="73" t="s">
        <v>367</v>
      </c>
      <c r="D5" s="73" t="s">
        <v>423</v>
      </c>
      <c r="E5" s="73" t="s">
        <v>419</v>
      </c>
      <c r="F5" s="73" t="s">
        <v>458</v>
      </c>
      <c r="G5" s="73" t="s">
        <v>497</v>
      </c>
      <c r="H5" s="302" t="s">
        <v>195</v>
      </c>
      <c r="I5" s="316" t="s">
        <v>367</v>
      </c>
      <c r="J5" s="316" t="s">
        <v>423</v>
      </c>
      <c r="K5" s="316" t="s">
        <v>419</v>
      </c>
      <c r="L5" s="316" t="s">
        <v>501</v>
      </c>
      <c r="M5" s="316" t="s">
        <v>430</v>
      </c>
      <c r="N5" s="275"/>
    </row>
    <row r="6" spans="1:14" s="74" customFormat="1" ht="13.5" thickBot="1">
      <c r="A6" s="75" t="s">
        <v>93</v>
      </c>
      <c r="B6" s="76" t="s">
        <v>94</v>
      </c>
      <c r="C6" s="77" t="s">
        <v>95</v>
      </c>
      <c r="D6" s="77" t="s">
        <v>95</v>
      </c>
      <c r="E6" s="77" t="s">
        <v>96</v>
      </c>
      <c r="F6" s="77" t="s">
        <v>97</v>
      </c>
      <c r="G6" s="77" t="s">
        <v>307</v>
      </c>
      <c r="H6" s="303" t="s">
        <v>311</v>
      </c>
      <c r="I6" s="75" t="s">
        <v>425</v>
      </c>
      <c r="J6" s="75" t="s">
        <v>95</v>
      </c>
      <c r="K6" s="75" t="s">
        <v>499</v>
      </c>
      <c r="L6" s="75" t="s">
        <v>503</v>
      </c>
      <c r="M6" s="75" t="s">
        <v>504</v>
      </c>
      <c r="N6" s="275"/>
    </row>
    <row r="7" spans="1:14" ht="12.75" customHeight="1">
      <c r="A7" s="78" t="s">
        <v>115</v>
      </c>
      <c r="B7" s="79" t="s">
        <v>215</v>
      </c>
      <c r="C7" s="80">
        <v>86185955</v>
      </c>
      <c r="D7" s="80">
        <v>3706875</v>
      </c>
      <c r="E7" s="80">
        <f>C7+D7</f>
        <v>89892830</v>
      </c>
      <c r="F7" s="80">
        <v>0</v>
      </c>
      <c r="G7" s="80">
        <f>E7+F7</f>
        <v>89892830</v>
      </c>
      <c r="H7" s="304" t="s">
        <v>84</v>
      </c>
      <c r="I7" s="319">
        <v>38100000</v>
      </c>
      <c r="J7" s="320">
        <v>4206875</v>
      </c>
      <c r="K7" s="321">
        <f>I7+J7</f>
        <v>42306875</v>
      </c>
      <c r="L7" s="320">
        <v>0</v>
      </c>
      <c r="M7" s="321">
        <f>K7+L7</f>
        <v>42306875</v>
      </c>
      <c r="N7" s="275"/>
    </row>
    <row r="8" spans="1:14" ht="12.75">
      <c r="A8" s="81" t="s">
        <v>116</v>
      </c>
      <c r="B8" s="82" t="s">
        <v>216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305" t="s">
        <v>217</v>
      </c>
      <c r="I8" s="322">
        <v>35000000</v>
      </c>
      <c r="J8" s="83">
        <v>0</v>
      </c>
      <c r="K8" s="84">
        <v>0</v>
      </c>
      <c r="L8" s="83">
        <v>0</v>
      </c>
      <c r="M8" s="84">
        <v>0</v>
      </c>
      <c r="N8" s="275"/>
    </row>
    <row r="9" spans="1:14" ht="12.75" customHeight="1">
      <c r="A9" s="81" t="s">
        <v>117</v>
      </c>
      <c r="B9" s="82" t="s">
        <v>39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306" t="s">
        <v>86</v>
      </c>
      <c r="I9" s="323">
        <v>95154097</v>
      </c>
      <c r="J9" s="83">
        <v>0</v>
      </c>
      <c r="K9" s="84">
        <f>I9</f>
        <v>95154097</v>
      </c>
      <c r="L9" s="83">
        <v>-3717000</v>
      </c>
      <c r="M9" s="84">
        <f>K9+L9</f>
        <v>91437097</v>
      </c>
      <c r="N9" s="275"/>
    </row>
    <row r="10" spans="1:14" ht="12.75" customHeight="1">
      <c r="A10" s="81" t="s">
        <v>118</v>
      </c>
      <c r="B10" s="82" t="s">
        <v>218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305" t="s">
        <v>219</v>
      </c>
      <c r="I10" s="322">
        <v>72344097</v>
      </c>
      <c r="J10" s="83">
        <v>0</v>
      </c>
      <c r="K10" s="84">
        <v>0</v>
      </c>
      <c r="L10" s="83">
        <v>0</v>
      </c>
      <c r="M10" s="84">
        <v>0</v>
      </c>
      <c r="N10" s="275"/>
    </row>
    <row r="11" spans="1:14" ht="12.75" customHeight="1">
      <c r="A11" s="81" t="s">
        <v>119</v>
      </c>
      <c r="B11" s="82" t="s">
        <v>220</v>
      </c>
      <c r="C11" s="83"/>
      <c r="D11" s="83"/>
      <c r="E11" s="83"/>
      <c r="F11" s="83"/>
      <c r="G11" s="83"/>
      <c r="H11" s="306" t="s">
        <v>221</v>
      </c>
      <c r="I11" s="323">
        <v>550000</v>
      </c>
      <c r="J11" s="83"/>
      <c r="K11" s="84">
        <f>I11</f>
        <v>550000</v>
      </c>
      <c r="L11" s="83"/>
      <c r="M11" s="84">
        <f>K11</f>
        <v>550000</v>
      </c>
      <c r="N11" s="275"/>
    </row>
    <row r="12" spans="1:14" ht="12.75" customHeight="1">
      <c r="A12" s="81" t="s">
        <v>120</v>
      </c>
      <c r="B12" s="82" t="s">
        <v>222</v>
      </c>
      <c r="C12" s="86"/>
      <c r="D12" s="86"/>
      <c r="E12" s="86"/>
      <c r="F12" s="86"/>
      <c r="G12" s="86"/>
      <c r="H12" s="85" t="s">
        <v>196</v>
      </c>
      <c r="I12" s="323">
        <v>57879594</v>
      </c>
      <c r="J12" s="83">
        <v>-500000</v>
      </c>
      <c r="K12" s="84">
        <v>57379594</v>
      </c>
      <c r="L12" s="83">
        <v>0</v>
      </c>
      <c r="M12" s="84">
        <f>K12</f>
        <v>57379594</v>
      </c>
      <c r="N12" s="275"/>
    </row>
    <row r="13" spans="1:14" ht="13.5" thickBot="1">
      <c r="A13" s="81" t="s">
        <v>121</v>
      </c>
      <c r="B13" s="87"/>
      <c r="C13" s="86"/>
      <c r="D13" s="86"/>
      <c r="E13" s="86"/>
      <c r="F13" s="86"/>
      <c r="G13" s="86"/>
      <c r="H13" s="307"/>
      <c r="I13" s="324"/>
      <c r="J13" s="325"/>
      <c r="K13" s="326"/>
      <c r="L13" s="325"/>
      <c r="M13" s="326"/>
      <c r="N13" s="275"/>
    </row>
    <row r="14" spans="1:14" ht="15.75" customHeight="1" thickBot="1">
      <c r="A14" s="88" t="s">
        <v>122</v>
      </c>
      <c r="B14" s="89" t="s">
        <v>369</v>
      </c>
      <c r="C14" s="90">
        <f>+C7+C9+C10+C12+C13</f>
        <v>86185955</v>
      </c>
      <c r="D14" s="90">
        <f>+D7+D9+D10+D12+D13</f>
        <v>3706875</v>
      </c>
      <c r="E14" s="90">
        <f>+E7+E9+E10+E12+E13</f>
        <v>89892830</v>
      </c>
      <c r="F14" s="90">
        <f>+F7+F9+F10+F12+F13</f>
        <v>0</v>
      </c>
      <c r="G14" s="90">
        <f>+G7+G9+G10+G12+G13</f>
        <v>89892830</v>
      </c>
      <c r="H14" s="308" t="s">
        <v>374</v>
      </c>
      <c r="I14" s="317">
        <f>+I7+I9+I11+I12+I13</f>
        <v>191683691</v>
      </c>
      <c r="J14" s="317">
        <f>+J7+J9+J10+J12+J13</f>
        <v>3706875</v>
      </c>
      <c r="K14" s="317">
        <f>+K7+K9+K10+K12+K13+K11</f>
        <v>195390566</v>
      </c>
      <c r="L14" s="317">
        <f>+L7+L9+L10+L12+L13+L11</f>
        <v>-3717000</v>
      </c>
      <c r="M14" s="317">
        <f>+M7+M9+M10+M12+M13+M11</f>
        <v>191673566</v>
      </c>
      <c r="N14" s="275"/>
    </row>
    <row r="15" spans="1:14" ht="12.75" customHeight="1">
      <c r="A15" s="78" t="s">
        <v>123</v>
      </c>
      <c r="B15" s="96" t="s">
        <v>370</v>
      </c>
      <c r="C15" s="97">
        <f>+C16+C17+C18+C19+C20</f>
        <v>88071346</v>
      </c>
      <c r="D15" s="97">
        <f>+D16+D17+D18+D19+D20</f>
        <v>0</v>
      </c>
      <c r="E15" s="97">
        <f>+E16+E17+E18+E19+E20</f>
        <v>88071346</v>
      </c>
      <c r="F15" s="97">
        <f>+F16+F17+F18+F19+F20</f>
        <v>0</v>
      </c>
      <c r="G15" s="97">
        <f>+G16+G17+G18+G19+G20</f>
        <v>88071346</v>
      </c>
      <c r="H15" s="309" t="s">
        <v>202</v>
      </c>
      <c r="I15" s="327"/>
      <c r="J15" s="328">
        <f>+J16+J17+J18+J19+J20</f>
        <v>0</v>
      </c>
      <c r="K15" s="329">
        <f>+K16+K17+K18+K19+K20</f>
        <v>0</v>
      </c>
      <c r="L15" s="328">
        <f>+L16+L17+L18+L19+L20</f>
        <v>0</v>
      </c>
      <c r="M15" s="329">
        <f>+M16+M17+M18+M19+M20</f>
        <v>0</v>
      </c>
      <c r="N15" s="275"/>
    </row>
    <row r="16" spans="1:14" ht="12.75" customHeight="1">
      <c r="A16" s="81" t="s">
        <v>197</v>
      </c>
      <c r="B16" s="98" t="s">
        <v>223</v>
      </c>
      <c r="C16" s="91">
        <v>88071346</v>
      </c>
      <c r="D16" s="91">
        <v>0</v>
      </c>
      <c r="E16" s="91">
        <v>88071346</v>
      </c>
      <c r="F16" s="91">
        <v>0</v>
      </c>
      <c r="G16" s="91">
        <v>88071346</v>
      </c>
      <c r="H16" s="309" t="s">
        <v>224</v>
      </c>
      <c r="I16" s="330"/>
      <c r="J16" s="91">
        <v>0</v>
      </c>
      <c r="K16" s="92">
        <v>0</v>
      </c>
      <c r="L16" s="91">
        <v>0</v>
      </c>
      <c r="M16" s="92">
        <v>0</v>
      </c>
      <c r="N16" s="275"/>
    </row>
    <row r="17" spans="1:14" ht="12.75" customHeight="1">
      <c r="A17" s="78" t="s">
        <v>198</v>
      </c>
      <c r="B17" s="98" t="s">
        <v>225</v>
      </c>
      <c r="C17" s="91"/>
      <c r="D17" s="91"/>
      <c r="E17" s="91"/>
      <c r="F17" s="91"/>
      <c r="G17" s="91"/>
      <c r="H17" s="309" t="s">
        <v>205</v>
      </c>
      <c r="I17" s="330"/>
      <c r="J17" s="91"/>
      <c r="K17" s="92"/>
      <c r="L17" s="91"/>
      <c r="M17" s="92"/>
      <c r="N17" s="275"/>
    </row>
    <row r="18" spans="1:14" ht="12.75" customHeight="1">
      <c r="A18" s="81" t="s">
        <v>199</v>
      </c>
      <c r="B18" s="98" t="s">
        <v>226</v>
      </c>
      <c r="C18" s="91"/>
      <c r="D18" s="91"/>
      <c r="E18" s="91"/>
      <c r="F18" s="91"/>
      <c r="G18" s="91"/>
      <c r="H18" s="309" t="s">
        <v>207</v>
      </c>
      <c r="I18" s="330"/>
      <c r="J18" s="91"/>
      <c r="K18" s="92"/>
      <c r="L18" s="91"/>
      <c r="M18" s="92"/>
      <c r="N18" s="275"/>
    </row>
    <row r="19" spans="1:14" ht="12.75" customHeight="1">
      <c r="A19" s="78" t="s">
        <v>200</v>
      </c>
      <c r="B19" s="98" t="s">
        <v>227</v>
      </c>
      <c r="C19" s="91"/>
      <c r="D19" s="91"/>
      <c r="E19" s="91"/>
      <c r="F19" s="91"/>
      <c r="G19" s="91"/>
      <c r="H19" s="310" t="s">
        <v>209</v>
      </c>
      <c r="I19" s="330"/>
      <c r="J19" s="91"/>
      <c r="K19" s="92"/>
      <c r="L19" s="91"/>
      <c r="M19" s="92"/>
      <c r="N19" s="275"/>
    </row>
    <row r="20" spans="1:14" ht="12.75" customHeight="1">
      <c r="A20" s="81" t="s">
        <v>201</v>
      </c>
      <c r="B20" s="99" t="s">
        <v>228</v>
      </c>
      <c r="C20" s="91"/>
      <c r="D20" s="91"/>
      <c r="E20" s="91"/>
      <c r="F20" s="91"/>
      <c r="G20" s="91"/>
      <c r="H20" s="309" t="s">
        <v>229</v>
      </c>
      <c r="I20" s="330"/>
      <c r="J20" s="91"/>
      <c r="K20" s="92"/>
      <c r="L20" s="91"/>
      <c r="M20" s="92"/>
      <c r="N20" s="275"/>
    </row>
    <row r="21" spans="1:14" ht="12.75" customHeight="1">
      <c r="A21" s="78" t="s">
        <v>203</v>
      </c>
      <c r="B21" s="100" t="s">
        <v>371</v>
      </c>
      <c r="C21" s="93">
        <f>+C22+C23+C24+C25+C26</f>
        <v>0</v>
      </c>
      <c r="D21" s="93">
        <f>+D22+D23+D24+D25+D26</f>
        <v>0</v>
      </c>
      <c r="E21" s="93">
        <f>+E22+E23+E24+E25+E26</f>
        <v>0</v>
      </c>
      <c r="F21" s="93">
        <f>+F22+F23+F24+F25+F26</f>
        <v>0</v>
      </c>
      <c r="G21" s="93">
        <f>+G22+G23+G24+G25+G26</f>
        <v>0</v>
      </c>
      <c r="H21" s="311" t="s">
        <v>230</v>
      </c>
      <c r="I21" s="330"/>
      <c r="J21" s="93">
        <f>+J22+J23+J24+J25+J26</f>
        <v>0</v>
      </c>
      <c r="K21" s="301">
        <f>+K22+K23+K24+K25+K26</f>
        <v>0</v>
      </c>
      <c r="L21" s="93">
        <f>+L22+L23+L24+L25+L26</f>
        <v>0</v>
      </c>
      <c r="M21" s="301">
        <f>+M22+M23+M24+M25+M26</f>
        <v>0</v>
      </c>
      <c r="N21" s="275"/>
    </row>
    <row r="22" spans="1:14" ht="12.75" customHeight="1">
      <c r="A22" s="81" t="s">
        <v>204</v>
      </c>
      <c r="B22" s="99" t="s">
        <v>231</v>
      </c>
      <c r="C22" s="91"/>
      <c r="D22" s="91"/>
      <c r="E22" s="91"/>
      <c r="F22" s="91"/>
      <c r="G22" s="91"/>
      <c r="H22" s="311" t="s">
        <v>232</v>
      </c>
      <c r="I22" s="330"/>
      <c r="J22" s="91"/>
      <c r="K22" s="92"/>
      <c r="L22" s="91"/>
      <c r="M22" s="92"/>
      <c r="N22" s="275"/>
    </row>
    <row r="23" spans="1:14" ht="12.75" customHeight="1">
      <c r="A23" s="78" t="s">
        <v>206</v>
      </c>
      <c r="B23" s="99" t="s">
        <v>233</v>
      </c>
      <c r="C23" s="91"/>
      <c r="D23" s="91"/>
      <c r="E23" s="91"/>
      <c r="F23" s="91"/>
      <c r="G23" s="91"/>
      <c r="H23" s="312"/>
      <c r="I23" s="330"/>
      <c r="J23" s="91"/>
      <c r="K23" s="92"/>
      <c r="L23" s="91"/>
      <c r="M23" s="92"/>
      <c r="N23" s="275"/>
    </row>
    <row r="24" spans="1:14" ht="12.75" customHeight="1">
      <c r="A24" s="81" t="s">
        <v>208</v>
      </c>
      <c r="B24" s="98" t="s">
        <v>188</v>
      </c>
      <c r="C24" s="91"/>
      <c r="D24" s="91"/>
      <c r="E24" s="91"/>
      <c r="F24" s="91"/>
      <c r="G24" s="91"/>
      <c r="H24" s="313"/>
      <c r="I24" s="330"/>
      <c r="J24" s="91"/>
      <c r="K24" s="92"/>
      <c r="L24" s="91"/>
      <c r="M24" s="92"/>
      <c r="N24" s="275"/>
    </row>
    <row r="25" spans="1:14" ht="12.75" customHeight="1">
      <c r="A25" s="78" t="s">
        <v>210</v>
      </c>
      <c r="B25" s="101" t="s">
        <v>234</v>
      </c>
      <c r="C25" s="91"/>
      <c r="D25" s="91"/>
      <c r="E25" s="91"/>
      <c r="F25" s="91"/>
      <c r="G25" s="91"/>
      <c r="H25" s="314"/>
      <c r="I25" s="330"/>
      <c r="J25" s="91"/>
      <c r="K25" s="92"/>
      <c r="L25" s="91"/>
      <c r="M25" s="92"/>
      <c r="N25" s="275"/>
    </row>
    <row r="26" spans="1:14" ht="12.75" customHeight="1" thickBot="1">
      <c r="A26" s="81" t="s">
        <v>211</v>
      </c>
      <c r="B26" s="102" t="s">
        <v>235</v>
      </c>
      <c r="C26" s="91"/>
      <c r="D26" s="91"/>
      <c r="E26" s="91"/>
      <c r="F26" s="91"/>
      <c r="G26" s="91"/>
      <c r="H26" s="313"/>
      <c r="I26" s="331"/>
      <c r="J26" s="332"/>
      <c r="K26" s="105"/>
      <c r="L26" s="332"/>
      <c r="M26" s="105"/>
      <c r="N26" s="275"/>
    </row>
    <row r="27" spans="1:14" ht="21.75" customHeight="1" thickBot="1">
      <c r="A27" s="88" t="s">
        <v>212</v>
      </c>
      <c r="B27" s="89" t="s">
        <v>372</v>
      </c>
      <c r="C27" s="90">
        <f>+C15+C21</f>
        <v>88071346</v>
      </c>
      <c r="D27" s="90">
        <f>+D15+D21</f>
        <v>0</v>
      </c>
      <c r="E27" s="90">
        <f>+E15+E21</f>
        <v>88071346</v>
      </c>
      <c r="F27" s="90">
        <f>+F15+F21</f>
        <v>0</v>
      </c>
      <c r="G27" s="90">
        <f>+G15+G21</f>
        <v>88071346</v>
      </c>
      <c r="H27" s="308" t="s">
        <v>375</v>
      </c>
      <c r="I27" s="317">
        <f>SUM(I15:I26)</f>
        <v>0</v>
      </c>
      <c r="J27" s="317">
        <f>+J15+J21</f>
        <v>0</v>
      </c>
      <c r="K27" s="317">
        <f>+K15+K21</f>
        <v>0</v>
      </c>
      <c r="L27" s="317">
        <f>+L15+L21</f>
        <v>0</v>
      </c>
      <c r="M27" s="317">
        <f>+M15+M21</f>
        <v>0</v>
      </c>
      <c r="N27" s="275"/>
    </row>
    <row r="28" spans="1:14" ht="13.5" thickBot="1">
      <c r="A28" s="88" t="s">
        <v>213</v>
      </c>
      <c r="B28" s="94" t="s">
        <v>373</v>
      </c>
      <c r="C28" s="95">
        <f>+C14+C27</f>
        <v>174257301</v>
      </c>
      <c r="D28" s="95">
        <f>+D14+D27</f>
        <v>3706875</v>
      </c>
      <c r="E28" s="95">
        <f>+E14+E27</f>
        <v>177964176</v>
      </c>
      <c r="F28" s="95">
        <v>0</v>
      </c>
      <c r="G28" s="95">
        <f>+G14+G27</f>
        <v>177964176</v>
      </c>
      <c r="H28" s="315" t="s">
        <v>376</v>
      </c>
      <c r="I28" s="318">
        <f>+I14+I27</f>
        <v>191683691</v>
      </c>
      <c r="J28" s="318">
        <f>+J14+J27</f>
        <v>3706875</v>
      </c>
      <c r="K28" s="318">
        <f>+K14+K27</f>
        <v>195390566</v>
      </c>
      <c r="L28" s="318">
        <f>+L14+L27</f>
        <v>-3717000</v>
      </c>
      <c r="M28" s="318">
        <f>+M14+M27</f>
        <v>191673566</v>
      </c>
      <c r="N28" s="275"/>
    </row>
    <row r="29" spans="1:13" ht="13.5" thickBot="1">
      <c r="A29" s="426" t="s">
        <v>490</v>
      </c>
      <c r="B29" s="94" t="s">
        <v>491</v>
      </c>
      <c r="C29" s="95">
        <f>I14-C14</f>
        <v>105497736</v>
      </c>
      <c r="D29" s="95">
        <f>J14-D14</f>
        <v>0</v>
      </c>
      <c r="E29" s="95">
        <f>K14-E14</f>
        <v>105497736</v>
      </c>
      <c r="F29" s="95" t="s">
        <v>502</v>
      </c>
      <c r="G29" s="95">
        <f>M14-G14</f>
        <v>101780736</v>
      </c>
      <c r="H29" s="94" t="s">
        <v>492</v>
      </c>
      <c r="I29" s="95" t="s">
        <v>502</v>
      </c>
      <c r="J29" s="95">
        <f>D14-J14</f>
        <v>0</v>
      </c>
      <c r="K29" s="95" t="s">
        <v>502</v>
      </c>
      <c r="L29" s="95">
        <f>F14-L14</f>
        <v>3717000</v>
      </c>
      <c r="M29" s="95" t="s">
        <v>502</v>
      </c>
    </row>
    <row r="30" spans="1:13" ht="13.5" thickBot="1">
      <c r="A30" s="426" t="s">
        <v>493</v>
      </c>
      <c r="B30" s="94" t="s">
        <v>494</v>
      </c>
      <c r="C30" s="95">
        <f>I28-C28</f>
        <v>17426390</v>
      </c>
      <c r="D30" s="95">
        <f>J28-D28</f>
        <v>0</v>
      </c>
      <c r="E30" s="95">
        <f>K28-E28</f>
        <v>17426390</v>
      </c>
      <c r="F30" s="95" t="s">
        <v>502</v>
      </c>
      <c r="G30" s="95">
        <f>M28-G28</f>
        <v>13709390</v>
      </c>
      <c r="H30" s="94" t="s">
        <v>495</v>
      </c>
      <c r="I30" s="95" t="s">
        <v>502</v>
      </c>
      <c r="J30" s="95">
        <f>D28-J28</f>
        <v>0</v>
      </c>
      <c r="K30" s="95" t="s">
        <v>502</v>
      </c>
      <c r="L30" s="95">
        <f>F28-L28</f>
        <v>3717000</v>
      </c>
      <c r="M30" s="95" t="s">
        <v>502</v>
      </c>
    </row>
  </sheetData>
  <sheetProtection/>
  <mergeCells count="4">
    <mergeCell ref="A1:M1"/>
    <mergeCell ref="A3:B3"/>
    <mergeCell ref="A4:A5"/>
    <mergeCell ref="A2:C2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90" zoomScaleNormal="90" zoomScaleSheetLayoutView="90" zoomScalePageLayoutView="0" workbookViewId="0" topLeftCell="A1">
      <selection activeCell="A3" sqref="A3:C3"/>
    </sheetView>
  </sheetViews>
  <sheetFormatPr defaultColWidth="9.140625" defaultRowHeight="12.75"/>
  <cols>
    <col min="1" max="1" width="3.00390625" style="158" customWidth="1"/>
    <col min="2" max="2" width="33.57421875" style="158" customWidth="1"/>
    <col min="3" max="6" width="14.7109375" style="158" customWidth="1"/>
    <col min="7" max="8" width="15.28125" style="158" customWidth="1"/>
    <col min="9" max="9" width="16.00390625" style="158" customWidth="1"/>
    <col min="10" max="10" width="15.57421875" style="158" customWidth="1"/>
    <col min="11" max="11" width="15.140625" style="158" customWidth="1"/>
    <col min="12" max="12" width="16.00390625" style="158" customWidth="1"/>
    <col min="13" max="14" width="15.140625" style="158" customWidth="1"/>
    <col min="15" max="15" width="15.00390625" style="158" customWidth="1"/>
    <col min="16" max="16384" width="9.140625" style="158" customWidth="1"/>
  </cols>
  <sheetData>
    <row r="1" spans="1:20" s="206" customFormat="1" ht="15.75">
      <c r="A1" s="492" t="s">
        <v>368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213"/>
      <c r="Q1" s="213"/>
      <c r="R1" s="213"/>
      <c r="S1" s="213"/>
      <c r="T1" s="213"/>
    </row>
    <row r="2" spans="1:20" s="206" customFormat="1" ht="15.75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13"/>
      <c r="Q2" s="213"/>
      <c r="R2" s="213"/>
      <c r="S2" s="213"/>
      <c r="T2" s="213"/>
    </row>
    <row r="3" spans="1:15" s="206" customFormat="1" ht="15" customHeight="1">
      <c r="A3" s="449" t="s">
        <v>513</v>
      </c>
      <c r="B3" s="449"/>
      <c r="C3" s="510"/>
      <c r="D3" s="212"/>
      <c r="O3" s="214"/>
    </row>
    <row r="4" spans="1:15" s="206" customFormat="1" ht="15.75" customHeight="1">
      <c r="A4" s="494" t="s">
        <v>505</v>
      </c>
      <c r="B4" s="494"/>
      <c r="C4" s="494"/>
      <c r="D4" s="212"/>
      <c r="N4" s="493" t="s">
        <v>323</v>
      </c>
      <c r="O4" s="493"/>
    </row>
    <row r="5" spans="1:15" ht="27.75" customHeight="1">
      <c r="A5" s="170" t="s">
        <v>288</v>
      </c>
      <c r="B5" s="171" t="s">
        <v>195</v>
      </c>
      <c r="C5" s="171" t="s">
        <v>289</v>
      </c>
      <c r="D5" s="171" t="s">
        <v>290</v>
      </c>
      <c r="E5" s="171" t="s">
        <v>291</v>
      </c>
      <c r="F5" s="171" t="s">
        <v>292</v>
      </c>
      <c r="G5" s="171" t="s">
        <v>293</v>
      </c>
      <c r="H5" s="171" t="s">
        <v>294</v>
      </c>
      <c r="I5" s="171" t="s">
        <v>295</v>
      </c>
      <c r="J5" s="171" t="s">
        <v>296</v>
      </c>
      <c r="K5" s="171" t="s">
        <v>297</v>
      </c>
      <c r="L5" s="171" t="s">
        <v>298</v>
      </c>
      <c r="M5" s="171" t="s">
        <v>299</v>
      </c>
      <c r="N5" s="171" t="s">
        <v>300</v>
      </c>
      <c r="O5" s="171" t="s">
        <v>286</v>
      </c>
    </row>
    <row r="6" spans="1:15" ht="27.75" customHeight="1">
      <c r="A6" s="172"/>
      <c r="B6" s="173" t="s">
        <v>301</v>
      </c>
      <c r="C6" s="247">
        <v>98160037</v>
      </c>
      <c r="D6" s="247">
        <f>C27</f>
        <v>81056235</v>
      </c>
      <c r="E6" s="247">
        <f aca="true" t="shared" si="0" ref="E6:N6">D27</f>
        <v>75595829</v>
      </c>
      <c r="F6" s="247">
        <f t="shared" si="0"/>
        <v>101728614</v>
      </c>
      <c r="G6" s="247">
        <f t="shared" si="0"/>
        <v>88812596</v>
      </c>
      <c r="H6" s="247">
        <f t="shared" si="0"/>
        <v>78268187</v>
      </c>
      <c r="I6" s="247">
        <f t="shared" si="0"/>
        <v>52155281</v>
      </c>
      <c r="J6" s="247">
        <f t="shared" si="0"/>
        <v>37421642</v>
      </c>
      <c r="K6" s="247">
        <f t="shared" si="0"/>
        <v>31946233</v>
      </c>
      <c r="L6" s="247">
        <f t="shared" si="0"/>
        <v>64255824</v>
      </c>
      <c r="M6" s="247">
        <f t="shared" si="0"/>
        <v>56460415</v>
      </c>
      <c r="N6" s="247">
        <f t="shared" si="0"/>
        <v>51820006</v>
      </c>
      <c r="O6" s="263"/>
    </row>
    <row r="7" spans="1:15" ht="22.5" customHeight="1">
      <c r="A7" s="174" t="s">
        <v>115</v>
      </c>
      <c r="B7" s="175" t="s">
        <v>26</v>
      </c>
      <c r="C7" s="247">
        <v>2325500</v>
      </c>
      <c r="D7" s="247">
        <v>2325500</v>
      </c>
      <c r="E7" s="247">
        <v>2325500</v>
      </c>
      <c r="F7" s="247">
        <v>2325500</v>
      </c>
      <c r="G7" s="247">
        <v>2325500</v>
      </c>
      <c r="H7" s="247">
        <v>2325500</v>
      </c>
      <c r="I7" s="247">
        <v>2325500</v>
      </c>
      <c r="J7" s="247">
        <v>2325500</v>
      </c>
      <c r="K7" s="247">
        <v>2325500</v>
      </c>
      <c r="L7" s="247">
        <v>2325500</v>
      </c>
      <c r="M7" s="247">
        <v>2325500</v>
      </c>
      <c r="N7" s="247">
        <v>2325500</v>
      </c>
      <c r="O7" s="264">
        <f aca="true" t="shared" si="1" ref="O7:O13">SUM(C7:N7)</f>
        <v>27906000</v>
      </c>
    </row>
    <row r="8" spans="1:15" ht="21.75" customHeight="1">
      <c r="A8" s="174" t="s">
        <v>116</v>
      </c>
      <c r="B8" s="175" t="s">
        <v>15</v>
      </c>
      <c r="C8" s="247">
        <v>100000</v>
      </c>
      <c r="D8" s="247">
        <v>80000</v>
      </c>
      <c r="E8" s="247">
        <v>29500000</v>
      </c>
      <c r="F8" s="247">
        <v>670000</v>
      </c>
      <c r="G8" s="247">
        <v>500000</v>
      </c>
      <c r="H8" s="247">
        <v>50000</v>
      </c>
      <c r="I8" s="247">
        <v>50000</v>
      </c>
      <c r="J8" s="247">
        <v>50000</v>
      </c>
      <c r="K8" s="247">
        <v>40000000</v>
      </c>
      <c r="L8" s="247">
        <v>800000</v>
      </c>
      <c r="M8" s="247">
        <v>600000</v>
      </c>
      <c r="N8" s="247">
        <v>10050000</v>
      </c>
      <c r="O8" s="264">
        <f t="shared" si="1"/>
        <v>82450000</v>
      </c>
    </row>
    <row r="9" spans="1:15" ht="34.5" customHeight="1">
      <c r="A9" s="174" t="s">
        <v>117</v>
      </c>
      <c r="B9" s="175" t="s">
        <v>355</v>
      </c>
      <c r="C9" s="247">
        <v>14420083</v>
      </c>
      <c r="D9" s="247">
        <v>14420086</v>
      </c>
      <c r="E9" s="247">
        <v>14420083</v>
      </c>
      <c r="F9" s="247">
        <v>14420083</v>
      </c>
      <c r="G9" s="247">
        <v>14420083</v>
      </c>
      <c r="H9" s="247">
        <v>14420083</v>
      </c>
      <c r="I9" s="247">
        <v>14420083</v>
      </c>
      <c r="J9" s="247">
        <v>14420083</v>
      </c>
      <c r="K9" s="247">
        <v>14420083</v>
      </c>
      <c r="L9" s="247">
        <v>14420083</v>
      </c>
      <c r="M9" s="247">
        <v>14420083</v>
      </c>
      <c r="N9" s="247">
        <v>14420083</v>
      </c>
      <c r="O9" s="264">
        <f t="shared" si="1"/>
        <v>173040999</v>
      </c>
    </row>
    <row r="10" spans="1:15" ht="33.75" customHeight="1">
      <c r="A10" s="174" t="s">
        <v>118</v>
      </c>
      <c r="B10" s="175" t="s">
        <v>41</v>
      </c>
      <c r="C10" s="247"/>
      <c r="D10" s="247">
        <v>10000</v>
      </c>
      <c r="E10" s="247">
        <v>3873194</v>
      </c>
      <c r="F10" s="247"/>
      <c r="G10" s="247"/>
      <c r="H10" s="247"/>
      <c r="I10" s="247"/>
      <c r="J10" s="247"/>
      <c r="K10" s="247">
        <v>10000</v>
      </c>
      <c r="L10" s="247">
        <v>10000</v>
      </c>
      <c r="M10" s="247">
        <v>10000</v>
      </c>
      <c r="N10" s="247">
        <v>10000</v>
      </c>
      <c r="O10" s="264">
        <f t="shared" si="1"/>
        <v>3923194</v>
      </c>
    </row>
    <row r="11" spans="1:15" ht="33.75" customHeight="1">
      <c r="A11" s="174" t="s">
        <v>119</v>
      </c>
      <c r="B11" s="246" t="s">
        <v>39</v>
      </c>
      <c r="C11" s="247"/>
      <c r="D11" s="247"/>
      <c r="E11" s="247">
        <v>15000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64">
        <f>SUM(C11:N11)</f>
        <v>15000</v>
      </c>
    </row>
    <row r="12" spans="1:15" ht="33.75" customHeight="1">
      <c r="A12" s="174" t="s">
        <v>120</v>
      </c>
      <c r="B12" s="246" t="s">
        <v>400</v>
      </c>
      <c r="C12" s="247"/>
      <c r="D12" s="247"/>
      <c r="E12" s="247"/>
      <c r="F12" s="247">
        <v>15381682</v>
      </c>
      <c r="G12" s="247">
        <v>49000000</v>
      </c>
      <c r="H12" s="247">
        <v>11287503</v>
      </c>
      <c r="I12" s="247">
        <v>10516770</v>
      </c>
      <c r="J12" s="247"/>
      <c r="K12" s="247"/>
      <c r="L12" s="247"/>
      <c r="M12" s="247">
        <v>3706875</v>
      </c>
      <c r="N12" s="247"/>
      <c r="O12" s="264">
        <f>SUM(C12:N12)</f>
        <v>89892830</v>
      </c>
    </row>
    <row r="13" spans="1:15" ht="33" customHeight="1">
      <c r="A13" s="174" t="s">
        <v>121</v>
      </c>
      <c r="B13" s="246" t="s">
        <v>356</v>
      </c>
      <c r="C13" s="247">
        <v>90232825</v>
      </c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64">
        <f t="shared" si="1"/>
        <v>90232825</v>
      </c>
    </row>
    <row r="14" spans="1:15" s="204" customFormat="1" ht="27.75" customHeight="1">
      <c r="A14" s="201"/>
      <c r="B14" s="202" t="s">
        <v>302</v>
      </c>
      <c r="C14" s="203">
        <f aca="true" t="shared" si="2" ref="C14:N14">SUM(C7:C13)</f>
        <v>107078408</v>
      </c>
      <c r="D14" s="203">
        <f t="shared" si="2"/>
        <v>16835586</v>
      </c>
      <c r="E14" s="203">
        <f t="shared" si="2"/>
        <v>50133777</v>
      </c>
      <c r="F14" s="203">
        <f t="shared" si="2"/>
        <v>32797265</v>
      </c>
      <c r="G14" s="203">
        <f t="shared" si="2"/>
        <v>66245583</v>
      </c>
      <c r="H14" s="203">
        <f t="shared" si="2"/>
        <v>28083086</v>
      </c>
      <c r="I14" s="203">
        <f t="shared" si="2"/>
        <v>27312353</v>
      </c>
      <c r="J14" s="203">
        <f t="shared" si="2"/>
        <v>16795583</v>
      </c>
      <c r="K14" s="203">
        <f t="shared" si="2"/>
        <v>56755583</v>
      </c>
      <c r="L14" s="203">
        <f t="shared" si="2"/>
        <v>17555583</v>
      </c>
      <c r="M14" s="203">
        <f t="shared" si="2"/>
        <v>21062458</v>
      </c>
      <c r="N14" s="203">
        <f t="shared" si="2"/>
        <v>26805583</v>
      </c>
      <c r="O14" s="265">
        <f>SUM(O7:O13)</f>
        <v>467460848</v>
      </c>
    </row>
    <row r="15" spans="1:15" ht="27.75" customHeight="1">
      <c r="A15" s="172"/>
      <c r="B15" s="173" t="s">
        <v>99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63"/>
    </row>
    <row r="16" spans="1:15" ht="27.75" customHeight="1">
      <c r="A16" s="174" t="s">
        <v>122</v>
      </c>
      <c r="B16" s="176" t="s">
        <v>51</v>
      </c>
      <c r="C16" s="249">
        <v>8678303</v>
      </c>
      <c r="D16" s="249">
        <v>8678303</v>
      </c>
      <c r="E16" s="249">
        <v>8678303</v>
      </c>
      <c r="F16" s="249">
        <f>8678303+2803646</f>
        <v>11481949</v>
      </c>
      <c r="G16" s="249">
        <v>8678303</v>
      </c>
      <c r="H16" s="249">
        <v>8678303</v>
      </c>
      <c r="I16" s="249">
        <v>8678303</v>
      </c>
      <c r="J16" s="249">
        <v>8678303</v>
      </c>
      <c r="K16" s="249">
        <v>8678303</v>
      </c>
      <c r="L16" s="249">
        <v>8678303</v>
      </c>
      <c r="M16" s="249">
        <v>8678303</v>
      </c>
      <c r="N16" s="249">
        <v>8678303</v>
      </c>
      <c r="O16" s="264">
        <f aca="true" t="shared" si="3" ref="O16:O23">SUM(C16:N16)</f>
        <v>106943282</v>
      </c>
    </row>
    <row r="17" spans="1:15" ht="27.75" customHeight="1">
      <c r="A17" s="174" t="s">
        <v>123</v>
      </c>
      <c r="B17" s="176" t="s">
        <v>303</v>
      </c>
      <c r="C17" s="249">
        <v>1954707</v>
      </c>
      <c r="D17" s="249">
        <v>1954707</v>
      </c>
      <c r="E17" s="249">
        <v>1954707</v>
      </c>
      <c r="F17" s="249">
        <f>1954707+566196</f>
        <v>2520903</v>
      </c>
      <c r="G17" s="249">
        <v>1954707</v>
      </c>
      <c r="H17" s="249">
        <v>1954707</v>
      </c>
      <c r="I17" s="249">
        <v>1954707</v>
      </c>
      <c r="J17" s="249">
        <v>1954707</v>
      </c>
      <c r="K17" s="249">
        <v>1954707</v>
      </c>
      <c r="L17" s="249">
        <v>1954707</v>
      </c>
      <c r="M17" s="249">
        <v>1954707</v>
      </c>
      <c r="N17" s="249">
        <v>1954711</v>
      </c>
      <c r="O17" s="264">
        <f>SUM(C17:N17)</f>
        <v>24022684</v>
      </c>
    </row>
    <row r="18" spans="1:15" ht="27.75" customHeight="1">
      <c r="A18" s="174" t="s">
        <v>197</v>
      </c>
      <c r="B18" s="177" t="s">
        <v>66</v>
      </c>
      <c r="C18" s="249">
        <v>6422963</v>
      </c>
      <c r="D18" s="249">
        <v>6422963</v>
      </c>
      <c r="E18" s="249">
        <v>6422963</v>
      </c>
      <c r="F18" s="249">
        <f>6422963+428286</f>
        <v>6851249</v>
      </c>
      <c r="G18" s="249">
        <v>6422963</v>
      </c>
      <c r="H18" s="249">
        <v>6422963</v>
      </c>
      <c r="I18" s="249">
        <v>6422963</v>
      </c>
      <c r="J18" s="249">
        <v>6422963</v>
      </c>
      <c r="K18" s="249">
        <v>6422963</v>
      </c>
      <c r="L18" s="249">
        <v>6422963</v>
      </c>
      <c r="M18" s="249">
        <v>6422963</v>
      </c>
      <c r="N18" s="249">
        <v>6422965</v>
      </c>
      <c r="O18" s="264">
        <f t="shared" si="3"/>
        <v>77503844</v>
      </c>
    </row>
    <row r="19" spans="1:15" ht="27.75" customHeight="1">
      <c r="A19" s="174" t="s">
        <v>198</v>
      </c>
      <c r="B19" s="178" t="s">
        <v>81</v>
      </c>
      <c r="C19" s="249">
        <v>300000</v>
      </c>
      <c r="D19" s="249">
        <v>50000</v>
      </c>
      <c r="E19" s="249">
        <v>50000</v>
      </c>
      <c r="F19" s="249">
        <f>50000+75066</f>
        <v>125066</v>
      </c>
      <c r="G19" s="249">
        <v>90000</v>
      </c>
      <c r="H19" s="249">
        <v>50000</v>
      </c>
      <c r="I19" s="249">
        <v>50000</v>
      </c>
      <c r="J19" s="249">
        <v>825000</v>
      </c>
      <c r="K19" s="249">
        <v>1000000</v>
      </c>
      <c r="L19" s="249">
        <v>2000000</v>
      </c>
      <c r="M19" s="249">
        <v>50000</v>
      </c>
      <c r="N19" s="249">
        <v>1800000</v>
      </c>
      <c r="O19" s="264">
        <f t="shared" si="3"/>
        <v>6390066</v>
      </c>
    </row>
    <row r="20" spans="1:15" ht="27.75" customHeight="1">
      <c r="A20" s="174" t="s">
        <v>199</v>
      </c>
      <c r="B20" s="178" t="s">
        <v>245</v>
      </c>
      <c r="C20" s="249">
        <v>4390019</v>
      </c>
      <c r="D20" s="249">
        <v>4390019</v>
      </c>
      <c r="E20" s="249">
        <v>4390019</v>
      </c>
      <c r="F20" s="249">
        <v>4390019</v>
      </c>
      <c r="G20" s="249">
        <f>4390019+3717000</f>
        <v>8107019</v>
      </c>
      <c r="H20" s="249">
        <v>4390019</v>
      </c>
      <c r="I20" s="249">
        <v>4390019</v>
      </c>
      <c r="J20" s="249">
        <v>4390019</v>
      </c>
      <c r="K20" s="249">
        <v>4390019</v>
      </c>
      <c r="L20" s="249">
        <v>4390019</v>
      </c>
      <c r="M20" s="249">
        <v>4390019</v>
      </c>
      <c r="N20" s="249">
        <v>4390016</v>
      </c>
      <c r="O20" s="264">
        <f t="shared" si="3"/>
        <v>56397225</v>
      </c>
    </row>
    <row r="21" spans="1:15" ht="27.75" customHeight="1">
      <c r="A21" s="174" t="s">
        <v>200</v>
      </c>
      <c r="B21" s="177" t="s">
        <v>84</v>
      </c>
      <c r="C21" s="249"/>
      <c r="D21" s="249"/>
      <c r="E21" s="249">
        <f>200000+400000</f>
        <v>600000</v>
      </c>
      <c r="F21" s="249"/>
      <c r="G21" s="249">
        <v>254000</v>
      </c>
      <c r="H21" s="249">
        <v>15000000</v>
      </c>
      <c r="I21" s="249">
        <v>20000000</v>
      </c>
      <c r="J21" s="249"/>
      <c r="K21" s="249"/>
      <c r="L21" s="249"/>
      <c r="M21" s="249">
        <v>4206875</v>
      </c>
      <c r="N21" s="249">
        <f>2000000+500000</f>
        <v>2500000</v>
      </c>
      <c r="O21" s="264">
        <f t="shared" si="3"/>
        <v>42560875</v>
      </c>
    </row>
    <row r="22" spans="1:15" ht="27.75" customHeight="1">
      <c r="A22" s="174" t="s">
        <v>201</v>
      </c>
      <c r="B22" s="177" t="s">
        <v>86</v>
      </c>
      <c r="C22" s="249"/>
      <c r="D22" s="249">
        <v>800000</v>
      </c>
      <c r="E22" s="249">
        <v>1905000</v>
      </c>
      <c r="F22" s="249">
        <f>3000000+17344097</f>
        <v>20344097</v>
      </c>
      <c r="G22" s="249">
        <f>55000000-3717000</f>
        <v>51283000</v>
      </c>
      <c r="H22" s="249">
        <f>15000000+200000</f>
        <v>15200000</v>
      </c>
      <c r="I22" s="249"/>
      <c r="J22" s="249"/>
      <c r="K22" s="249"/>
      <c r="L22" s="249">
        <v>1905000</v>
      </c>
      <c r="M22" s="249"/>
      <c r="N22" s="249"/>
      <c r="O22" s="264">
        <f t="shared" si="3"/>
        <v>91437097</v>
      </c>
    </row>
    <row r="23" spans="1:15" ht="27.75" customHeight="1">
      <c r="A23" s="174" t="s">
        <v>203</v>
      </c>
      <c r="B23" s="177" t="s">
        <v>180</v>
      </c>
      <c r="C23" s="249"/>
      <c r="D23" s="249"/>
      <c r="E23" s="249"/>
      <c r="F23" s="249"/>
      <c r="G23" s="249"/>
      <c r="H23" s="249"/>
      <c r="I23" s="249">
        <v>550000</v>
      </c>
      <c r="J23" s="249"/>
      <c r="K23" s="249"/>
      <c r="L23" s="249"/>
      <c r="M23" s="249"/>
      <c r="N23" s="249"/>
      <c r="O23" s="264">
        <f t="shared" si="3"/>
        <v>550000</v>
      </c>
    </row>
    <row r="24" spans="1:15" ht="27.75" customHeight="1">
      <c r="A24" s="174" t="s">
        <v>204</v>
      </c>
      <c r="B24" s="246" t="s">
        <v>304</v>
      </c>
      <c r="C24" s="249"/>
      <c r="D24" s="249"/>
      <c r="E24" s="249"/>
      <c r="F24" s="249"/>
      <c r="G24" s="249"/>
      <c r="H24" s="249">
        <v>2500000</v>
      </c>
      <c r="I24" s="249"/>
      <c r="J24" s="249"/>
      <c r="K24" s="249">
        <v>2000000</v>
      </c>
      <c r="L24" s="249"/>
      <c r="M24" s="249"/>
      <c r="N24" s="249">
        <v>52879594</v>
      </c>
      <c r="O24" s="264">
        <f>SUM(C24:N24)</f>
        <v>57379594</v>
      </c>
    </row>
    <row r="25" spans="1:15" ht="34.5" customHeight="1">
      <c r="A25" s="174" t="s">
        <v>206</v>
      </c>
      <c r="B25" s="246" t="s">
        <v>246</v>
      </c>
      <c r="C25" s="249">
        <v>4276181</v>
      </c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64">
        <f>SUM(C25:N25)</f>
        <v>4276181</v>
      </c>
    </row>
    <row r="26" spans="1:15" s="204" customFormat="1" ht="27.75" customHeight="1">
      <c r="A26" s="201"/>
      <c r="B26" s="202" t="s">
        <v>305</v>
      </c>
      <c r="C26" s="203">
        <f>SUM(C16:C25)</f>
        <v>26022173</v>
      </c>
      <c r="D26" s="203">
        <f aca="true" t="shared" si="4" ref="D26:N26">SUM(D16:D24)</f>
        <v>22295992</v>
      </c>
      <c r="E26" s="203">
        <f t="shared" si="4"/>
        <v>24000992</v>
      </c>
      <c r="F26" s="203">
        <f t="shared" si="4"/>
        <v>45713283</v>
      </c>
      <c r="G26" s="203">
        <f t="shared" si="4"/>
        <v>76789992</v>
      </c>
      <c r="H26" s="203">
        <f t="shared" si="4"/>
        <v>54195992</v>
      </c>
      <c r="I26" s="203">
        <f t="shared" si="4"/>
        <v>42045992</v>
      </c>
      <c r="J26" s="203">
        <f t="shared" si="4"/>
        <v>22270992</v>
      </c>
      <c r="K26" s="203">
        <f t="shared" si="4"/>
        <v>24445992</v>
      </c>
      <c r="L26" s="203">
        <f t="shared" si="4"/>
        <v>25350992</v>
      </c>
      <c r="M26" s="203">
        <f t="shared" si="4"/>
        <v>25702867</v>
      </c>
      <c r="N26" s="203">
        <f t="shared" si="4"/>
        <v>78625589</v>
      </c>
      <c r="O26" s="265">
        <f>SUM(O16:O25)</f>
        <v>467460848</v>
      </c>
    </row>
    <row r="27" spans="1:15" ht="15.75">
      <c r="A27" s="172"/>
      <c r="B27" s="173" t="s">
        <v>306</v>
      </c>
      <c r="C27" s="179">
        <f>C14-C26</f>
        <v>81056235</v>
      </c>
      <c r="D27" s="179">
        <f aca="true" t="shared" si="5" ref="D27:N27">D6+D14-D26</f>
        <v>75595829</v>
      </c>
      <c r="E27" s="179">
        <f t="shared" si="5"/>
        <v>101728614</v>
      </c>
      <c r="F27" s="179">
        <f t="shared" si="5"/>
        <v>88812596</v>
      </c>
      <c r="G27" s="179">
        <f t="shared" si="5"/>
        <v>78268187</v>
      </c>
      <c r="H27" s="179">
        <f t="shared" si="5"/>
        <v>52155281</v>
      </c>
      <c r="I27" s="179">
        <f t="shared" si="5"/>
        <v>37421642</v>
      </c>
      <c r="J27" s="179">
        <f t="shared" si="5"/>
        <v>31946233</v>
      </c>
      <c r="K27" s="179">
        <f t="shared" si="5"/>
        <v>64255824</v>
      </c>
      <c r="L27" s="179">
        <f t="shared" si="5"/>
        <v>56460415</v>
      </c>
      <c r="M27" s="179">
        <f t="shared" si="5"/>
        <v>51820006</v>
      </c>
      <c r="N27" s="179">
        <f t="shared" si="5"/>
        <v>0</v>
      </c>
      <c r="O27" s="172"/>
    </row>
    <row r="28" spans="1:15" ht="15.75">
      <c r="A28" s="250"/>
      <c r="B28" s="251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0"/>
    </row>
    <row r="29" spans="5:14" ht="12.75">
      <c r="E29" s="158" t="s">
        <v>410</v>
      </c>
      <c r="F29" s="158" t="s">
        <v>411</v>
      </c>
      <c r="G29" s="158" t="s">
        <v>414</v>
      </c>
      <c r="H29" s="158" t="s">
        <v>406</v>
      </c>
      <c r="I29" s="158" t="s">
        <v>407</v>
      </c>
      <c r="L29" s="158" t="s">
        <v>408</v>
      </c>
      <c r="M29" s="158" t="s">
        <v>428</v>
      </c>
      <c r="N29" s="158" t="s">
        <v>401</v>
      </c>
    </row>
    <row r="30" spans="3:14" ht="12.75">
      <c r="C30" s="205"/>
      <c r="D30" s="158" t="s">
        <v>403</v>
      </c>
      <c r="E30" s="205" t="s">
        <v>412</v>
      </c>
      <c r="F30" s="205" t="s">
        <v>413</v>
      </c>
      <c r="G30" s="205" t="s">
        <v>402</v>
      </c>
      <c r="H30" s="158" t="s">
        <v>404</v>
      </c>
      <c r="I30" s="205"/>
      <c r="J30" s="205"/>
      <c r="K30" s="205"/>
      <c r="N30" s="205" t="s">
        <v>409</v>
      </c>
    </row>
    <row r="31" spans="5:13" ht="12.75">
      <c r="E31" s="205" t="s">
        <v>408</v>
      </c>
      <c r="F31" s="205"/>
      <c r="G31" s="205" t="s">
        <v>402</v>
      </c>
      <c r="H31" s="205" t="s">
        <v>405</v>
      </c>
      <c r="I31" s="205"/>
      <c r="K31" s="205"/>
      <c r="L31" s="205"/>
      <c r="M31" s="205"/>
    </row>
    <row r="32" ht="22.5" customHeight="1">
      <c r="B32" s="159"/>
    </row>
    <row r="55" ht="15.75" customHeight="1"/>
  </sheetData>
  <sheetProtection/>
  <mergeCells count="4">
    <mergeCell ref="A1:O1"/>
    <mergeCell ref="N4:O4"/>
    <mergeCell ref="A3:C3"/>
    <mergeCell ref="A4:C4"/>
  </mergeCells>
  <printOptions horizontalCentered="1"/>
  <pageMargins left="0.15748031496062992" right="0.15748031496062992" top="0.8661417322834646" bottom="0.1968503937007874" header="0.35433070866141736" footer="0.1968503937007874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5" sqref="A5:C5"/>
    </sheetView>
  </sheetViews>
  <sheetFormatPr defaultColWidth="8.00390625" defaultRowHeight="12.75"/>
  <cols>
    <col min="1" max="1" width="5.8515625" style="68" customWidth="1"/>
    <col min="2" max="2" width="42.57421875" style="65" customWidth="1"/>
    <col min="3" max="4" width="11.00390625" style="65" customWidth="1"/>
    <col min="5" max="5" width="13.00390625" style="65" customWidth="1"/>
    <col min="6" max="7" width="11.00390625" style="65" customWidth="1"/>
    <col min="8" max="8" width="14.7109375" style="65" customWidth="1"/>
    <col min="9" max="9" width="2.8515625" style="65" customWidth="1"/>
    <col min="10" max="16384" width="8.00390625" style="65" customWidth="1"/>
  </cols>
  <sheetData>
    <row r="2" spans="1:8" ht="39.75" customHeight="1">
      <c r="A2" s="500" t="s">
        <v>317</v>
      </c>
      <c r="B2" s="500"/>
      <c r="C2" s="500"/>
      <c r="D2" s="500"/>
      <c r="E2" s="500"/>
      <c r="F2" s="500"/>
      <c r="G2" s="500"/>
      <c r="H2" s="500"/>
    </row>
    <row r="3" spans="1:8" ht="12.75" customHeight="1">
      <c r="A3" s="276"/>
      <c r="B3" s="276"/>
      <c r="C3" s="276"/>
      <c r="D3" s="276"/>
      <c r="E3" s="276"/>
      <c r="F3" s="276"/>
      <c r="G3" s="276"/>
      <c r="H3" s="276"/>
    </row>
    <row r="4" spans="1:9" s="164" customFormat="1" ht="15.75" customHeight="1">
      <c r="A4" s="449" t="s">
        <v>514</v>
      </c>
      <c r="B4" s="449"/>
      <c r="C4" s="510"/>
      <c r="D4" s="218"/>
      <c r="G4" s="498"/>
      <c r="H4" s="498"/>
      <c r="I4" s="216"/>
    </row>
    <row r="5" spans="1:9" s="165" customFormat="1" ht="15.75" customHeight="1" thickBot="1">
      <c r="A5" s="494" t="s">
        <v>506</v>
      </c>
      <c r="B5" s="494"/>
      <c r="C5" s="494"/>
      <c r="D5" s="166"/>
      <c r="G5" s="497" t="s">
        <v>335</v>
      </c>
      <c r="H5" s="497"/>
      <c r="I5" s="215"/>
    </row>
    <row r="6" spans="1:8" s="160" customFormat="1" ht="26.25" customHeight="1">
      <c r="A6" s="506" t="s">
        <v>194</v>
      </c>
      <c r="B6" s="505" t="s">
        <v>308</v>
      </c>
      <c r="C6" s="509" t="s">
        <v>309</v>
      </c>
      <c r="D6" s="495" t="s">
        <v>378</v>
      </c>
      <c r="E6" s="505" t="s">
        <v>310</v>
      </c>
      <c r="F6" s="505"/>
      <c r="G6" s="505"/>
      <c r="H6" s="503" t="s">
        <v>286</v>
      </c>
    </row>
    <row r="7" spans="1:8" s="161" customFormat="1" ht="32.25" customHeight="1">
      <c r="A7" s="507"/>
      <c r="B7" s="508"/>
      <c r="C7" s="508"/>
      <c r="D7" s="496"/>
      <c r="E7" s="183" t="s">
        <v>338</v>
      </c>
      <c r="F7" s="183" t="s">
        <v>339</v>
      </c>
      <c r="G7" s="183" t="s">
        <v>357</v>
      </c>
      <c r="H7" s="504"/>
    </row>
    <row r="8" spans="1:8" s="162" customFormat="1" ht="12.75" customHeight="1">
      <c r="A8" s="163" t="s">
        <v>93</v>
      </c>
      <c r="B8" s="184" t="s">
        <v>94</v>
      </c>
      <c r="C8" s="184" t="s">
        <v>95</v>
      </c>
      <c r="D8" s="184" t="s">
        <v>96</v>
      </c>
      <c r="E8" s="184" t="s">
        <v>97</v>
      </c>
      <c r="F8" s="184" t="s">
        <v>307</v>
      </c>
      <c r="G8" s="184" t="s">
        <v>311</v>
      </c>
      <c r="H8" s="185" t="s">
        <v>321</v>
      </c>
    </row>
    <row r="9" spans="1:8" ht="24.75" customHeight="1">
      <c r="A9" s="163" t="s">
        <v>115</v>
      </c>
      <c r="B9" s="186" t="s">
        <v>312</v>
      </c>
      <c r="C9" s="187"/>
      <c r="D9" s="187"/>
      <c r="E9" s="188">
        <v>0</v>
      </c>
      <c r="F9" s="188">
        <v>0</v>
      </c>
      <c r="G9" s="188">
        <v>0</v>
      </c>
      <c r="H9" s="189">
        <v>0</v>
      </c>
    </row>
    <row r="10" spans="1:9" ht="25.5" customHeight="1">
      <c r="A10" s="163" t="s">
        <v>116</v>
      </c>
      <c r="B10" s="186" t="s">
        <v>313</v>
      </c>
      <c r="C10" s="195"/>
      <c r="D10" s="168"/>
      <c r="E10" s="188">
        <v>0</v>
      </c>
      <c r="F10" s="188">
        <v>0</v>
      </c>
      <c r="G10" s="188">
        <v>0</v>
      </c>
      <c r="H10" s="189">
        <v>0</v>
      </c>
      <c r="I10" s="499"/>
    </row>
    <row r="11" spans="1:9" ht="19.5" customHeight="1">
      <c r="A11" s="163" t="s">
        <v>117</v>
      </c>
      <c r="B11" s="186" t="s">
        <v>314</v>
      </c>
      <c r="C11" s="195" t="s">
        <v>338</v>
      </c>
      <c r="D11" s="190">
        <v>0</v>
      </c>
      <c r="E11" s="191">
        <f>+E12</f>
        <v>42306875</v>
      </c>
      <c r="F11" s="191">
        <f>+F12</f>
        <v>0</v>
      </c>
      <c r="G11" s="191">
        <f>+G12</f>
        <v>0</v>
      </c>
      <c r="H11" s="192">
        <f>SUM(E11:G11)</f>
        <v>42306875</v>
      </c>
      <c r="I11" s="499"/>
    </row>
    <row r="12" spans="1:9" ht="19.5" customHeight="1">
      <c r="A12" s="163" t="s">
        <v>118</v>
      </c>
      <c r="B12" s="193" t="s">
        <v>336</v>
      </c>
      <c r="C12" s="195"/>
      <c r="D12" s="168"/>
      <c r="E12" s="169">
        <v>42306875</v>
      </c>
      <c r="F12" s="169">
        <v>0</v>
      </c>
      <c r="G12" s="169">
        <v>0</v>
      </c>
      <c r="H12" s="189">
        <f>SUM(E12:G12)</f>
        <v>42306875</v>
      </c>
      <c r="I12" s="499"/>
    </row>
    <row r="13" spans="1:9" ht="19.5" customHeight="1">
      <c r="A13" s="163" t="s">
        <v>119</v>
      </c>
      <c r="B13" s="186" t="s">
        <v>315</v>
      </c>
      <c r="C13" s="195" t="s">
        <v>338</v>
      </c>
      <c r="D13" s="190">
        <v>0</v>
      </c>
      <c r="E13" s="191">
        <f>+E14</f>
        <v>91437097</v>
      </c>
      <c r="F13" s="191">
        <f>+F14</f>
        <v>0</v>
      </c>
      <c r="G13" s="191">
        <f>+G14</f>
        <v>0</v>
      </c>
      <c r="H13" s="192">
        <f>SUM(E13:G13)</f>
        <v>91437097</v>
      </c>
      <c r="I13" s="499"/>
    </row>
    <row r="14" spans="1:9" ht="19.5" customHeight="1">
      <c r="A14" s="163" t="s">
        <v>120</v>
      </c>
      <c r="B14" s="193" t="s">
        <v>337</v>
      </c>
      <c r="C14" s="195"/>
      <c r="D14" s="168"/>
      <c r="E14" s="169">
        <v>91437097</v>
      </c>
      <c r="F14" s="169">
        <v>0</v>
      </c>
      <c r="G14" s="169">
        <v>0</v>
      </c>
      <c r="H14" s="189">
        <f>SUM(E14:G14)</f>
        <v>91437097</v>
      </c>
      <c r="I14" s="499"/>
    </row>
    <row r="15" spans="1:9" ht="19.5" customHeight="1">
      <c r="A15" s="163" t="s">
        <v>121</v>
      </c>
      <c r="B15" s="194" t="s">
        <v>316</v>
      </c>
      <c r="C15" s="190"/>
      <c r="D15" s="190"/>
      <c r="E15" s="191">
        <f>+E17+E16</f>
        <v>5476181</v>
      </c>
      <c r="F15" s="191">
        <f>+F17+F16</f>
        <v>1400000</v>
      </c>
      <c r="G15" s="191">
        <f>+G17+G16</f>
        <v>1600000</v>
      </c>
      <c r="H15" s="192">
        <f>H16+H17</f>
        <v>8476181</v>
      </c>
      <c r="I15" s="499"/>
    </row>
    <row r="16" spans="1:9" ht="19.5" customHeight="1">
      <c r="A16" s="163" t="s">
        <v>122</v>
      </c>
      <c r="B16" s="194" t="s">
        <v>319</v>
      </c>
      <c r="C16" s="195" t="s">
        <v>320</v>
      </c>
      <c r="D16" s="195">
        <v>2660000</v>
      </c>
      <c r="E16" s="196">
        <v>1200000</v>
      </c>
      <c r="F16" s="196">
        <v>1400000</v>
      </c>
      <c r="G16" s="196">
        <v>1600000</v>
      </c>
      <c r="H16" s="197">
        <f>SUM(E16:G16)</f>
        <v>4200000</v>
      </c>
      <c r="I16" s="499"/>
    </row>
    <row r="17" spans="1:9" ht="19.5" customHeight="1">
      <c r="A17" s="163" t="s">
        <v>123</v>
      </c>
      <c r="B17" s="193" t="s">
        <v>318</v>
      </c>
      <c r="C17" s="168" t="s">
        <v>338</v>
      </c>
      <c r="D17" s="168">
        <v>0</v>
      </c>
      <c r="E17" s="169">
        <v>4276181</v>
      </c>
      <c r="F17" s="169">
        <v>0</v>
      </c>
      <c r="G17" s="169">
        <v>0</v>
      </c>
      <c r="H17" s="189">
        <f>SUM(E17:G17)</f>
        <v>4276181</v>
      </c>
      <c r="I17" s="499"/>
    </row>
    <row r="18" spans="1:9" s="167" customFormat="1" ht="19.5" customHeight="1" thickBot="1">
      <c r="A18" s="501" t="s">
        <v>379</v>
      </c>
      <c r="B18" s="502"/>
      <c r="C18" s="198"/>
      <c r="D18" s="198"/>
      <c r="E18" s="199">
        <f>+E9+E10+E11+E13+E15</f>
        <v>139220153</v>
      </c>
      <c r="F18" s="199">
        <f>+F9+F10+F11+F13+F15</f>
        <v>1400000</v>
      </c>
      <c r="G18" s="199">
        <f>+G9+G10+G11+G13+G15</f>
        <v>1600000</v>
      </c>
      <c r="H18" s="200">
        <f>+H9+H10+H11+H13+H15</f>
        <v>142220153</v>
      </c>
      <c r="I18" s="499"/>
    </row>
  </sheetData>
  <sheetProtection/>
  <mergeCells count="13">
    <mergeCell ref="A2:H2"/>
    <mergeCell ref="A18:B18"/>
    <mergeCell ref="H6:H7"/>
    <mergeCell ref="E6:G6"/>
    <mergeCell ref="A6:A7"/>
    <mergeCell ref="B6:B7"/>
    <mergeCell ref="C6:C7"/>
    <mergeCell ref="D6:D7"/>
    <mergeCell ref="A5:C5"/>
    <mergeCell ref="A4:C4"/>
    <mergeCell ref="G5:H5"/>
    <mergeCell ref="G4:H4"/>
    <mergeCell ref="I10:I18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2018-06-19T09:35:52Z</cp:lastPrinted>
  <dcterms:created xsi:type="dcterms:W3CDTF">2014-10-28T13:28:45Z</dcterms:created>
  <dcterms:modified xsi:type="dcterms:W3CDTF">2018-06-19T09:36:13Z</dcterms:modified>
  <cp:category/>
  <cp:version/>
  <cp:contentType/>
  <cp:contentStatus/>
</cp:coreProperties>
</file>