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iójut\előirányzatmódosítás\2018 február havi előirányzat módosítás\"/>
    </mc:Choice>
  </mc:AlternateContent>
  <bookViews>
    <workbookView xWindow="0" yWindow="0" windowWidth="25200" windowHeight="11985" tabRatio="727" firstSheet="1" activeTab="1"/>
  </bookViews>
  <sheets>
    <sheet name="ÖSSZEFÜGGÉSEK" sheetId="75" state="hidden" r:id="rId1"/>
    <sheet name="1." sheetId="1" r:id="rId2"/>
    <sheet name="1.1." sheetId="129" r:id="rId3"/>
    <sheet name="1.2." sheetId="130" r:id="rId4"/>
    <sheet name="1.3." sheetId="131" r:id="rId5"/>
    <sheet name="2.1.  " sheetId="73" r:id="rId6"/>
    <sheet name="2.2.  " sheetId="61" r:id="rId7"/>
    <sheet name="ELLENŐRZÉS-1.sz.2.a.sz.2.b.sz." sheetId="76" state="hidden" r:id="rId8"/>
    <sheet name="3." sheetId="136" r:id="rId9"/>
    <sheet name="4." sheetId="137" r:id="rId10"/>
    <sheet name="5." sheetId="138" r:id="rId11"/>
    <sheet name="6." sheetId="63" r:id="rId12"/>
    <sheet name="7." sheetId="64" r:id="rId13"/>
    <sheet name="8" sheetId="139" r:id="rId14"/>
    <sheet name="9." sheetId="3" r:id="rId15"/>
    <sheet name="9.1." sheetId="133" r:id="rId16"/>
    <sheet name="9.2." sheetId="134" r:id="rId17"/>
    <sheet name="9.3." sheetId="135" r:id="rId18"/>
    <sheet name="10" sheetId="140" r:id="rId19"/>
  </sheets>
  <externalReferences>
    <externalReference r:id="rId20"/>
    <externalReference r:id="rId21"/>
  </externalReferences>
  <definedNames>
    <definedName name="_xlnm.Print_Titles" localSheetId="11">'6.'!$3:$3</definedName>
    <definedName name="_xlnm.Print_Titles" localSheetId="12">'7.'!$3:$3</definedName>
    <definedName name="_xlnm.Print_Titles" localSheetId="14">'9.'!$1:$6</definedName>
    <definedName name="_xlnm.Print_Titles" localSheetId="15">'9.1.'!$1:$6</definedName>
    <definedName name="_xlnm.Print_Titles" localSheetId="16">'9.2.'!$1:$6</definedName>
    <definedName name="_xlnm.Print_Titles" localSheetId="17">'9.3.'!$1:$6</definedName>
    <definedName name="_xlnm.Print_Area" localSheetId="1">'1.'!$A$1:$E$161</definedName>
    <definedName name="_xlnm.Print_Area" localSheetId="2">'1.1.'!$A$1:$E$161</definedName>
    <definedName name="_xlnm.Print_Area" localSheetId="3">'1.2.'!$A$1:$E$161</definedName>
    <definedName name="_xlnm.Print_Area" localSheetId="4">'1.3.'!$A$1:$E$161</definedName>
    <definedName name="_xlnm.Print_Area" localSheetId="6">'2.2.  '!$A$1:$I$33</definedName>
    <definedName name="_xlnm.Print_Area" localSheetId="14">'9.'!$A$1:$E$158</definedName>
  </definedNames>
  <calcPr calcId="152511"/>
</workbook>
</file>

<file path=xl/calcChain.xml><?xml version="1.0" encoding="utf-8"?>
<calcChain xmlns="http://schemas.openxmlformats.org/spreadsheetml/2006/main">
  <c r="D6" i="63" l="1"/>
  <c r="D6" i="61" l="1"/>
  <c r="D99" i="129"/>
  <c r="D98" i="129"/>
  <c r="D99" i="1"/>
  <c r="D98" i="1"/>
  <c r="D25" i="129"/>
  <c r="D25" i="1"/>
  <c r="D11" i="137" l="1"/>
  <c r="E6" i="137"/>
  <c r="E9" i="137"/>
  <c r="E5" i="137"/>
  <c r="E3" i="137"/>
  <c r="D3" i="137"/>
  <c r="C3" i="137"/>
  <c r="C11" i="137"/>
  <c r="A20" i="140" l="1"/>
  <c r="F16" i="140"/>
  <c r="E16" i="140"/>
  <c r="D16" i="140"/>
  <c r="C16" i="140"/>
  <c r="G16" i="140" s="1"/>
  <c r="G15" i="140"/>
  <c r="G14" i="140"/>
  <c r="G13" i="140"/>
  <c r="G12" i="140"/>
  <c r="G11" i="140"/>
  <c r="G10" i="140"/>
  <c r="D52" i="139"/>
  <c r="A47" i="139"/>
  <c r="D45" i="139"/>
  <c r="C45" i="139"/>
  <c r="B45" i="139"/>
  <c r="E44" i="139"/>
  <c r="E43" i="139"/>
  <c r="E42" i="139"/>
  <c r="E41" i="139"/>
  <c r="E40" i="139"/>
  <c r="E45" i="139" s="1"/>
  <c r="E39" i="139"/>
  <c r="E38" i="139"/>
  <c r="D35" i="139"/>
  <c r="C35" i="139"/>
  <c r="B35" i="139"/>
  <c r="E34" i="139"/>
  <c r="E33" i="139"/>
  <c r="E32" i="139"/>
  <c r="E31" i="139"/>
  <c r="E30" i="139"/>
  <c r="E29" i="139"/>
  <c r="E28" i="139"/>
  <c r="E35" i="139" s="1"/>
  <c r="D22" i="139"/>
  <c r="C22" i="139"/>
  <c r="B22" i="139"/>
  <c r="E21" i="139"/>
  <c r="E20" i="139"/>
  <c r="E19" i="139"/>
  <c r="E18" i="139"/>
  <c r="E17" i="139"/>
  <c r="E22" i="139" s="1"/>
  <c r="E16" i="139"/>
  <c r="E15" i="139"/>
  <c r="D12" i="139"/>
  <c r="C12" i="139"/>
  <c r="B12" i="139"/>
  <c r="E11" i="139"/>
  <c r="E10" i="139"/>
  <c r="E9" i="139"/>
  <c r="E8" i="139"/>
  <c r="E7" i="139"/>
  <c r="E6" i="139"/>
  <c r="E5" i="139"/>
  <c r="E12" i="139" s="1"/>
  <c r="D4" i="139"/>
  <c r="D14" i="139" s="1"/>
  <c r="D27" i="139" s="1"/>
  <c r="D37" i="139" s="1"/>
  <c r="C4" i="139"/>
  <c r="C14" i="139" s="1"/>
  <c r="C27" i="139" s="1"/>
  <c r="C37" i="139" s="1"/>
  <c r="B4" i="139"/>
  <c r="B14" i="139" s="1"/>
  <c r="B27" i="139" s="1"/>
  <c r="B37" i="139" s="1"/>
  <c r="C8" i="138"/>
  <c r="E11" i="137"/>
  <c r="E11" i="136"/>
  <c r="D11" i="136"/>
  <c r="C11" i="136"/>
  <c r="F10" i="136"/>
  <c r="F9" i="136"/>
  <c r="F8" i="136"/>
  <c r="F7" i="136"/>
  <c r="F6" i="136"/>
  <c r="F11" i="136" s="1"/>
  <c r="C4" i="136"/>
  <c r="D4" i="136" s="1"/>
  <c r="E4" i="136" s="1"/>
  <c r="D11" i="129" l="1"/>
  <c r="D11" i="1"/>
  <c r="D117" i="129" l="1"/>
  <c r="D97" i="129"/>
  <c r="E114" i="129"/>
  <c r="K7" i="1"/>
  <c r="K8" i="1"/>
  <c r="K9" i="1"/>
  <c r="K10" i="1"/>
  <c r="K12" i="1"/>
  <c r="K13" i="1"/>
  <c r="K14" i="1"/>
  <c r="K15" i="1"/>
  <c r="K16" i="1"/>
  <c r="K17" i="1"/>
  <c r="K18" i="1"/>
  <c r="K19" i="1"/>
  <c r="K22" i="1"/>
  <c r="K23" i="1"/>
  <c r="K24" i="1"/>
  <c r="K26" i="1"/>
  <c r="K27" i="1"/>
  <c r="K28" i="1"/>
  <c r="K29" i="1"/>
  <c r="K30" i="1"/>
  <c r="K31" i="1"/>
  <c r="K32" i="1"/>
  <c r="K33" i="1"/>
  <c r="K34" i="1"/>
  <c r="K36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K55" i="1"/>
  <c r="K57" i="1"/>
  <c r="K58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6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5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5" i="1"/>
  <c r="K146" i="1"/>
  <c r="K147" i="1"/>
  <c r="K148" i="1"/>
  <c r="K149" i="1"/>
  <c r="K150" i="1"/>
  <c r="K151" i="1"/>
  <c r="K152" i="1"/>
  <c r="K153" i="1"/>
  <c r="K154" i="1"/>
  <c r="K157" i="1"/>
  <c r="K158" i="1"/>
  <c r="K159" i="1"/>
  <c r="J7" i="1"/>
  <c r="J8" i="1"/>
  <c r="J9" i="1"/>
  <c r="J10" i="1"/>
  <c r="J12" i="1"/>
  <c r="J13" i="1"/>
  <c r="J14" i="1"/>
  <c r="J15" i="1"/>
  <c r="J16" i="1"/>
  <c r="J17" i="1"/>
  <c r="J18" i="1"/>
  <c r="J19" i="1"/>
  <c r="J22" i="1"/>
  <c r="J23" i="1"/>
  <c r="J24" i="1"/>
  <c r="J26" i="1"/>
  <c r="J27" i="1"/>
  <c r="J28" i="1"/>
  <c r="J29" i="1"/>
  <c r="J30" i="1"/>
  <c r="J31" i="1"/>
  <c r="J32" i="1"/>
  <c r="J33" i="1"/>
  <c r="J34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9" i="1"/>
  <c r="J90" i="1"/>
  <c r="J91" i="1"/>
  <c r="J92" i="1"/>
  <c r="J93" i="1"/>
  <c r="J94" i="1"/>
  <c r="J96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5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3" i="1"/>
  <c r="J145" i="1"/>
  <c r="J146" i="1"/>
  <c r="J147" i="1"/>
  <c r="J148" i="1"/>
  <c r="J149" i="1"/>
  <c r="J150" i="1"/>
  <c r="J151" i="1"/>
  <c r="J152" i="1"/>
  <c r="J153" i="1"/>
  <c r="J154" i="1"/>
  <c r="J157" i="1"/>
  <c r="J158" i="1"/>
  <c r="J159" i="1"/>
  <c r="D18" i="129"/>
  <c r="G12" i="129"/>
  <c r="G14" i="129"/>
  <c r="G15" i="129"/>
  <c r="G16" i="129"/>
  <c r="G17" i="129"/>
  <c r="G19" i="129"/>
  <c r="G22" i="129"/>
  <c r="G23" i="129"/>
  <c r="G24" i="129"/>
  <c r="G26" i="129"/>
  <c r="G27" i="129"/>
  <c r="G28" i="129"/>
  <c r="G29" i="129"/>
  <c r="G30" i="129"/>
  <c r="G31" i="129"/>
  <c r="G32" i="129"/>
  <c r="G33" i="129"/>
  <c r="G34" i="129"/>
  <c r="G36" i="129"/>
  <c r="G38" i="129"/>
  <c r="G39" i="129"/>
  <c r="G40" i="129"/>
  <c r="G41" i="129"/>
  <c r="G42" i="129"/>
  <c r="G43" i="129"/>
  <c r="G44" i="129"/>
  <c r="G45" i="129"/>
  <c r="G46" i="129"/>
  <c r="G47" i="129"/>
  <c r="G48" i="129"/>
  <c r="G49" i="129"/>
  <c r="G50" i="129"/>
  <c r="G51" i="129"/>
  <c r="G52" i="129"/>
  <c r="G54" i="129"/>
  <c r="G55" i="129"/>
  <c r="G57" i="129"/>
  <c r="G58" i="129"/>
  <c r="G59" i="129"/>
  <c r="G60" i="129"/>
  <c r="G61" i="129"/>
  <c r="G62" i="129"/>
  <c r="G64" i="129"/>
  <c r="G65" i="129"/>
  <c r="G66" i="129"/>
  <c r="G67" i="129"/>
  <c r="G68" i="129"/>
  <c r="G69" i="129"/>
  <c r="G70" i="129"/>
  <c r="G71" i="129"/>
  <c r="G72" i="129"/>
  <c r="G73" i="129"/>
  <c r="G74" i="129"/>
  <c r="G75" i="129"/>
  <c r="G76" i="129"/>
  <c r="G77" i="129"/>
  <c r="G78" i="129"/>
  <c r="G79" i="129"/>
  <c r="G80" i="129"/>
  <c r="G81" i="129"/>
  <c r="G82" i="129"/>
  <c r="G83" i="129"/>
  <c r="G84" i="129"/>
  <c r="G85" i="129"/>
  <c r="G86" i="129"/>
  <c r="G87" i="129"/>
  <c r="G89" i="129"/>
  <c r="G90" i="129"/>
  <c r="G91" i="129"/>
  <c r="G92" i="129"/>
  <c r="G93" i="129"/>
  <c r="G94" i="129"/>
  <c r="G96" i="129"/>
  <c r="G101" i="129"/>
  <c r="G102" i="129"/>
  <c r="G103" i="129"/>
  <c r="G104" i="129"/>
  <c r="G105" i="129"/>
  <c r="G106" i="129"/>
  <c r="G107" i="129"/>
  <c r="G108" i="129"/>
  <c r="G109" i="129"/>
  <c r="G110" i="129"/>
  <c r="G111" i="129"/>
  <c r="G112" i="129"/>
  <c r="G115" i="129"/>
  <c r="G118" i="129"/>
  <c r="G119" i="129"/>
  <c r="G120" i="129"/>
  <c r="G121" i="129"/>
  <c r="G122" i="129"/>
  <c r="G123" i="129"/>
  <c r="G124" i="129"/>
  <c r="G125" i="129"/>
  <c r="G126" i="129"/>
  <c r="G127" i="129"/>
  <c r="G128" i="129"/>
  <c r="G129" i="129"/>
  <c r="G131" i="129"/>
  <c r="G132" i="129"/>
  <c r="G133" i="129"/>
  <c r="G134" i="129"/>
  <c r="G135" i="129"/>
  <c r="G136" i="129"/>
  <c r="G137" i="129"/>
  <c r="G138" i="129"/>
  <c r="G139" i="129"/>
  <c r="G140" i="129"/>
  <c r="G141" i="129"/>
  <c r="G143" i="129"/>
  <c r="G145" i="129"/>
  <c r="G146" i="129"/>
  <c r="G147" i="129"/>
  <c r="G148" i="129"/>
  <c r="G149" i="129"/>
  <c r="G150" i="129"/>
  <c r="G151" i="129"/>
  <c r="G152" i="129"/>
  <c r="G153" i="129"/>
  <c r="G154" i="129"/>
  <c r="G157" i="129"/>
  <c r="G158" i="129"/>
  <c r="G159" i="129"/>
  <c r="D142" i="1"/>
  <c r="D117" i="1"/>
  <c r="F113" i="1"/>
  <c r="D114" i="1"/>
  <c r="F100" i="1" l="1"/>
  <c r="F98" i="1"/>
  <c r="I89" i="1"/>
  <c r="I90" i="1"/>
  <c r="I91" i="1"/>
  <c r="I92" i="1"/>
  <c r="I93" i="1"/>
  <c r="I94" i="1"/>
  <c r="I96" i="1"/>
  <c r="I97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5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5" i="1"/>
  <c r="I146" i="1"/>
  <c r="I147" i="1"/>
  <c r="I148" i="1"/>
  <c r="I149" i="1"/>
  <c r="I150" i="1"/>
  <c r="I151" i="1"/>
  <c r="I152" i="1"/>
  <c r="I153" i="1"/>
  <c r="I154" i="1"/>
  <c r="I157" i="1"/>
  <c r="I158" i="1"/>
  <c r="I159" i="1"/>
  <c r="D18" i="1"/>
  <c r="I7" i="1"/>
  <c r="I8" i="1"/>
  <c r="I9" i="1"/>
  <c r="I10" i="1"/>
  <c r="I12" i="1"/>
  <c r="I14" i="1"/>
  <c r="I15" i="1"/>
  <c r="I16" i="1"/>
  <c r="I17" i="1"/>
  <c r="I19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E5" i="135"/>
  <c r="D5" i="135"/>
  <c r="E5" i="134"/>
  <c r="D5" i="134"/>
  <c r="E5" i="133"/>
  <c r="D5" i="133"/>
  <c r="E5" i="3"/>
  <c r="D5" i="3"/>
  <c r="E3" i="64"/>
  <c r="D3" i="64"/>
  <c r="E3" i="63"/>
  <c r="D3" i="63"/>
  <c r="H4" i="61"/>
  <c r="E4" i="61"/>
  <c r="D4" i="61"/>
  <c r="I4" i="73"/>
  <c r="H4" i="73"/>
  <c r="E4" i="73"/>
  <c r="D4" i="73"/>
  <c r="E93" i="131"/>
  <c r="D93" i="131"/>
  <c r="E4" i="131"/>
  <c r="D4" i="131"/>
  <c r="E93" i="130"/>
  <c r="D93" i="130"/>
  <c r="E4" i="130"/>
  <c r="D4" i="130"/>
  <c r="E93" i="129"/>
  <c r="D93" i="129"/>
  <c r="E93" i="1"/>
  <c r="D93" i="1"/>
  <c r="E4" i="129"/>
  <c r="D4" i="129"/>
  <c r="D97" i="134" l="1"/>
  <c r="D13" i="134"/>
  <c r="D96" i="129"/>
  <c r="D98" i="130"/>
  <c r="D112" i="129"/>
  <c r="D7" i="129"/>
  <c r="D97" i="1"/>
  <c r="D96" i="1"/>
  <c r="D100" i="1"/>
  <c r="D101" i="1"/>
  <c r="D112" i="1"/>
  <c r="D7" i="1"/>
  <c r="D8" i="73"/>
  <c r="D96" i="134" l="1"/>
  <c r="C58" i="134"/>
  <c r="H7" i="61"/>
  <c r="D7" i="61"/>
  <c r="D56" i="130"/>
  <c r="D58" i="134" s="1"/>
  <c r="D56" i="1" l="1"/>
  <c r="D58" i="3"/>
  <c r="E12" i="63"/>
  <c r="D115" i="129" l="1"/>
  <c r="D115" i="1"/>
  <c r="E11" i="63"/>
  <c r="C99" i="134"/>
  <c r="D99" i="134"/>
  <c r="D98" i="134"/>
  <c r="D101" i="129"/>
  <c r="D113" i="1" l="1"/>
  <c r="D113" i="129"/>
  <c r="D76" i="133" l="1"/>
  <c r="C76" i="133"/>
  <c r="D116" i="133"/>
  <c r="D117" i="133"/>
  <c r="D118" i="133"/>
  <c r="D119" i="133"/>
  <c r="D120" i="133"/>
  <c r="D121" i="133"/>
  <c r="D122" i="133"/>
  <c r="D123" i="133"/>
  <c r="D124" i="133"/>
  <c r="D125" i="133"/>
  <c r="D126" i="133"/>
  <c r="D127" i="133"/>
  <c r="D115" i="133"/>
  <c r="D142" i="133"/>
  <c r="D143" i="133"/>
  <c r="D94" i="133"/>
  <c r="D95" i="133"/>
  <c r="D96" i="133"/>
  <c r="D97" i="133"/>
  <c r="D98" i="133"/>
  <c r="D99" i="133"/>
  <c r="D100" i="133"/>
  <c r="D101" i="133"/>
  <c r="D102" i="133"/>
  <c r="D103" i="133"/>
  <c r="D104" i="133"/>
  <c r="D105" i="133"/>
  <c r="D106" i="133"/>
  <c r="D107" i="133"/>
  <c r="D108" i="133"/>
  <c r="D109" i="133"/>
  <c r="D110" i="133"/>
  <c r="D111" i="133"/>
  <c r="D112" i="133"/>
  <c r="D113" i="133"/>
  <c r="D81" i="133"/>
  <c r="D61" i="133"/>
  <c r="D62" i="133"/>
  <c r="D63" i="133"/>
  <c r="D64" i="133"/>
  <c r="D56" i="133"/>
  <c r="D57" i="133"/>
  <c r="D58" i="133"/>
  <c r="D59" i="133"/>
  <c r="D50" i="133"/>
  <c r="D51" i="133"/>
  <c r="D52" i="133"/>
  <c r="D53" i="133"/>
  <c r="D54" i="133"/>
  <c r="D38" i="133"/>
  <c r="D39" i="133"/>
  <c r="D40" i="133"/>
  <c r="D41" i="133"/>
  <c r="D42" i="133"/>
  <c r="D43" i="133"/>
  <c r="D44" i="133"/>
  <c r="D45" i="133"/>
  <c r="D46" i="133"/>
  <c r="D47" i="133"/>
  <c r="D48" i="133"/>
  <c r="D31" i="133"/>
  <c r="D32" i="133"/>
  <c r="D33" i="133"/>
  <c r="D34" i="133"/>
  <c r="D35" i="133"/>
  <c r="D36" i="133"/>
  <c r="D23" i="133"/>
  <c r="D24" i="133"/>
  <c r="D25" i="133"/>
  <c r="D26" i="133"/>
  <c r="D27" i="133"/>
  <c r="D28" i="133"/>
  <c r="D16" i="133"/>
  <c r="D17" i="133"/>
  <c r="D18" i="133"/>
  <c r="D19" i="133"/>
  <c r="D20" i="133"/>
  <c r="D21" i="133"/>
  <c r="D9" i="133"/>
  <c r="D10" i="133"/>
  <c r="D11" i="133"/>
  <c r="D12" i="133"/>
  <c r="D13" i="133"/>
  <c r="D14" i="133"/>
  <c r="D142" i="3"/>
  <c r="D143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D115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38" i="3"/>
  <c r="D39" i="3"/>
  <c r="D40" i="3"/>
  <c r="D41" i="3"/>
  <c r="D42" i="3"/>
  <c r="D43" i="3"/>
  <c r="D44" i="3"/>
  <c r="D45" i="3"/>
  <c r="D46" i="3"/>
  <c r="D47" i="3"/>
  <c r="D48" i="3"/>
  <c r="D30" i="3"/>
  <c r="D31" i="3"/>
  <c r="D32" i="3"/>
  <c r="D33" i="3"/>
  <c r="D34" i="3"/>
  <c r="D35" i="3"/>
  <c r="D36" i="3"/>
  <c r="D23" i="3"/>
  <c r="D24" i="3"/>
  <c r="D25" i="3"/>
  <c r="D26" i="3"/>
  <c r="D27" i="3"/>
  <c r="D28" i="3"/>
  <c r="D16" i="3"/>
  <c r="D17" i="3"/>
  <c r="D18" i="3"/>
  <c r="D19" i="3"/>
  <c r="D20" i="3"/>
  <c r="D21" i="3"/>
  <c r="E15" i="63"/>
  <c r="D22" i="73"/>
  <c r="D19" i="73" s="1"/>
  <c r="D24" i="73"/>
  <c r="C39" i="135"/>
  <c r="C95" i="134"/>
  <c r="C96" i="134"/>
  <c r="C97" i="134"/>
  <c r="C98" i="134"/>
  <c r="C100" i="134"/>
  <c r="C101" i="134"/>
  <c r="C102" i="134"/>
  <c r="C103" i="134"/>
  <c r="C104" i="134"/>
  <c r="C105" i="134"/>
  <c r="C106" i="134"/>
  <c r="C107" i="134"/>
  <c r="C108" i="134"/>
  <c r="C109" i="134"/>
  <c r="C110" i="134"/>
  <c r="C111" i="134"/>
  <c r="C112" i="134"/>
  <c r="C113" i="134"/>
  <c r="C94" i="134"/>
  <c r="C142" i="133"/>
  <c r="C143" i="133"/>
  <c r="C144" i="133"/>
  <c r="C141" i="133"/>
  <c r="C135" i="133"/>
  <c r="C136" i="133"/>
  <c r="C137" i="133"/>
  <c r="C138" i="133"/>
  <c r="C139" i="133"/>
  <c r="C134" i="133"/>
  <c r="C131" i="133"/>
  <c r="C132" i="133"/>
  <c r="C130" i="133"/>
  <c r="C116" i="133"/>
  <c r="C117" i="133"/>
  <c r="C118" i="133"/>
  <c r="C119" i="133"/>
  <c r="C120" i="133"/>
  <c r="C121" i="133"/>
  <c r="C122" i="133"/>
  <c r="C123" i="133"/>
  <c r="C124" i="133"/>
  <c r="C125" i="133"/>
  <c r="C126" i="133"/>
  <c r="C127" i="133"/>
  <c r="C115" i="133"/>
  <c r="C95" i="133"/>
  <c r="C96" i="133"/>
  <c r="C97" i="133"/>
  <c r="C98" i="133"/>
  <c r="C99" i="133"/>
  <c r="C100" i="133"/>
  <c r="C101" i="133"/>
  <c r="C102" i="133"/>
  <c r="C103" i="133"/>
  <c r="C104" i="133"/>
  <c r="C105" i="133"/>
  <c r="C106" i="133"/>
  <c r="C107" i="133"/>
  <c r="C108" i="133"/>
  <c r="C109" i="133"/>
  <c r="C110" i="133"/>
  <c r="C111" i="133"/>
  <c r="C112" i="133"/>
  <c r="C113" i="133"/>
  <c r="C94" i="133"/>
  <c r="C81" i="133"/>
  <c r="C68" i="133"/>
  <c r="C69" i="133"/>
  <c r="C67" i="133"/>
  <c r="C62" i="133"/>
  <c r="C63" i="133"/>
  <c r="C64" i="133"/>
  <c r="C61" i="133"/>
  <c r="C57" i="133"/>
  <c r="C58" i="133"/>
  <c r="C59" i="133"/>
  <c r="C56" i="133"/>
  <c r="C51" i="133"/>
  <c r="C52" i="133"/>
  <c r="C53" i="133"/>
  <c r="C54" i="133"/>
  <c r="C50" i="133"/>
  <c r="C39" i="133"/>
  <c r="C40" i="133"/>
  <c r="C41" i="133"/>
  <c r="C42" i="133"/>
  <c r="C43" i="133"/>
  <c r="C44" i="133"/>
  <c r="C45" i="133"/>
  <c r="C46" i="133"/>
  <c r="C47" i="133"/>
  <c r="C48" i="133"/>
  <c r="C38" i="133"/>
  <c r="C31" i="133"/>
  <c r="C32" i="133"/>
  <c r="C33" i="133"/>
  <c r="C34" i="133"/>
  <c r="C35" i="133"/>
  <c r="C36" i="133"/>
  <c r="C30" i="133"/>
  <c r="C24" i="133"/>
  <c r="C25" i="133"/>
  <c r="C26" i="133"/>
  <c r="C27" i="133"/>
  <c r="C28" i="133"/>
  <c r="C23" i="133"/>
  <c r="C17" i="133"/>
  <c r="C18" i="133"/>
  <c r="C19" i="133"/>
  <c r="C20" i="133"/>
  <c r="C21" i="133"/>
  <c r="C16" i="133"/>
  <c r="C10" i="133"/>
  <c r="C11" i="133"/>
  <c r="C12" i="133"/>
  <c r="C13" i="133"/>
  <c r="C14" i="133"/>
  <c r="C9" i="133"/>
  <c r="C142" i="3"/>
  <c r="C143" i="3"/>
  <c r="C144" i="3"/>
  <c r="C141" i="3"/>
  <c r="C115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94" i="3"/>
  <c r="C76" i="3"/>
  <c r="C62" i="3"/>
  <c r="C63" i="3"/>
  <c r="C64" i="3"/>
  <c r="C61" i="3"/>
  <c r="C57" i="3"/>
  <c r="C58" i="3"/>
  <c r="C59" i="3"/>
  <c r="C56" i="3"/>
  <c r="C51" i="3"/>
  <c r="C52" i="3"/>
  <c r="C53" i="3"/>
  <c r="C54" i="3"/>
  <c r="C50" i="3"/>
  <c r="C39" i="3"/>
  <c r="C40" i="3"/>
  <c r="C41" i="3"/>
  <c r="C42" i="3"/>
  <c r="C43" i="3"/>
  <c r="C44" i="3"/>
  <c r="C45" i="3"/>
  <c r="C46" i="3"/>
  <c r="C47" i="3"/>
  <c r="C48" i="3"/>
  <c r="C38" i="3"/>
  <c r="C31" i="3"/>
  <c r="C32" i="3"/>
  <c r="C33" i="3"/>
  <c r="C34" i="3"/>
  <c r="C35" i="3"/>
  <c r="C36" i="3"/>
  <c r="C30" i="3"/>
  <c r="C24" i="3"/>
  <c r="C25" i="3"/>
  <c r="C26" i="3"/>
  <c r="C27" i="3"/>
  <c r="C28" i="3"/>
  <c r="C23" i="3"/>
  <c r="C17" i="3"/>
  <c r="C18" i="3"/>
  <c r="C19" i="3"/>
  <c r="C20" i="3"/>
  <c r="C21" i="3"/>
  <c r="C16" i="3"/>
  <c r="B1" i="3"/>
  <c r="D9" i="3"/>
  <c r="D10" i="3"/>
  <c r="D11" i="3"/>
  <c r="D12" i="3"/>
  <c r="D13" i="3"/>
  <c r="D14" i="3"/>
  <c r="C10" i="3"/>
  <c r="C11" i="3"/>
  <c r="C12" i="3"/>
  <c r="C13" i="3"/>
  <c r="C14" i="3"/>
  <c r="C9" i="3"/>
  <c r="H6" i="61"/>
  <c r="G6" i="61"/>
  <c r="H23" i="73"/>
  <c r="H25" i="73"/>
  <c r="H6" i="73"/>
  <c r="H7" i="73"/>
  <c r="H8" i="73"/>
  <c r="H9" i="73"/>
  <c r="H10" i="73"/>
  <c r="H11" i="73"/>
  <c r="E8" i="73"/>
  <c r="E12" i="73"/>
  <c r="G25" i="73"/>
  <c r="G23" i="73"/>
  <c r="G11" i="73"/>
  <c r="G10" i="73"/>
  <c r="G9" i="73"/>
  <c r="G8" i="73"/>
  <c r="G7" i="73"/>
  <c r="G6" i="73"/>
  <c r="C22" i="73"/>
  <c r="D154" i="135" l="1"/>
  <c r="C154" i="135"/>
  <c r="E153" i="135"/>
  <c r="E152" i="135"/>
  <c r="E151" i="135"/>
  <c r="E150" i="135"/>
  <c r="E149" i="135"/>
  <c r="E148" i="135"/>
  <c r="E147" i="135"/>
  <c r="E146" i="135"/>
  <c r="D146" i="135"/>
  <c r="C146" i="135"/>
  <c r="E145" i="135"/>
  <c r="E144" i="135"/>
  <c r="E143" i="135"/>
  <c r="E142" i="135"/>
  <c r="E141" i="135"/>
  <c r="E140" i="135"/>
  <c r="D140" i="135"/>
  <c r="C140" i="135"/>
  <c r="E139" i="135"/>
  <c r="E138" i="135"/>
  <c r="E137" i="135"/>
  <c r="E136" i="135"/>
  <c r="E135" i="135"/>
  <c r="E134" i="135"/>
  <c r="E133" i="135" s="1"/>
  <c r="D133" i="135"/>
  <c r="C133" i="135"/>
  <c r="E132" i="135"/>
  <c r="E131" i="135"/>
  <c r="E130" i="135"/>
  <c r="D129" i="135"/>
  <c r="C129" i="135"/>
  <c r="D128" i="135"/>
  <c r="C128" i="135" s="1"/>
  <c r="E127" i="135"/>
  <c r="E126" i="135"/>
  <c r="E125" i="135"/>
  <c r="E124" i="135"/>
  <c r="E123" i="135"/>
  <c r="E122" i="135"/>
  <c r="E121" i="135"/>
  <c r="E120" i="135"/>
  <c r="E119" i="135"/>
  <c r="E118" i="135"/>
  <c r="E117" i="135"/>
  <c r="E116" i="135"/>
  <c r="E115" i="135"/>
  <c r="D114" i="135"/>
  <c r="C114" i="135"/>
  <c r="E113" i="135"/>
  <c r="E112" i="135"/>
  <c r="E111" i="135"/>
  <c r="E110" i="135"/>
  <c r="E109" i="135"/>
  <c r="E108" i="135"/>
  <c r="E107" i="135"/>
  <c r="E106" i="135"/>
  <c r="E105" i="135"/>
  <c r="E104" i="135"/>
  <c r="E103" i="135"/>
  <c r="E102" i="135"/>
  <c r="E101" i="135"/>
  <c r="E100" i="135"/>
  <c r="E99" i="135"/>
  <c r="E98" i="135"/>
  <c r="E97" i="135"/>
  <c r="E96" i="135"/>
  <c r="E95" i="135"/>
  <c r="E94" i="135"/>
  <c r="E93" i="135"/>
  <c r="D93" i="135"/>
  <c r="C93" i="135"/>
  <c r="C89" i="135"/>
  <c r="E88" i="135"/>
  <c r="E87" i="135"/>
  <c r="E86" i="135"/>
  <c r="E85" i="135"/>
  <c r="E82" i="135" s="1"/>
  <c r="E84" i="135"/>
  <c r="E83" i="135"/>
  <c r="D82" i="135"/>
  <c r="C82" i="135"/>
  <c r="E81" i="135"/>
  <c r="E80" i="135"/>
  <c r="E79" i="135"/>
  <c r="E78" i="135" s="1"/>
  <c r="D78" i="135"/>
  <c r="C78" i="135"/>
  <c r="E77" i="135"/>
  <c r="E76" i="135"/>
  <c r="D75" i="135"/>
  <c r="C75" i="135"/>
  <c r="E74" i="135"/>
  <c r="E73" i="135"/>
  <c r="E72" i="135"/>
  <c r="E71" i="135"/>
  <c r="E70" i="135"/>
  <c r="D70" i="135"/>
  <c r="C70" i="135"/>
  <c r="E69" i="135"/>
  <c r="E68" i="135"/>
  <c r="E66" i="135" s="1"/>
  <c r="E67" i="135"/>
  <c r="D66" i="135"/>
  <c r="D89" i="135" s="1"/>
  <c r="C66" i="135"/>
  <c r="E64" i="135"/>
  <c r="E63" i="135"/>
  <c r="E62" i="135"/>
  <c r="E61" i="135"/>
  <c r="D60" i="135"/>
  <c r="C60" i="135"/>
  <c r="E59" i="135"/>
  <c r="E58" i="135"/>
  <c r="E57" i="135"/>
  <c r="E56" i="135"/>
  <c r="E55" i="135"/>
  <c r="D55" i="135"/>
  <c r="C55" i="135"/>
  <c r="E54" i="135"/>
  <c r="E53" i="135"/>
  <c r="E52" i="135"/>
  <c r="E51" i="135"/>
  <c r="E50" i="135"/>
  <c r="E49" i="135"/>
  <c r="D49" i="135"/>
  <c r="C49" i="135"/>
  <c r="E48" i="135"/>
  <c r="G48" i="3" s="1"/>
  <c r="E47" i="135"/>
  <c r="E46" i="135"/>
  <c r="E45" i="135"/>
  <c r="E44" i="135"/>
  <c r="E43" i="135"/>
  <c r="E42" i="135"/>
  <c r="E41" i="135"/>
  <c r="E40" i="135"/>
  <c r="G40" i="3" s="1"/>
  <c r="E39" i="135"/>
  <c r="E37" i="135" s="1"/>
  <c r="E38" i="135"/>
  <c r="D37" i="135"/>
  <c r="C37" i="135"/>
  <c r="E36" i="135"/>
  <c r="E35" i="135"/>
  <c r="E34" i="135"/>
  <c r="E33" i="135"/>
  <c r="E32" i="135"/>
  <c r="E31" i="135"/>
  <c r="E30" i="135"/>
  <c r="D29" i="135"/>
  <c r="C29" i="135"/>
  <c r="E28" i="135"/>
  <c r="E27" i="135"/>
  <c r="E26" i="135"/>
  <c r="E25" i="135"/>
  <c r="E24" i="135"/>
  <c r="E23" i="135"/>
  <c r="D22" i="135"/>
  <c r="C22" i="135"/>
  <c r="E21" i="135"/>
  <c r="E20" i="135"/>
  <c r="E19" i="135"/>
  <c r="E18" i="135"/>
  <c r="E17" i="135"/>
  <c r="E16" i="135"/>
  <c r="E15" i="135"/>
  <c r="D15" i="135"/>
  <c r="C15" i="135"/>
  <c r="E14" i="135"/>
  <c r="E13" i="135"/>
  <c r="E12" i="135"/>
  <c r="E11" i="135"/>
  <c r="E10" i="135"/>
  <c r="E9" i="135"/>
  <c r="E8" i="135" s="1"/>
  <c r="D8" i="135"/>
  <c r="D65" i="135" s="1"/>
  <c r="C8" i="135"/>
  <c r="E153" i="134"/>
  <c r="E152" i="134"/>
  <c r="G152" i="3" s="1"/>
  <c r="H152" i="3" s="1"/>
  <c r="E151" i="134"/>
  <c r="E150" i="134"/>
  <c r="E149" i="134"/>
  <c r="E148" i="134"/>
  <c r="G148" i="3" s="1"/>
  <c r="H148" i="3" s="1"/>
  <c r="E147" i="134"/>
  <c r="D146" i="134"/>
  <c r="C146" i="134"/>
  <c r="E145" i="134"/>
  <c r="E144" i="134"/>
  <c r="E143" i="134"/>
  <c r="E142" i="134"/>
  <c r="E141" i="134"/>
  <c r="E140" i="134" s="1"/>
  <c r="D140" i="134"/>
  <c r="C140" i="134"/>
  <c r="E139" i="134"/>
  <c r="E138" i="134"/>
  <c r="G138" i="3" s="1"/>
  <c r="H138" i="3" s="1"/>
  <c r="E137" i="134"/>
  <c r="E136" i="134"/>
  <c r="E135" i="134"/>
  <c r="E134" i="134"/>
  <c r="G134" i="3" s="1"/>
  <c r="D133" i="134"/>
  <c r="C133" i="134"/>
  <c r="E132" i="134"/>
  <c r="E131" i="134"/>
  <c r="E130" i="134"/>
  <c r="D129" i="134"/>
  <c r="D154" i="134" s="1"/>
  <c r="C129" i="134"/>
  <c r="C154" i="134" s="1"/>
  <c r="E127" i="134"/>
  <c r="E126" i="134"/>
  <c r="E125" i="134"/>
  <c r="G125" i="3" s="1"/>
  <c r="E124" i="134"/>
  <c r="G124" i="3" s="1"/>
  <c r="E123" i="134"/>
  <c r="E122" i="134"/>
  <c r="E121" i="134"/>
  <c r="E120" i="134"/>
  <c r="G120" i="3" s="1"/>
  <c r="E119" i="134"/>
  <c r="E118" i="134"/>
  <c r="E117" i="134"/>
  <c r="G117" i="3" s="1"/>
  <c r="E116" i="134"/>
  <c r="G116" i="3" s="1"/>
  <c r="E115" i="134"/>
  <c r="D114" i="134"/>
  <c r="C114" i="134"/>
  <c r="E113" i="134"/>
  <c r="G113" i="3" s="1"/>
  <c r="E112" i="134"/>
  <c r="E111" i="134"/>
  <c r="E110" i="134"/>
  <c r="E109" i="134"/>
  <c r="G109" i="3" s="1"/>
  <c r="E108" i="134"/>
  <c r="E107" i="134"/>
  <c r="E106" i="134"/>
  <c r="E105" i="134"/>
  <c r="G105" i="3" s="1"/>
  <c r="E104" i="134"/>
  <c r="E103" i="134"/>
  <c r="E102" i="134"/>
  <c r="E101" i="134"/>
  <c r="G101" i="3" s="1"/>
  <c r="E100" i="134"/>
  <c r="E99" i="134"/>
  <c r="E98" i="134"/>
  <c r="E97" i="134"/>
  <c r="E96" i="134"/>
  <c r="E95" i="134"/>
  <c r="E94" i="134"/>
  <c r="D93" i="134"/>
  <c r="D128" i="134" s="1"/>
  <c r="C93" i="134"/>
  <c r="E88" i="134"/>
  <c r="E87" i="134"/>
  <c r="E86" i="134"/>
  <c r="E85" i="134"/>
  <c r="E84" i="134"/>
  <c r="E82" i="134" s="1"/>
  <c r="E83" i="134"/>
  <c r="D82" i="134"/>
  <c r="C82" i="134"/>
  <c r="E81" i="134"/>
  <c r="E80" i="134"/>
  <c r="E79" i="134"/>
  <c r="E78" i="134"/>
  <c r="D78" i="134"/>
  <c r="C78" i="134"/>
  <c r="E77" i="134"/>
  <c r="E76" i="134"/>
  <c r="D75" i="134"/>
  <c r="C75" i="134"/>
  <c r="E74" i="134"/>
  <c r="E73" i="134"/>
  <c r="G73" i="3" s="1"/>
  <c r="E72" i="134"/>
  <c r="E71" i="134"/>
  <c r="D70" i="134"/>
  <c r="C70" i="134"/>
  <c r="C89" i="134" s="1"/>
  <c r="E69" i="134"/>
  <c r="E68" i="134"/>
  <c r="E67" i="134"/>
  <c r="E66" i="134" s="1"/>
  <c r="D66" i="134"/>
  <c r="D89" i="134" s="1"/>
  <c r="C66" i="134"/>
  <c r="E64" i="134"/>
  <c r="E63" i="134"/>
  <c r="E62" i="134"/>
  <c r="E60" i="134" s="1"/>
  <c r="E61" i="134"/>
  <c r="D60" i="134"/>
  <c r="C60" i="134"/>
  <c r="E59" i="134"/>
  <c r="E57" i="134"/>
  <c r="E56" i="134"/>
  <c r="D55" i="134"/>
  <c r="C55" i="134"/>
  <c r="E54" i="134"/>
  <c r="E53" i="134"/>
  <c r="E52" i="134"/>
  <c r="E51" i="134"/>
  <c r="E50" i="134"/>
  <c r="D49" i="134"/>
  <c r="C49" i="134"/>
  <c r="E48" i="134"/>
  <c r="E47" i="134"/>
  <c r="E46" i="134"/>
  <c r="E45" i="134"/>
  <c r="E44" i="134"/>
  <c r="E43" i="134"/>
  <c r="E42" i="134"/>
  <c r="E41" i="134"/>
  <c r="E40" i="134"/>
  <c r="E39" i="134"/>
  <c r="E38" i="134"/>
  <c r="E37" i="134" s="1"/>
  <c r="D37" i="134"/>
  <c r="C37" i="134"/>
  <c r="C65" i="134" s="1"/>
  <c r="E36" i="134"/>
  <c r="E35" i="134"/>
  <c r="E34" i="134"/>
  <c r="E33" i="134"/>
  <c r="E32" i="134"/>
  <c r="E29" i="134" s="1"/>
  <c r="E31" i="134"/>
  <c r="E30" i="134"/>
  <c r="D29" i="134"/>
  <c r="C29" i="134"/>
  <c r="E28" i="134"/>
  <c r="E27" i="134"/>
  <c r="E26" i="134"/>
  <c r="E25" i="134"/>
  <c r="E24" i="134"/>
  <c r="E23" i="134"/>
  <c r="D22" i="134"/>
  <c r="C22" i="134"/>
  <c r="E21" i="134"/>
  <c r="E20" i="134"/>
  <c r="E19" i="134"/>
  <c r="E18" i="134"/>
  <c r="E17" i="134"/>
  <c r="E16" i="134"/>
  <c r="E15" i="134"/>
  <c r="D15" i="134"/>
  <c r="C15" i="134"/>
  <c r="E14" i="134"/>
  <c r="E13" i="134"/>
  <c r="G13" i="3" s="1"/>
  <c r="E12" i="134"/>
  <c r="E11" i="134"/>
  <c r="E10" i="134"/>
  <c r="E9" i="134"/>
  <c r="E8" i="134" s="1"/>
  <c r="D8" i="134"/>
  <c r="C8" i="134"/>
  <c r="E158" i="133"/>
  <c r="E157" i="133"/>
  <c r="G157" i="3" s="1"/>
  <c r="E153" i="133"/>
  <c r="E152" i="133"/>
  <c r="E151" i="133"/>
  <c r="E150" i="133"/>
  <c r="G150" i="3" s="1"/>
  <c r="H150" i="3" s="1"/>
  <c r="E149" i="133"/>
  <c r="E148" i="133"/>
  <c r="E147" i="133"/>
  <c r="D146" i="133"/>
  <c r="C146" i="133"/>
  <c r="E144" i="133"/>
  <c r="E143" i="133"/>
  <c r="G143" i="3" s="1"/>
  <c r="E142" i="133"/>
  <c r="E141" i="133"/>
  <c r="D140" i="133"/>
  <c r="E139" i="133"/>
  <c r="E138" i="133"/>
  <c r="E137" i="133"/>
  <c r="G137" i="3" s="1"/>
  <c r="E136" i="133"/>
  <c r="E135" i="133"/>
  <c r="E134" i="133"/>
  <c r="D133" i="133"/>
  <c r="C133" i="133"/>
  <c r="E132" i="133"/>
  <c r="E131" i="133"/>
  <c r="G131" i="3" s="1"/>
  <c r="H131" i="3" s="1"/>
  <c r="E130" i="133"/>
  <c r="D129" i="133"/>
  <c r="C129" i="133"/>
  <c r="E127" i="133"/>
  <c r="E126" i="133"/>
  <c r="G126" i="3" s="1"/>
  <c r="E125" i="133"/>
  <c r="E124" i="133"/>
  <c r="E123" i="133"/>
  <c r="E122" i="133"/>
  <c r="G122" i="3" s="1"/>
  <c r="E121" i="133"/>
  <c r="E120" i="133"/>
  <c r="E119" i="133"/>
  <c r="E118" i="133"/>
  <c r="G118" i="3" s="1"/>
  <c r="E117" i="133"/>
  <c r="E116" i="133"/>
  <c r="E115" i="133"/>
  <c r="D114" i="133"/>
  <c r="C114" i="133"/>
  <c r="E113" i="133"/>
  <c r="E112" i="133"/>
  <c r="G112" i="3" s="1"/>
  <c r="E111" i="133"/>
  <c r="G111" i="3" s="1"/>
  <c r="E110" i="133"/>
  <c r="E109" i="133"/>
  <c r="E108" i="133"/>
  <c r="E107" i="133"/>
  <c r="E106" i="133"/>
  <c r="E105" i="133"/>
  <c r="E104" i="133"/>
  <c r="E103" i="133"/>
  <c r="E102" i="133"/>
  <c r="E101" i="133"/>
  <c r="E100" i="133"/>
  <c r="E99" i="133"/>
  <c r="E98" i="133"/>
  <c r="E97" i="133"/>
  <c r="E96" i="133"/>
  <c r="G96" i="3" s="1"/>
  <c r="E95" i="133"/>
  <c r="G95" i="3" s="1"/>
  <c r="E94" i="133"/>
  <c r="G94" i="3" s="1"/>
  <c r="D93" i="133"/>
  <c r="C93" i="133"/>
  <c r="E88" i="133"/>
  <c r="E87" i="133"/>
  <c r="E86" i="133"/>
  <c r="E85" i="133"/>
  <c r="E84" i="133"/>
  <c r="E83" i="133"/>
  <c r="E82" i="133" s="1"/>
  <c r="D82" i="133"/>
  <c r="C82" i="133"/>
  <c r="E81" i="133"/>
  <c r="G81" i="3" s="1"/>
  <c r="E80" i="133"/>
  <c r="E79" i="133"/>
  <c r="D78" i="133"/>
  <c r="C78" i="133"/>
  <c r="E77" i="133"/>
  <c r="E76" i="133"/>
  <c r="D75" i="133"/>
  <c r="C75" i="133"/>
  <c r="E74" i="133"/>
  <c r="G74" i="3" s="1"/>
  <c r="H74" i="3" s="1"/>
  <c r="E73" i="133"/>
  <c r="E72" i="133"/>
  <c r="E71" i="133"/>
  <c r="G71" i="3" s="1"/>
  <c r="E70" i="133"/>
  <c r="D70" i="133"/>
  <c r="C70" i="133"/>
  <c r="E69" i="133"/>
  <c r="E68" i="133"/>
  <c r="G68" i="3" s="1"/>
  <c r="H68" i="3" s="1"/>
  <c r="E67" i="133"/>
  <c r="D66" i="133"/>
  <c r="C66" i="133"/>
  <c r="E64" i="133"/>
  <c r="G64" i="3" s="1"/>
  <c r="E63" i="133"/>
  <c r="E62" i="133"/>
  <c r="E61" i="133"/>
  <c r="D60" i="133"/>
  <c r="C60" i="133"/>
  <c r="E59" i="133"/>
  <c r="E58" i="133"/>
  <c r="E57" i="133"/>
  <c r="E56" i="133"/>
  <c r="D55" i="133"/>
  <c r="C55" i="133"/>
  <c r="E54" i="133"/>
  <c r="E53" i="133"/>
  <c r="E52" i="133"/>
  <c r="G52" i="3" s="1"/>
  <c r="E51" i="133"/>
  <c r="E50" i="133"/>
  <c r="D49" i="133"/>
  <c r="C49" i="133"/>
  <c r="E48" i="133"/>
  <c r="E47" i="133"/>
  <c r="E46" i="133"/>
  <c r="E45" i="133"/>
  <c r="G45" i="3" s="1"/>
  <c r="E44" i="133"/>
  <c r="E43" i="133"/>
  <c r="E42" i="133"/>
  <c r="G42" i="3" s="1"/>
  <c r="E41" i="133"/>
  <c r="G41" i="3" s="1"/>
  <c r="E40" i="133"/>
  <c r="E39" i="133"/>
  <c r="E38" i="133"/>
  <c r="E37" i="133"/>
  <c r="G37" i="3" s="1"/>
  <c r="D37" i="133"/>
  <c r="C37" i="133"/>
  <c r="E36" i="133"/>
  <c r="G36" i="3" s="1"/>
  <c r="E35" i="133"/>
  <c r="E34" i="133"/>
  <c r="E33" i="133"/>
  <c r="E32" i="133"/>
  <c r="E31" i="133"/>
  <c r="G31" i="3" s="1"/>
  <c r="C29" i="133"/>
  <c r="E28" i="133"/>
  <c r="G28" i="3" s="1"/>
  <c r="E27" i="133"/>
  <c r="E26" i="133"/>
  <c r="E25" i="133"/>
  <c r="G25" i="3" s="1"/>
  <c r="E24" i="133"/>
  <c r="G24" i="3" s="1"/>
  <c r="E23" i="133"/>
  <c r="G23" i="3" s="1"/>
  <c r="D22" i="133"/>
  <c r="C22" i="133"/>
  <c r="E21" i="133"/>
  <c r="G21" i="3" s="1"/>
  <c r="E20" i="133"/>
  <c r="E19" i="133"/>
  <c r="E18" i="133"/>
  <c r="E17" i="133"/>
  <c r="G17" i="3" s="1"/>
  <c r="E16" i="133"/>
  <c r="D15" i="133"/>
  <c r="C15" i="133"/>
  <c r="E14" i="133"/>
  <c r="E13" i="133"/>
  <c r="E12" i="133"/>
  <c r="E11" i="133"/>
  <c r="G11" i="3" s="1"/>
  <c r="E10" i="133"/>
  <c r="G10" i="3" s="1"/>
  <c r="E9" i="133"/>
  <c r="D8" i="133"/>
  <c r="C8" i="133"/>
  <c r="G158" i="3"/>
  <c r="E158" i="3"/>
  <c r="E157" i="3"/>
  <c r="G153" i="3"/>
  <c r="H153" i="3" s="1"/>
  <c r="E153" i="3"/>
  <c r="E152" i="3"/>
  <c r="G151" i="3"/>
  <c r="H151" i="3" s="1"/>
  <c r="E151" i="3"/>
  <c r="E150" i="3"/>
  <c r="G149" i="3"/>
  <c r="H149" i="3" s="1"/>
  <c r="E149" i="3"/>
  <c r="E148" i="3"/>
  <c r="G147" i="3"/>
  <c r="H147" i="3" s="1"/>
  <c r="E147" i="3"/>
  <c r="E146" i="3"/>
  <c r="D146" i="3"/>
  <c r="C146" i="3"/>
  <c r="G144" i="3"/>
  <c r="E144" i="3"/>
  <c r="E143" i="3"/>
  <c r="E142" i="3"/>
  <c r="E141" i="3"/>
  <c r="D140" i="3"/>
  <c r="E139" i="3"/>
  <c r="E138" i="3"/>
  <c r="E137" i="3"/>
  <c r="E136" i="3"/>
  <c r="E135" i="3"/>
  <c r="E134" i="3"/>
  <c r="E133" i="3" s="1"/>
  <c r="D133" i="3"/>
  <c r="C133" i="3"/>
  <c r="G132" i="3"/>
  <c r="H132" i="3" s="1"/>
  <c r="E132" i="3"/>
  <c r="E131" i="3"/>
  <c r="G130" i="3"/>
  <c r="E130" i="3"/>
  <c r="D129" i="3"/>
  <c r="C129" i="3"/>
  <c r="G127" i="3"/>
  <c r="E127" i="3"/>
  <c r="E126" i="3"/>
  <c r="E125" i="3"/>
  <c r="E124" i="3"/>
  <c r="G123" i="3"/>
  <c r="E123" i="3"/>
  <c r="E122" i="3"/>
  <c r="G121" i="3"/>
  <c r="E121" i="3"/>
  <c r="E120" i="3"/>
  <c r="G119" i="3"/>
  <c r="E119" i="3"/>
  <c r="E118" i="3"/>
  <c r="E117" i="3"/>
  <c r="E116" i="3"/>
  <c r="G115" i="3"/>
  <c r="E115" i="3"/>
  <c r="D114" i="3"/>
  <c r="C114" i="3"/>
  <c r="E113" i="3"/>
  <c r="E112" i="3"/>
  <c r="E111" i="3"/>
  <c r="E110" i="3"/>
  <c r="E109" i="3"/>
  <c r="G108" i="3"/>
  <c r="E108" i="3"/>
  <c r="G107" i="3"/>
  <c r="E107" i="3"/>
  <c r="G106" i="3"/>
  <c r="E106" i="3"/>
  <c r="E105" i="3"/>
  <c r="G104" i="3"/>
  <c r="E104" i="3"/>
  <c r="G103" i="3"/>
  <c r="E103" i="3"/>
  <c r="G102" i="3"/>
  <c r="E102" i="3"/>
  <c r="E101" i="3"/>
  <c r="G100" i="3"/>
  <c r="E100" i="3"/>
  <c r="G99" i="3"/>
  <c r="E99" i="3"/>
  <c r="E98" i="3"/>
  <c r="E97" i="3"/>
  <c r="E96" i="3"/>
  <c r="E95" i="3"/>
  <c r="E94" i="3"/>
  <c r="D93" i="3"/>
  <c r="D128" i="3" s="1"/>
  <c r="C93" i="3"/>
  <c r="C128" i="3" s="1"/>
  <c r="G92" i="3"/>
  <c r="H92" i="3" s="1"/>
  <c r="E88" i="3"/>
  <c r="G87" i="3"/>
  <c r="E87" i="3"/>
  <c r="E86" i="3"/>
  <c r="E85" i="3"/>
  <c r="E84" i="3"/>
  <c r="E82" i="3" s="1"/>
  <c r="E83" i="3"/>
  <c r="D82" i="3"/>
  <c r="C82" i="3"/>
  <c r="E81" i="3"/>
  <c r="G80" i="3"/>
  <c r="E80" i="3"/>
  <c r="E78" i="3" s="1"/>
  <c r="E79" i="3"/>
  <c r="D78" i="3"/>
  <c r="C78" i="3"/>
  <c r="G77" i="3"/>
  <c r="E77" i="3"/>
  <c r="E76" i="3"/>
  <c r="E75" i="3" s="1"/>
  <c r="D75" i="3"/>
  <c r="C75" i="3"/>
  <c r="E74" i="3"/>
  <c r="E73" i="3"/>
  <c r="G72" i="3"/>
  <c r="H72" i="3" s="1"/>
  <c r="E72" i="3"/>
  <c r="E71" i="3"/>
  <c r="E70" i="3"/>
  <c r="D70" i="3"/>
  <c r="C70" i="3"/>
  <c r="G69" i="3"/>
  <c r="E69" i="3"/>
  <c r="E68" i="3"/>
  <c r="G67" i="3"/>
  <c r="E67" i="3"/>
  <c r="D66" i="3"/>
  <c r="C66" i="3"/>
  <c r="E64" i="3"/>
  <c r="E63" i="3"/>
  <c r="E62" i="3"/>
  <c r="G61" i="3"/>
  <c r="E61" i="3"/>
  <c r="D60" i="3"/>
  <c r="C60" i="3"/>
  <c r="E59" i="3"/>
  <c r="E58" i="3"/>
  <c r="E57" i="3"/>
  <c r="G56" i="3"/>
  <c r="E56" i="3"/>
  <c r="D55" i="3"/>
  <c r="C55" i="3"/>
  <c r="G54" i="3"/>
  <c r="E54" i="3"/>
  <c r="E53" i="3"/>
  <c r="E52" i="3"/>
  <c r="E51" i="3"/>
  <c r="E50" i="3"/>
  <c r="D49" i="3"/>
  <c r="C49" i="3"/>
  <c r="E48" i="3"/>
  <c r="E47" i="3"/>
  <c r="E46" i="3"/>
  <c r="E45" i="3"/>
  <c r="G44" i="3"/>
  <c r="E44" i="3"/>
  <c r="E43" i="3"/>
  <c r="E42" i="3"/>
  <c r="E41" i="3"/>
  <c r="E40" i="3"/>
  <c r="E39" i="3"/>
  <c r="E38" i="3"/>
  <c r="D37" i="3"/>
  <c r="C37" i="3"/>
  <c r="E36" i="3"/>
  <c r="G35" i="3"/>
  <c r="E35" i="3"/>
  <c r="E34" i="3"/>
  <c r="E33" i="3"/>
  <c r="E32" i="3"/>
  <c r="E31" i="3"/>
  <c r="E30" i="3"/>
  <c r="D29" i="3"/>
  <c r="C29" i="3"/>
  <c r="E28" i="3"/>
  <c r="G27" i="3"/>
  <c r="E27" i="3"/>
  <c r="E26" i="3"/>
  <c r="E25" i="3"/>
  <c r="E24" i="3"/>
  <c r="E23" i="3"/>
  <c r="D22" i="3"/>
  <c r="C22" i="3"/>
  <c r="E21" i="3"/>
  <c r="E20" i="3"/>
  <c r="E19" i="3"/>
  <c r="G18" i="3"/>
  <c r="E18" i="3"/>
  <c r="E17" i="3"/>
  <c r="G16" i="3"/>
  <c r="E16" i="3"/>
  <c r="D15" i="3"/>
  <c r="C15" i="3"/>
  <c r="G14" i="3"/>
  <c r="E14" i="3"/>
  <c r="E13" i="3"/>
  <c r="G12" i="3"/>
  <c r="E12" i="3"/>
  <c r="E11" i="3"/>
  <c r="E10" i="3"/>
  <c r="E9" i="3"/>
  <c r="D8" i="3"/>
  <c r="C8" i="3"/>
  <c r="E26" i="64"/>
  <c r="D26" i="64"/>
  <c r="C26" i="64" s="1"/>
  <c r="C3" i="64"/>
  <c r="E33" i="63"/>
  <c r="D32" i="63"/>
  <c r="D34" i="63" s="1"/>
  <c r="E10" i="63"/>
  <c r="E9" i="63"/>
  <c r="E8" i="63"/>
  <c r="E7" i="63"/>
  <c r="E6" i="63"/>
  <c r="E5" i="63"/>
  <c r="C3" i="63"/>
  <c r="G97" i="3" l="1"/>
  <c r="H97" i="3" s="1"/>
  <c r="G20" i="3"/>
  <c r="H20" i="3" s="1"/>
  <c r="H134" i="3"/>
  <c r="E66" i="3"/>
  <c r="E89" i="3" s="1"/>
  <c r="D89" i="3" s="1"/>
  <c r="H69" i="3"/>
  <c r="H80" i="3"/>
  <c r="H130" i="3"/>
  <c r="G141" i="3"/>
  <c r="G38" i="3"/>
  <c r="G46" i="3"/>
  <c r="E49" i="134"/>
  <c r="G50" i="3"/>
  <c r="H50" i="3" s="1"/>
  <c r="H67" i="3"/>
  <c r="H77" i="3"/>
  <c r="G85" i="3"/>
  <c r="H85" i="3" s="1"/>
  <c r="E114" i="3"/>
  <c r="G57" i="3"/>
  <c r="E55" i="133"/>
  <c r="G82" i="3"/>
  <c r="H82" i="3" s="1"/>
  <c r="G98" i="3"/>
  <c r="H98" i="3" s="1"/>
  <c r="G110" i="3"/>
  <c r="E146" i="133"/>
  <c r="E22" i="134"/>
  <c r="H73" i="3"/>
  <c r="E75" i="134"/>
  <c r="G76" i="3"/>
  <c r="E22" i="135"/>
  <c r="E29" i="135"/>
  <c r="G9" i="3"/>
  <c r="G83" i="3"/>
  <c r="H83" i="3" s="1"/>
  <c r="G51" i="3"/>
  <c r="H51" i="3" s="1"/>
  <c r="E49" i="133"/>
  <c r="H71" i="3"/>
  <c r="G84" i="3"/>
  <c r="H84" i="3" s="1"/>
  <c r="G88" i="3"/>
  <c r="H137" i="3"/>
  <c r="G63" i="3"/>
  <c r="H63" i="3" s="1"/>
  <c r="G79" i="3"/>
  <c r="H79" i="3" s="1"/>
  <c r="G86" i="3"/>
  <c r="E129" i="134"/>
  <c r="E133" i="134"/>
  <c r="E146" i="134"/>
  <c r="G19" i="3"/>
  <c r="G26" i="3"/>
  <c r="G33" i="3"/>
  <c r="G39" i="3"/>
  <c r="H39" i="3" s="1"/>
  <c r="G43" i="3"/>
  <c r="G47" i="3"/>
  <c r="G53" i="3"/>
  <c r="G59" i="3"/>
  <c r="G62" i="3"/>
  <c r="C128" i="133"/>
  <c r="E114" i="133"/>
  <c r="E70" i="134"/>
  <c r="G70" i="3" s="1"/>
  <c r="H70" i="3" s="1"/>
  <c r="E60" i="3"/>
  <c r="D154" i="3"/>
  <c r="G34" i="3"/>
  <c r="E66" i="133"/>
  <c r="G66" i="3" s="1"/>
  <c r="H66" i="3" s="1"/>
  <c r="E75" i="133"/>
  <c r="E78" i="133"/>
  <c r="G78" i="3" s="1"/>
  <c r="G135" i="3"/>
  <c r="H135" i="3" s="1"/>
  <c r="G139" i="3"/>
  <c r="H139" i="3" s="1"/>
  <c r="G142" i="3"/>
  <c r="H142" i="3" s="1"/>
  <c r="C128" i="134"/>
  <c r="E114" i="134"/>
  <c r="E60" i="135"/>
  <c r="E75" i="135"/>
  <c r="E114" i="135"/>
  <c r="E128" i="135" s="1"/>
  <c r="E129" i="135"/>
  <c r="D65" i="134"/>
  <c r="E37" i="3"/>
  <c r="E55" i="3"/>
  <c r="E8" i="3"/>
  <c r="E22" i="3"/>
  <c r="E49" i="3"/>
  <c r="E29" i="3"/>
  <c r="E8" i="133"/>
  <c r="G8" i="3" s="1"/>
  <c r="H76" i="3"/>
  <c r="D154" i="133"/>
  <c r="C89" i="3"/>
  <c r="H141" i="3"/>
  <c r="E15" i="133"/>
  <c r="G15" i="3" s="1"/>
  <c r="D89" i="133"/>
  <c r="E93" i="133"/>
  <c r="E133" i="133"/>
  <c r="G133" i="3" s="1"/>
  <c r="H133" i="3" s="1"/>
  <c r="C89" i="133"/>
  <c r="H78" i="3"/>
  <c r="H81" i="3"/>
  <c r="E65" i="135"/>
  <c r="C65" i="135"/>
  <c r="E93" i="134"/>
  <c r="E128" i="134" s="1"/>
  <c r="C90" i="134"/>
  <c r="E89" i="134" s="1"/>
  <c r="G136" i="3"/>
  <c r="H136" i="3" s="1"/>
  <c r="E129" i="133"/>
  <c r="G129" i="3" s="1"/>
  <c r="E129" i="3" s="1"/>
  <c r="H129" i="3" s="1"/>
  <c r="H94" i="3"/>
  <c r="E60" i="133"/>
  <c r="H34" i="3"/>
  <c r="G32" i="3"/>
  <c r="E22" i="133"/>
  <c r="H18" i="3"/>
  <c r="C65" i="133"/>
  <c r="H158" i="3"/>
  <c r="H143" i="3"/>
  <c r="H144" i="3"/>
  <c r="H95" i="3"/>
  <c r="H62" i="3"/>
  <c r="H64" i="3"/>
  <c r="H61" i="3"/>
  <c r="H57" i="3"/>
  <c r="H59" i="3"/>
  <c r="H52" i="3"/>
  <c r="H53" i="3"/>
  <c r="H54" i="3"/>
  <c r="H40" i="3"/>
  <c r="H41" i="3"/>
  <c r="H42" i="3"/>
  <c r="H43" i="3"/>
  <c r="H44" i="3"/>
  <c r="H45" i="3"/>
  <c r="H46" i="3"/>
  <c r="H47" i="3"/>
  <c r="H48" i="3"/>
  <c r="H37" i="3"/>
  <c r="H38" i="3"/>
  <c r="H31" i="3"/>
  <c r="H32" i="3"/>
  <c r="H33" i="3"/>
  <c r="H35" i="3"/>
  <c r="H36" i="3"/>
  <c r="H24" i="3"/>
  <c r="H25" i="3"/>
  <c r="H26" i="3"/>
  <c r="H27" i="3"/>
  <c r="H28" i="3"/>
  <c r="C65" i="3"/>
  <c r="H23" i="3"/>
  <c r="H19" i="3"/>
  <c r="H21" i="3"/>
  <c r="H17" i="3"/>
  <c r="H16" i="3"/>
  <c r="E15" i="3"/>
  <c r="H10" i="3"/>
  <c r="H11" i="3"/>
  <c r="H12" i="3"/>
  <c r="H13" i="3"/>
  <c r="H14" i="3"/>
  <c r="H9" i="3"/>
  <c r="E32" i="63"/>
  <c r="E34" i="63" s="1"/>
  <c r="C32" i="63"/>
  <c r="C34" i="63" s="1"/>
  <c r="H157" i="3"/>
  <c r="H56" i="3"/>
  <c r="D128" i="133"/>
  <c r="H96" i="3"/>
  <c r="D155" i="3"/>
  <c r="E93" i="3"/>
  <c r="H86" i="3"/>
  <c r="H87" i="3"/>
  <c r="H8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A4" i="76"/>
  <c r="H30" i="61"/>
  <c r="G30" i="61"/>
  <c r="D30" i="61"/>
  <c r="I29" i="61"/>
  <c r="E29" i="61"/>
  <c r="I28" i="61"/>
  <c r="E28" i="61"/>
  <c r="I27" i="61"/>
  <c r="E27" i="61"/>
  <c r="I26" i="61"/>
  <c r="E26" i="61"/>
  <c r="I25" i="61"/>
  <c r="E25" i="61"/>
  <c r="I24" i="61"/>
  <c r="E24" i="61"/>
  <c r="D24" i="61"/>
  <c r="C24" i="61"/>
  <c r="I23" i="61"/>
  <c r="E23" i="61"/>
  <c r="I22" i="61"/>
  <c r="E22" i="61"/>
  <c r="I21" i="61"/>
  <c r="E21" i="61"/>
  <c r="I20" i="61"/>
  <c r="E20" i="61"/>
  <c r="I19" i="61"/>
  <c r="E19" i="61"/>
  <c r="E18" i="61" s="1"/>
  <c r="I18" i="61"/>
  <c r="I30" i="61" s="1"/>
  <c r="D18" i="61"/>
  <c r="C18" i="61"/>
  <c r="H17" i="61"/>
  <c r="G17" i="61"/>
  <c r="D17" i="61"/>
  <c r="C17" i="61"/>
  <c r="I16" i="61"/>
  <c r="E16" i="61"/>
  <c r="I15" i="61"/>
  <c r="E15" i="61"/>
  <c r="I14" i="61"/>
  <c r="E14" i="61"/>
  <c r="I13" i="61"/>
  <c r="E13" i="61"/>
  <c r="I12" i="61"/>
  <c r="E12" i="61"/>
  <c r="I11" i="61"/>
  <c r="E11" i="61"/>
  <c r="I10" i="61"/>
  <c r="E10" i="61"/>
  <c r="I9" i="61"/>
  <c r="E9" i="61"/>
  <c r="I8" i="61"/>
  <c r="E8" i="61"/>
  <c r="I7" i="61"/>
  <c r="E7" i="61"/>
  <c r="I6" i="61"/>
  <c r="E6" i="61"/>
  <c r="H8" i="3" l="1"/>
  <c r="E128" i="133"/>
  <c r="G128" i="3" s="1"/>
  <c r="C30" i="61"/>
  <c r="C33" i="61" s="1"/>
  <c r="E30" i="61"/>
  <c r="G31" i="61"/>
  <c r="E128" i="3"/>
  <c r="G22" i="3"/>
  <c r="H22" i="3" s="1"/>
  <c r="G60" i="3"/>
  <c r="H60" i="3" s="1"/>
  <c r="G146" i="3"/>
  <c r="H146" i="3" s="1"/>
  <c r="E89" i="133"/>
  <c r="G89" i="3" s="1"/>
  <c r="H89" i="3" s="1"/>
  <c r="G114" i="3"/>
  <c r="H114" i="3" s="1"/>
  <c r="E17" i="61"/>
  <c r="E31" i="61" s="1"/>
  <c r="G75" i="3"/>
  <c r="H75" i="3" s="1"/>
  <c r="G49" i="3"/>
  <c r="H49" i="3" s="1"/>
  <c r="D31" i="61"/>
  <c r="D32" i="61"/>
  <c r="G93" i="3"/>
  <c r="H93" i="3" s="1"/>
  <c r="H15" i="3"/>
  <c r="E65" i="3"/>
  <c r="E90" i="3" s="1"/>
  <c r="C90" i="3"/>
  <c r="H32" i="61"/>
  <c r="C90" i="135"/>
  <c r="E89" i="135" s="1"/>
  <c r="E90" i="135" s="1"/>
  <c r="D90" i="135" s="1"/>
  <c r="D65" i="3"/>
  <c r="D90" i="3" s="1"/>
  <c r="I17" i="61"/>
  <c r="I31" i="61" s="1"/>
  <c r="G32" i="61"/>
  <c r="C31" i="61"/>
  <c r="C32" i="61"/>
  <c r="G33" i="61" l="1"/>
  <c r="H128" i="3"/>
  <c r="I32" i="61"/>
  <c r="E32" i="61"/>
  <c r="H31" i="61"/>
  <c r="E33" i="61"/>
  <c r="I33" i="61"/>
  <c r="D155" i="134"/>
  <c r="C155" i="134" s="1"/>
  <c r="E154" i="134" s="1"/>
  <c r="E155" i="134" s="1"/>
  <c r="H33" i="61" l="1"/>
  <c r="D33" i="61"/>
  <c r="H29" i="73"/>
  <c r="D31" i="76" s="1"/>
  <c r="G29" i="73"/>
  <c r="D25" i="76" s="1"/>
  <c r="I28" i="73"/>
  <c r="E28" i="73"/>
  <c r="I27" i="73"/>
  <c r="E27" i="73"/>
  <c r="I26" i="73"/>
  <c r="E26" i="73"/>
  <c r="I25" i="73"/>
  <c r="E25" i="73"/>
  <c r="I24" i="73"/>
  <c r="E24" i="73"/>
  <c r="C24" i="73"/>
  <c r="I23" i="73"/>
  <c r="I22" i="73"/>
  <c r="E22" i="73"/>
  <c r="I21" i="73"/>
  <c r="E21" i="73"/>
  <c r="I20" i="73"/>
  <c r="I19" i="73"/>
  <c r="H18" i="73"/>
  <c r="D30" i="76" s="1"/>
  <c r="G18" i="73"/>
  <c r="D24" i="76" s="1"/>
  <c r="I17" i="73"/>
  <c r="I16" i="73"/>
  <c r="E16" i="73"/>
  <c r="I15" i="73"/>
  <c r="E15" i="73"/>
  <c r="I14" i="73"/>
  <c r="E14" i="73"/>
  <c r="I13" i="73"/>
  <c r="E13" i="73"/>
  <c r="I12" i="73"/>
  <c r="I11" i="73"/>
  <c r="I10" i="73"/>
  <c r="I9" i="73"/>
  <c r="I8" i="73"/>
  <c r="I7" i="73"/>
  <c r="I6" i="73"/>
  <c r="E154" i="131"/>
  <c r="E153" i="131"/>
  <c r="E152" i="131"/>
  <c r="E151" i="131"/>
  <c r="E150" i="131"/>
  <c r="E149" i="131"/>
  <c r="E148" i="131"/>
  <c r="D147" i="131"/>
  <c r="C147" i="131"/>
  <c r="E146" i="131"/>
  <c r="E145" i="131"/>
  <c r="E144" i="131"/>
  <c r="E143" i="131"/>
  <c r="E142" i="131" s="1"/>
  <c r="D142" i="131"/>
  <c r="C142" i="131"/>
  <c r="E141" i="131"/>
  <c r="E140" i="131"/>
  <c r="E139" i="131"/>
  <c r="E138" i="131"/>
  <c r="E137" i="131"/>
  <c r="E136" i="131"/>
  <c r="D135" i="131"/>
  <c r="D155" i="131" s="1"/>
  <c r="C135" i="131"/>
  <c r="C155" i="131" s="1"/>
  <c r="E134" i="131"/>
  <c r="E133" i="131"/>
  <c r="E132" i="131"/>
  <c r="E131" i="131"/>
  <c r="D131" i="131"/>
  <c r="C131" i="131"/>
  <c r="D130" i="131"/>
  <c r="E129" i="131"/>
  <c r="G129" i="1" s="1"/>
  <c r="E128" i="131"/>
  <c r="E127" i="131"/>
  <c r="E126" i="131"/>
  <c r="E125" i="131"/>
  <c r="G125" i="1" s="1"/>
  <c r="E124" i="131"/>
  <c r="E123" i="131"/>
  <c r="E122" i="131"/>
  <c r="E121" i="131"/>
  <c r="G121" i="1" s="1"/>
  <c r="E120" i="131"/>
  <c r="E119" i="131"/>
  <c r="E118" i="131"/>
  <c r="E117" i="131"/>
  <c r="E116" i="131" s="1"/>
  <c r="D116" i="131"/>
  <c r="C116" i="131"/>
  <c r="E115" i="131"/>
  <c r="G115" i="1" s="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G103" i="1" s="1"/>
  <c r="E102" i="131"/>
  <c r="E101" i="131"/>
  <c r="E100" i="131"/>
  <c r="E99" i="131"/>
  <c r="E98" i="131"/>
  <c r="E97" i="131"/>
  <c r="E96" i="131"/>
  <c r="E95" i="131"/>
  <c r="D95" i="131"/>
  <c r="C95" i="131"/>
  <c r="C92" i="131"/>
  <c r="E86" i="131"/>
  <c r="E85" i="131"/>
  <c r="E84" i="131"/>
  <c r="E83" i="131"/>
  <c r="E82" i="131"/>
  <c r="E81" i="131"/>
  <c r="D80" i="131"/>
  <c r="C80" i="131"/>
  <c r="E79" i="131"/>
  <c r="E78" i="131"/>
  <c r="E77" i="131"/>
  <c r="E76" i="131" s="1"/>
  <c r="D76" i="131"/>
  <c r="C76" i="131"/>
  <c r="E75" i="131"/>
  <c r="E74" i="131"/>
  <c r="E73" i="131" s="1"/>
  <c r="D73" i="131"/>
  <c r="C73" i="131"/>
  <c r="E72" i="131"/>
  <c r="E71" i="131"/>
  <c r="E70" i="131"/>
  <c r="E69" i="131"/>
  <c r="D68" i="131"/>
  <c r="C68" i="131"/>
  <c r="E67" i="131"/>
  <c r="E66" i="131"/>
  <c r="E65" i="131"/>
  <c r="E64" i="131" s="1"/>
  <c r="D64" i="131"/>
  <c r="C64" i="131"/>
  <c r="C87" i="131" s="1"/>
  <c r="E62" i="131"/>
  <c r="E61" i="131"/>
  <c r="E60" i="131"/>
  <c r="E59" i="131"/>
  <c r="E58" i="131"/>
  <c r="D58" i="131"/>
  <c r="C58" i="131"/>
  <c r="E57" i="131"/>
  <c r="E56" i="131"/>
  <c r="E55" i="131"/>
  <c r="E54" i="131"/>
  <c r="D53" i="131"/>
  <c r="C53" i="131"/>
  <c r="E52" i="131"/>
  <c r="E51" i="131"/>
  <c r="E50" i="131"/>
  <c r="E49" i="131"/>
  <c r="E48" i="131"/>
  <c r="D47" i="131"/>
  <c r="C47" i="131"/>
  <c r="E46" i="131"/>
  <c r="E45" i="131"/>
  <c r="E44" i="131"/>
  <c r="E43" i="131"/>
  <c r="E42" i="131"/>
  <c r="E41" i="131"/>
  <c r="E40" i="131"/>
  <c r="E39" i="131"/>
  <c r="E38" i="131"/>
  <c r="E35" i="131" s="1"/>
  <c r="E37" i="131"/>
  <c r="E36" i="131"/>
  <c r="D35" i="131"/>
  <c r="C35" i="131"/>
  <c r="E34" i="131"/>
  <c r="E33" i="131"/>
  <c r="E32" i="131"/>
  <c r="E31" i="131"/>
  <c r="E30" i="131"/>
  <c r="E29" i="131"/>
  <c r="E28" i="131"/>
  <c r="D28" i="131"/>
  <c r="D27" i="131" s="1"/>
  <c r="C27" i="131"/>
  <c r="E26" i="131"/>
  <c r="E25" i="131"/>
  <c r="E24" i="131"/>
  <c r="E23" i="131"/>
  <c r="E22" i="131"/>
  <c r="E21" i="131"/>
  <c r="D20" i="131"/>
  <c r="C20" i="131"/>
  <c r="E19" i="131"/>
  <c r="E18" i="131"/>
  <c r="E17" i="131"/>
  <c r="E16" i="131"/>
  <c r="E15" i="131"/>
  <c r="E14" i="131"/>
  <c r="E13" i="131" s="1"/>
  <c r="D13" i="131"/>
  <c r="C13" i="131"/>
  <c r="E12" i="131"/>
  <c r="E11" i="131"/>
  <c r="E10" i="131"/>
  <c r="E9" i="131"/>
  <c r="E8" i="131"/>
  <c r="E7" i="131"/>
  <c r="D6" i="131"/>
  <c r="C6" i="131"/>
  <c r="C3" i="131"/>
  <c r="E154" i="130"/>
  <c r="E153" i="130"/>
  <c r="E152" i="130"/>
  <c r="E151" i="130"/>
  <c r="G151" i="1" s="1"/>
  <c r="H151" i="1" s="1"/>
  <c r="E150" i="130"/>
  <c r="E149" i="130"/>
  <c r="E148" i="130"/>
  <c r="D147" i="130"/>
  <c r="C147" i="130"/>
  <c r="E146" i="130"/>
  <c r="E145" i="130"/>
  <c r="E144" i="130"/>
  <c r="E143" i="130"/>
  <c r="E142" i="130" s="1"/>
  <c r="D142" i="130"/>
  <c r="C142" i="130"/>
  <c r="E141" i="130"/>
  <c r="E140" i="130"/>
  <c r="E139" i="130"/>
  <c r="E138" i="130"/>
  <c r="G138" i="1" s="1"/>
  <c r="H138" i="1" s="1"/>
  <c r="E137" i="130"/>
  <c r="E136" i="130"/>
  <c r="D135" i="130"/>
  <c r="C135" i="130"/>
  <c r="C155" i="130" s="1"/>
  <c r="E134" i="130"/>
  <c r="E133" i="130"/>
  <c r="E132" i="130"/>
  <c r="E131" i="130" s="1"/>
  <c r="D131" i="130"/>
  <c r="D155" i="130" s="1"/>
  <c r="C131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D116" i="130"/>
  <c r="C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D95" i="130"/>
  <c r="C95" i="130"/>
  <c r="C92" i="130"/>
  <c r="E86" i="130"/>
  <c r="E85" i="130"/>
  <c r="E84" i="130"/>
  <c r="E83" i="130"/>
  <c r="E82" i="130"/>
  <c r="E81" i="130"/>
  <c r="D80" i="130"/>
  <c r="C80" i="130"/>
  <c r="E79" i="130"/>
  <c r="E78" i="130"/>
  <c r="E77" i="130"/>
  <c r="D76" i="130"/>
  <c r="C76" i="130"/>
  <c r="E75" i="130"/>
  <c r="E74" i="130"/>
  <c r="E73" i="130" s="1"/>
  <c r="D73" i="130"/>
  <c r="C73" i="130"/>
  <c r="E72" i="130"/>
  <c r="E71" i="130"/>
  <c r="E70" i="130"/>
  <c r="E69" i="130"/>
  <c r="E68" i="130" s="1"/>
  <c r="D68" i="130"/>
  <c r="C68" i="130"/>
  <c r="E67" i="130"/>
  <c r="E66" i="130"/>
  <c r="E65" i="130"/>
  <c r="D64" i="130"/>
  <c r="C64" i="130"/>
  <c r="E62" i="130"/>
  <c r="E61" i="130"/>
  <c r="E60" i="130"/>
  <c r="E59" i="130"/>
  <c r="E58" i="130"/>
  <c r="D58" i="130"/>
  <c r="C58" i="130"/>
  <c r="E57" i="130"/>
  <c r="E56" i="130"/>
  <c r="E58" i="134" s="1"/>
  <c r="E55" i="130"/>
  <c r="E54" i="130"/>
  <c r="D53" i="130"/>
  <c r="C53" i="130"/>
  <c r="E52" i="130"/>
  <c r="E51" i="130"/>
  <c r="E50" i="130"/>
  <c r="E47" i="130" s="1"/>
  <c r="E49" i="130"/>
  <c r="E48" i="130"/>
  <c r="D47" i="130"/>
  <c r="C47" i="130"/>
  <c r="E46" i="130"/>
  <c r="E45" i="130"/>
  <c r="E44" i="130"/>
  <c r="E43" i="130"/>
  <c r="E42" i="130"/>
  <c r="E41" i="130"/>
  <c r="E40" i="130"/>
  <c r="E39" i="130"/>
  <c r="E38" i="130"/>
  <c r="E37" i="130"/>
  <c r="E36" i="130"/>
  <c r="D35" i="130"/>
  <c r="C35" i="130"/>
  <c r="E34" i="130"/>
  <c r="E33" i="130"/>
  <c r="E32" i="130"/>
  <c r="E31" i="130"/>
  <c r="E30" i="130"/>
  <c r="E29" i="130"/>
  <c r="D28" i="130"/>
  <c r="D27" i="130"/>
  <c r="C27" i="130"/>
  <c r="E26" i="130"/>
  <c r="E25" i="130"/>
  <c r="E24" i="130"/>
  <c r="E23" i="130"/>
  <c r="E22" i="130"/>
  <c r="E21" i="130"/>
  <c r="D20" i="130"/>
  <c r="C20" i="130"/>
  <c r="E19" i="130"/>
  <c r="E18" i="130"/>
  <c r="E17" i="130"/>
  <c r="E16" i="130"/>
  <c r="E13" i="130" s="1"/>
  <c r="E15" i="130"/>
  <c r="E14" i="130"/>
  <c r="D13" i="130"/>
  <c r="C13" i="130"/>
  <c r="E12" i="130"/>
  <c r="E11" i="130"/>
  <c r="E10" i="130"/>
  <c r="E9" i="130"/>
  <c r="E8" i="130"/>
  <c r="E7" i="130"/>
  <c r="D6" i="130"/>
  <c r="C6" i="130"/>
  <c r="C3" i="130"/>
  <c r="E154" i="129"/>
  <c r="E153" i="129"/>
  <c r="G153" i="1" s="1"/>
  <c r="H153" i="1" s="1"/>
  <c r="E152" i="129"/>
  <c r="E151" i="129"/>
  <c r="E150" i="129"/>
  <c r="E149" i="129"/>
  <c r="G149" i="1" s="1"/>
  <c r="H149" i="1" s="1"/>
  <c r="E148" i="129"/>
  <c r="D147" i="129"/>
  <c r="C147" i="129"/>
  <c r="C145" i="133" s="1"/>
  <c r="E146" i="129"/>
  <c r="E145" i="129"/>
  <c r="E144" i="129"/>
  <c r="J144" i="1" s="1"/>
  <c r="K144" i="1" s="1"/>
  <c r="E143" i="129"/>
  <c r="D142" i="129"/>
  <c r="C142" i="129"/>
  <c r="E141" i="129"/>
  <c r="E140" i="129"/>
  <c r="G140" i="1" s="1"/>
  <c r="H140" i="1" s="1"/>
  <c r="E139" i="129"/>
  <c r="E138" i="129"/>
  <c r="E137" i="129"/>
  <c r="E136" i="129"/>
  <c r="E135" i="129" s="1"/>
  <c r="D135" i="129"/>
  <c r="C135" i="129"/>
  <c r="E134" i="129"/>
  <c r="E131" i="129" s="1"/>
  <c r="G131" i="1" s="1"/>
  <c r="E133" i="129"/>
  <c r="E132" i="129"/>
  <c r="D131" i="129"/>
  <c r="C131" i="129"/>
  <c r="E129" i="129"/>
  <c r="E128" i="129"/>
  <c r="E127" i="129"/>
  <c r="G127" i="1" s="1"/>
  <c r="H127" i="1" s="1"/>
  <c r="E126" i="129"/>
  <c r="E125" i="129"/>
  <c r="E124" i="129"/>
  <c r="E123" i="129"/>
  <c r="G123" i="1" s="1"/>
  <c r="H123" i="1" s="1"/>
  <c r="E122" i="129"/>
  <c r="E121" i="129"/>
  <c r="E120" i="129"/>
  <c r="E119" i="129"/>
  <c r="G119" i="1" s="1"/>
  <c r="E118" i="129"/>
  <c r="E117" i="129"/>
  <c r="D116" i="129"/>
  <c r="C116" i="129"/>
  <c r="E115" i="129"/>
  <c r="J114" i="1"/>
  <c r="K114" i="1" s="1"/>
  <c r="E113" i="129"/>
  <c r="J113" i="1" s="1"/>
  <c r="K113" i="1" s="1"/>
  <c r="E112" i="129"/>
  <c r="E111" i="129"/>
  <c r="E110" i="129"/>
  <c r="E109" i="129"/>
  <c r="E108" i="129"/>
  <c r="G108" i="1" s="1"/>
  <c r="H108" i="1" s="1"/>
  <c r="E107" i="129"/>
  <c r="E106" i="129"/>
  <c r="E105" i="129"/>
  <c r="E104" i="129"/>
  <c r="G104" i="1" s="1"/>
  <c r="H104" i="1" s="1"/>
  <c r="E103" i="129"/>
  <c r="E102" i="129"/>
  <c r="E101" i="129"/>
  <c r="E100" i="129"/>
  <c r="G100" i="129" s="1"/>
  <c r="E99" i="129"/>
  <c r="E98" i="129"/>
  <c r="E97" i="129"/>
  <c r="E96" i="129"/>
  <c r="D95" i="129"/>
  <c r="C95" i="129"/>
  <c r="C92" i="129"/>
  <c r="E86" i="129"/>
  <c r="E85" i="129"/>
  <c r="E84" i="129"/>
  <c r="E83" i="129"/>
  <c r="E80" i="129" s="1"/>
  <c r="E82" i="129"/>
  <c r="E81" i="129"/>
  <c r="D80" i="129"/>
  <c r="C80" i="129"/>
  <c r="E79" i="129"/>
  <c r="E78" i="129"/>
  <c r="E77" i="129"/>
  <c r="D76" i="129"/>
  <c r="C76" i="129"/>
  <c r="E75" i="129"/>
  <c r="E74" i="129"/>
  <c r="D73" i="129"/>
  <c r="C73" i="129"/>
  <c r="E72" i="129"/>
  <c r="E71" i="129"/>
  <c r="E68" i="129" s="1"/>
  <c r="E70" i="129"/>
  <c r="E69" i="129"/>
  <c r="D68" i="129"/>
  <c r="D87" i="129" s="1"/>
  <c r="C68" i="129"/>
  <c r="E67" i="129"/>
  <c r="E66" i="129"/>
  <c r="E65" i="129"/>
  <c r="E64" i="129" s="1"/>
  <c r="D64" i="129"/>
  <c r="C64" i="129"/>
  <c r="E62" i="129"/>
  <c r="E61" i="129"/>
  <c r="E60" i="129"/>
  <c r="E59" i="129"/>
  <c r="D58" i="129"/>
  <c r="C58" i="129"/>
  <c r="E57" i="129"/>
  <c r="E56" i="129"/>
  <c r="E55" i="129"/>
  <c r="E54" i="129"/>
  <c r="D53" i="129"/>
  <c r="C53" i="129"/>
  <c r="E52" i="129"/>
  <c r="E51" i="129"/>
  <c r="E50" i="129"/>
  <c r="E49" i="129"/>
  <c r="E48" i="129"/>
  <c r="E47" i="129" s="1"/>
  <c r="D47" i="129"/>
  <c r="C47" i="129"/>
  <c r="E46" i="129"/>
  <c r="E45" i="129"/>
  <c r="E44" i="129"/>
  <c r="E43" i="129"/>
  <c r="E42" i="129"/>
  <c r="E41" i="129"/>
  <c r="E40" i="129"/>
  <c r="E39" i="129"/>
  <c r="E38" i="129"/>
  <c r="E37" i="129"/>
  <c r="E36" i="129"/>
  <c r="D35" i="129"/>
  <c r="C35" i="129"/>
  <c r="E34" i="129"/>
  <c r="E33" i="129"/>
  <c r="E32" i="129"/>
  <c r="E31" i="129"/>
  <c r="E30" i="129"/>
  <c r="E29" i="129"/>
  <c r="D28" i="129"/>
  <c r="D30" i="133" s="1"/>
  <c r="C27" i="129"/>
  <c r="E26" i="129"/>
  <c r="E25" i="129"/>
  <c r="E24" i="129"/>
  <c r="E23" i="129"/>
  <c r="E22" i="129"/>
  <c r="E21" i="129"/>
  <c r="D20" i="129"/>
  <c r="C20" i="129"/>
  <c r="E19" i="129"/>
  <c r="E18" i="129"/>
  <c r="G18" i="129" s="1"/>
  <c r="E17" i="129"/>
  <c r="E16" i="129"/>
  <c r="E15" i="129"/>
  <c r="E14" i="129"/>
  <c r="D13" i="129"/>
  <c r="C13" i="129"/>
  <c r="E12" i="129"/>
  <c r="E11" i="129"/>
  <c r="E10" i="129"/>
  <c r="E9" i="129"/>
  <c r="E8" i="129"/>
  <c r="E7" i="129"/>
  <c r="D6" i="129"/>
  <c r="C6" i="129"/>
  <c r="C3" i="129"/>
  <c r="G154" i="1"/>
  <c r="E154" i="1"/>
  <c r="E153" i="1"/>
  <c r="G152" i="1"/>
  <c r="E152" i="1"/>
  <c r="E151" i="1"/>
  <c r="G150" i="1"/>
  <c r="E150" i="1"/>
  <c r="E149" i="1"/>
  <c r="G148" i="1"/>
  <c r="E148" i="1"/>
  <c r="E147" i="1" s="1"/>
  <c r="D147" i="1"/>
  <c r="C147" i="1"/>
  <c r="C145" i="3" s="1"/>
  <c r="G146" i="1"/>
  <c r="E146" i="1"/>
  <c r="G145" i="1"/>
  <c r="E145" i="1"/>
  <c r="E144" i="1"/>
  <c r="I144" i="1" s="1"/>
  <c r="G143" i="1"/>
  <c r="H143" i="1" s="1"/>
  <c r="E143" i="1"/>
  <c r="C142" i="1"/>
  <c r="G141" i="1"/>
  <c r="H141" i="1" s="1"/>
  <c r="E141" i="1"/>
  <c r="E140" i="1"/>
  <c r="G139" i="1"/>
  <c r="H139" i="1" s="1"/>
  <c r="E139" i="1"/>
  <c r="E138" i="1"/>
  <c r="G137" i="1"/>
  <c r="H137" i="1" s="1"/>
  <c r="E137" i="1"/>
  <c r="E136" i="1"/>
  <c r="E135" i="1" s="1"/>
  <c r="D135" i="1"/>
  <c r="C135" i="1"/>
  <c r="G134" i="1"/>
  <c r="H134" i="1" s="1"/>
  <c r="E134" i="1"/>
  <c r="G133" i="1"/>
  <c r="E133" i="1"/>
  <c r="E131" i="1" s="1"/>
  <c r="G132" i="1"/>
  <c r="H132" i="1" s="1"/>
  <c r="E132" i="1"/>
  <c r="D131" i="1"/>
  <c r="C131" i="1"/>
  <c r="E129" i="1"/>
  <c r="G128" i="1"/>
  <c r="H128" i="1" s="1"/>
  <c r="E128" i="1"/>
  <c r="E127" i="1"/>
  <c r="G126" i="1"/>
  <c r="H126" i="1" s="1"/>
  <c r="E126" i="1"/>
  <c r="E125" i="1"/>
  <c r="G124" i="1"/>
  <c r="H124" i="1" s="1"/>
  <c r="E124" i="1"/>
  <c r="E123" i="1"/>
  <c r="G122" i="1"/>
  <c r="H122" i="1" s="1"/>
  <c r="E122" i="1"/>
  <c r="E121" i="1"/>
  <c r="G120" i="1"/>
  <c r="E120" i="1"/>
  <c r="E119" i="1"/>
  <c r="G118" i="1"/>
  <c r="E118" i="1"/>
  <c r="E117" i="1"/>
  <c r="I117" i="1" s="1"/>
  <c r="D116" i="1"/>
  <c r="C116" i="1"/>
  <c r="E115" i="1"/>
  <c r="E114" i="1"/>
  <c r="I114" i="1" s="1"/>
  <c r="E113" i="1"/>
  <c r="I113" i="1" s="1"/>
  <c r="E112" i="1"/>
  <c r="G111" i="1"/>
  <c r="E111" i="1"/>
  <c r="G110" i="1"/>
  <c r="E110" i="1"/>
  <c r="G109" i="1"/>
  <c r="H109" i="1" s="1"/>
  <c r="E109" i="1"/>
  <c r="E108" i="1"/>
  <c r="E107" i="1"/>
  <c r="G106" i="1"/>
  <c r="E106" i="1"/>
  <c r="G105" i="1"/>
  <c r="E105" i="1"/>
  <c r="E104" i="1"/>
  <c r="E103" i="1"/>
  <c r="G102" i="1"/>
  <c r="E102" i="1"/>
  <c r="G99" i="129" l="1"/>
  <c r="J99" i="1"/>
  <c r="J21" i="1"/>
  <c r="G21" i="129"/>
  <c r="J25" i="1"/>
  <c r="G25" i="129"/>
  <c r="G11" i="129"/>
  <c r="J11" i="1"/>
  <c r="G56" i="129"/>
  <c r="J56" i="1"/>
  <c r="K56" i="1" s="1"/>
  <c r="G37" i="129"/>
  <c r="J37" i="1"/>
  <c r="K37" i="1" s="1"/>
  <c r="G117" i="129"/>
  <c r="J117" i="1"/>
  <c r="K117" i="1" s="1"/>
  <c r="G98" i="129"/>
  <c r="J98" i="1"/>
  <c r="K98" i="1" s="1"/>
  <c r="G97" i="129"/>
  <c r="J97" i="1"/>
  <c r="K97" i="1" s="1"/>
  <c r="G144" i="1"/>
  <c r="H144" i="1" s="1"/>
  <c r="G144" i="129"/>
  <c r="G113" i="1"/>
  <c r="H113" i="1" s="1"/>
  <c r="G113" i="129"/>
  <c r="G114" i="1"/>
  <c r="G114" i="129"/>
  <c r="H131" i="1"/>
  <c r="E55" i="134"/>
  <c r="G58" i="3"/>
  <c r="H58" i="3" s="1"/>
  <c r="H105" i="1"/>
  <c r="H150" i="1"/>
  <c r="H154" i="1"/>
  <c r="E13" i="129"/>
  <c r="E68" i="131"/>
  <c r="E80" i="131"/>
  <c r="E147" i="131"/>
  <c r="G117" i="1"/>
  <c r="H117" i="1" s="1"/>
  <c r="H133" i="1"/>
  <c r="G136" i="1"/>
  <c r="H136" i="1" s="1"/>
  <c r="E142" i="1"/>
  <c r="I142" i="1" s="1"/>
  <c r="C87" i="129"/>
  <c r="E76" i="129"/>
  <c r="E116" i="129"/>
  <c r="E147" i="129"/>
  <c r="E20" i="130"/>
  <c r="C63" i="130"/>
  <c r="E76" i="130"/>
  <c r="E87" i="130" s="1"/>
  <c r="C130" i="130"/>
  <c r="C156" i="130" s="1"/>
  <c r="E116" i="130"/>
  <c r="E135" i="130"/>
  <c r="G135" i="1" s="1"/>
  <c r="H135" i="1" s="1"/>
  <c r="E6" i="131"/>
  <c r="E53" i="131"/>
  <c r="E135" i="131"/>
  <c r="E145" i="3"/>
  <c r="C140" i="3"/>
  <c r="C154" i="3" s="1"/>
  <c r="C155" i="3" s="1"/>
  <c r="E30" i="133"/>
  <c r="D29" i="133"/>
  <c r="D65" i="133" s="1"/>
  <c r="D90" i="133" s="1"/>
  <c r="C90" i="133" s="1"/>
  <c r="E145" i="133"/>
  <c r="C140" i="133"/>
  <c r="C154" i="133" s="1"/>
  <c r="C155" i="1"/>
  <c r="B25" i="76" s="1"/>
  <c r="E25" i="76" s="1"/>
  <c r="H148" i="1"/>
  <c r="H152" i="1"/>
  <c r="E20" i="129"/>
  <c r="E28" i="129"/>
  <c r="E6" i="130"/>
  <c r="E53" i="130"/>
  <c r="G53" i="1" s="1"/>
  <c r="E147" i="130"/>
  <c r="H102" i="1"/>
  <c r="H106" i="1"/>
  <c r="H146" i="1"/>
  <c r="E58" i="129"/>
  <c r="G58" i="1" s="1"/>
  <c r="E28" i="130"/>
  <c r="E27" i="130" s="1"/>
  <c r="G27" i="1" s="1"/>
  <c r="E64" i="130"/>
  <c r="E80" i="130"/>
  <c r="G80" i="1" s="1"/>
  <c r="D130" i="130"/>
  <c r="E20" i="131"/>
  <c r="E27" i="131"/>
  <c r="E47" i="131"/>
  <c r="D63" i="130"/>
  <c r="H118" i="1"/>
  <c r="G107" i="1"/>
  <c r="H107" i="1" s="1"/>
  <c r="I29" i="73"/>
  <c r="D37" i="76" s="1"/>
  <c r="G30" i="73"/>
  <c r="D26" i="76" s="1"/>
  <c r="D29" i="73"/>
  <c r="D13" i="76" s="1"/>
  <c r="E130" i="131"/>
  <c r="C130" i="131"/>
  <c r="D63" i="131"/>
  <c r="E95" i="130"/>
  <c r="E130" i="130" s="1"/>
  <c r="E35" i="130"/>
  <c r="C160" i="130"/>
  <c r="E142" i="129"/>
  <c r="H145" i="1"/>
  <c r="G112" i="1"/>
  <c r="H112" i="1" s="1"/>
  <c r="H103" i="1"/>
  <c r="E95" i="129"/>
  <c r="J95" i="1" s="1"/>
  <c r="E73" i="129"/>
  <c r="G73" i="1" s="1"/>
  <c r="E53" i="129"/>
  <c r="E35" i="129"/>
  <c r="C63" i="129"/>
  <c r="E27" i="129"/>
  <c r="D27" i="129" s="1"/>
  <c r="D63" i="129" s="1"/>
  <c r="D88" i="129" s="1"/>
  <c r="E6" i="129"/>
  <c r="E116" i="1"/>
  <c r="I116" i="1" s="1"/>
  <c r="H125" i="1"/>
  <c r="H120" i="1"/>
  <c r="H119" i="1"/>
  <c r="I18" i="73"/>
  <c r="D36" i="76" s="1"/>
  <c r="H30" i="73"/>
  <c r="D155" i="129"/>
  <c r="C155" i="129" s="1"/>
  <c r="E155" i="1"/>
  <c r="I155" i="1" s="1"/>
  <c r="H129" i="1"/>
  <c r="H121" i="1"/>
  <c r="H114" i="1"/>
  <c r="H110" i="1"/>
  <c r="H111" i="1"/>
  <c r="H115" i="1"/>
  <c r="G101" i="1"/>
  <c r="E101" i="1"/>
  <c r="G100" i="1"/>
  <c r="E100" i="1"/>
  <c r="G99" i="1"/>
  <c r="E99" i="1"/>
  <c r="G98" i="1"/>
  <c r="E98" i="1"/>
  <c r="I98" i="1" s="1"/>
  <c r="G97" i="1"/>
  <c r="E97" i="1"/>
  <c r="G96" i="1"/>
  <c r="E96" i="1"/>
  <c r="D95" i="1"/>
  <c r="D130" i="1" s="1"/>
  <c r="C95" i="1"/>
  <c r="C130" i="1" s="1"/>
  <c r="C92" i="1"/>
  <c r="G86" i="1"/>
  <c r="E86" i="1"/>
  <c r="G85" i="1"/>
  <c r="E85" i="1"/>
  <c r="G84" i="1"/>
  <c r="E84" i="1"/>
  <c r="G83" i="1"/>
  <c r="E83" i="1"/>
  <c r="G82" i="1"/>
  <c r="H82" i="1" s="1"/>
  <c r="E82" i="1"/>
  <c r="G81" i="1"/>
  <c r="E81" i="1"/>
  <c r="E80" i="1" s="1"/>
  <c r="D80" i="1"/>
  <c r="C80" i="1"/>
  <c r="G79" i="1"/>
  <c r="E79" i="1"/>
  <c r="G78" i="1"/>
  <c r="E78" i="1"/>
  <c r="G77" i="1"/>
  <c r="H77" i="1" s="1"/>
  <c r="E77" i="1"/>
  <c r="D76" i="1"/>
  <c r="C76" i="1"/>
  <c r="G75" i="1"/>
  <c r="E75" i="1"/>
  <c r="G74" i="1"/>
  <c r="E74" i="1"/>
  <c r="D73" i="1"/>
  <c r="C73" i="1"/>
  <c r="G72" i="1"/>
  <c r="H72" i="1" s="1"/>
  <c r="E72" i="1"/>
  <c r="G71" i="1"/>
  <c r="E71" i="1"/>
  <c r="G70" i="1"/>
  <c r="H70" i="1" s="1"/>
  <c r="E70" i="1"/>
  <c r="G69" i="1"/>
  <c r="E69" i="1"/>
  <c r="E68" i="1" s="1"/>
  <c r="G68" i="1"/>
  <c r="D68" i="1"/>
  <c r="C68" i="1"/>
  <c r="G67" i="1"/>
  <c r="H67" i="1" s="1"/>
  <c r="E67" i="1"/>
  <c r="G66" i="1"/>
  <c r="E66" i="1"/>
  <c r="G65" i="1"/>
  <c r="H65" i="1" s="1"/>
  <c r="E65" i="1"/>
  <c r="G64" i="1"/>
  <c r="E64" i="1"/>
  <c r="D64" i="1"/>
  <c r="D87" i="1" s="1"/>
  <c r="B13" i="76" s="1"/>
  <c r="C64" i="1"/>
  <c r="G62" i="1"/>
  <c r="E62" i="1"/>
  <c r="G61" i="1"/>
  <c r="E61" i="1"/>
  <c r="G60" i="1"/>
  <c r="E60" i="1"/>
  <c r="E58" i="1" s="1"/>
  <c r="G59" i="1"/>
  <c r="E59" i="1"/>
  <c r="D58" i="1"/>
  <c r="C58" i="1"/>
  <c r="G57" i="1"/>
  <c r="E57" i="1"/>
  <c r="G56" i="1"/>
  <c r="E56" i="1"/>
  <c r="G55" i="1"/>
  <c r="E55" i="1"/>
  <c r="G54" i="1"/>
  <c r="E54" i="1"/>
  <c r="E53" i="1"/>
  <c r="D53" i="1"/>
  <c r="D11" i="73" s="1"/>
  <c r="C53" i="1"/>
  <c r="C11" i="73" s="1"/>
  <c r="G52" i="1"/>
  <c r="E52" i="1"/>
  <c r="G51" i="1"/>
  <c r="H51" i="1" s="1"/>
  <c r="E51" i="1"/>
  <c r="G50" i="1"/>
  <c r="E50" i="1"/>
  <c r="G49" i="1"/>
  <c r="E49" i="1"/>
  <c r="G48" i="1"/>
  <c r="E48" i="1"/>
  <c r="E47" i="1" s="1"/>
  <c r="G47" i="1"/>
  <c r="D47" i="1"/>
  <c r="C47" i="1"/>
  <c r="G46" i="1"/>
  <c r="E46" i="1"/>
  <c r="G45" i="1"/>
  <c r="E45" i="1"/>
  <c r="G44" i="1"/>
  <c r="H44" i="1" s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E35" i="1" s="1"/>
  <c r="G36" i="1"/>
  <c r="E36" i="1"/>
  <c r="D35" i="1"/>
  <c r="D10" i="73" s="1"/>
  <c r="C35" i="1"/>
  <c r="C10" i="73" s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E27" i="1" s="1"/>
  <c r="D27" i="1"/>
  <c r="D9" i="73" s="1"/>
  <c r="C27" i="1"/>
  <c r="C9" i="73" s="1"/>
  <c r="E9" i="73" s="1"/>
  <c r="G26" i="1"/>
  <c r="E26" i="1"/>
  <c r="G25" i="1"/>
  <c r="E25" i="1"/>
  <c r="G24" i="1"/>
  <c r="E24" i="1"/>
  <c r="G23" i="1"/>
  <c r="E23" i="1"/>
  <c r="G22" i="1"/>
  <c r="E22" i="1"/>
  <c r="G21" i="1"/>
  <c r="E21" i="1"/>
  <c r="D20" i="1"/>
  <c r="C20" i="1"/>
  <c r="G19" i="1"/>
  <c r="E19" i="1"/>
  <c r="G18" i="1"/>
  <c r="E18" i="1"/>
  <c r="I18" i="1" s="1"/>
  <c r="G17" i="1"/>
  <c r="E17" i="1"/>
  <c r="G16" i="1"/>
  <c r="E16" i="1"/>
  <c r="G15" i="1"/>
  <c r="E15" i="1"/>
  <c r="G14" i="1"/>
  <c r="E14" i="1"/>
  <c r="D13" i="1"/>
  <c r="D7" i="73" s="1"/>
  <c r="C13" i="1"/>
  <c r="C7" i="73" s="1"/>
  <c r="G12" i="1"/>
  <c r="E12" i="1"/>
  <c r="G11" i="1"/>
  <c r="E11" i="1"/>
  <c r="I11" i="1" s="1"/>
  <c r="G10" i="1"/>
  <c r="E10" i="1"/>
  <c r="G9" i="1"/>
  <c r="E9" i="1"/>
  <c r="G8" i="1"/>
  <c r="E8" i="1"/>
  <c r="G7" i="1"/>
  <c r="E7" i="1"/>
  <c r="D6" i="1"/>
  <c r="D6" i="73" s="1"/>
  <c r="C6" i="1"/>
  <c r="C6" i="73" s="1"/>
  <c r="C18" i="73" s="1"/>
  <c r="C3" i="1"/>
  <c r="A37" i="75"/>
  <c r="A34" i="76" s="1"/>
  <c r="A31" i="75"/>
  <c r="A28" i="76" s="1"/>
  <c r="A25" i="75"/>
  <c r="A22" i="76" s="1"/>
  <c r="A19" i="75"/>
  <c r="A16" i="76" s="1"/>
  <c r="A13" i="75"/>
  <c r="A10" i="76" s="1"/>
  <c r="I99" i="1" l="1"/>
  <c r="K99" i="1"/>
  <c r="K21" i="1"/>
  <c r="I21" i="1"/>
  <c r="G6" i="1"/>
  <c r="G20" i="1"/>
  <c r="J20" i="1"/>
  <c r="G20" i="129"/>
  <c r="K25" i="1"/>
  <c r="I25" i="1"/>
  <c r="E20" i="1"/>
  <c r="K11" i="1"/>
  <c r="G6" i="129"/>
  <c r="J6" i="1"/>
  <c r="K6" i="1" s="1"/>
  <c r="G53" i="129"/>
  <c r="J53" i="1"/>
  <c r="K53" i="1" s="1"/>
  <c r="G35" i="129"/>
  <c r="J35" i="1"/>
  <c r="K35" i="1" s="1"/>
  <c r="G142" i="129"/>
  <c r="J142" i="1"/>
  <c r="K142" i="1" s="1"/>
  <c r="G116" i="129"/>
  <c r="J116" i="1"/>
  <c r="K116" i="1" s="1"/>
  <c r="E130" i="129"/>
  <c r="G95" i="129"/>
  <c r="G35" i="1"/>
  <c r="H35" i="1" s="1"/>
  <c r="G13" i="1"/>
  <c r="H13" i="1" s="1"/>
  <c r="G13" i="129"/>
  <c r="E95" i="1"/>
  <c r="K95" i="1" s="1"/>
  <c r="H80" i="1"/>
  <c r="D87" i="130"/>
  <c r="H68" i="1"/>
  <c r="H17" i="1"/>
  <c r="H22" i="1"/>
  <c r="H78" i="1"/>
  <c r="H83" i="1"/>
  <c r="E13" i="76"/>
  <c r="G145" i="3"/>
  <c r="E140" i="133"/>
  <c r="G147" i="1"/>
  <c r="H147" i="1" s="1"/>
  <c r="E13" i="1"/>
  <c r="I13" i="1" s="1"/>
  <c r="H48" i="1"/>
  <c r="H50" i="1"/>
  <c r="H52" i="1"/>
  <c r="H64" i="1"/>
  <c r="H66" i="1"/>
  <c r="H69" i="1"/>
  <c r="H71" i="1"/>
  <c r="H75" i="1"/>
  <c r="C63" i="131"/>
  <c r="C88" i="131" s="1"/>
  <c r="E87" i="131" s="1"/>
  <c r="D87" i="131" s="1"/>
  <c r="D88" i="131" s="1"/>
  <c r="D160" i="131"/>
  <c r="E63" i="131"/>
  <c r="G116" i="1"/>
  <c r="H116" i="1" s="1"/>
  <c r="H15" i="1"/>
  <c r="H24" i="1"/>
  <c r="G76" i="1"/>
  <c r="H81" i="1"/>
  <c r="E63" i="130"/>
  <c r="E88" i="130" s="1"/>
  <c r="E140" i="3"/>
  <c r="E154" i="3" s="1"/>
  <c r="E155" i="3" s="1"/>
  <c r="H145" i="3"/>
  <c r="G55" i="3"/>
  <c r="H55" i="3" s="1"/>
  <c r="E65" i="134"/>
  <c r="E90" i="134" s="1"/>
  <c r="D90" i="134" s="1"/>
  <c r="H14" i="1"/>
  <c r="H16" i="1"/>
  <c r="H21" i="1"/>
  <c r="H23" i="1"/>
  <c r="E73" i="1"/>
  <c r="E87" i="1" s="1"/>
  <c r="E161" i="1" s="1"/>
  <c r="I161" i="1" s="1"/>
  <c r="C161" i="129"/>
  <c r="D160" i="130"/>
  <c r="G30" i="3"/>
  <c r="H30" i="3" s="1"/>
  <c r="E29" i="133"/>
  <c r="E155" i="130"/>
  <c r="E161" i="130" s="1"/>
  <c r="D18" i="73"/>
  <c r="E6" i="1"/>
  <c r="I6" i="1" s="1"/>
  <c r="H19" i="1"/>
  <c r="H12" i="1"/>
  <c r="H11" i="1"/>
  <c r="E10" i="73"/>
  <c r="E11" i="73"/>
  <c r="D6" i="76"/>
  <c r="E7" i="73"/>
  <c r="H101" i="1"/>
  <c r="C87" i="1"/>
  <c r="C20" i="73"/>
  <c r="H74" i="1"/>
  <c r="C31" i="73"/>
  <c r="H57" i="1"/>
  <c r="G95" i="1"/>
  <c r="H98" i="1"/>
  <c r="E6" i="73"/>
  <c r="D63" i="1"/>
  <c r="D160" i="1" s="1"/>
  <c r="I30" i="73"/>
  <c r="D38" i="76" s="1"/>
  <c r="C160" i="131"/>
  <c r="E160" i="130"/>
  <c r="E155" i="129"/>
  <c r="G142" i="1"/>
  <c r="H142" i="1" s="1"/>
  <c r="H99" i="1"/>
  <c r="H97" i="1"/>
  <c r="H79" i="1"/>
  <c r="H61" i="1"/>
  <c r="H58" i="1"/>
  <c r="H55" i="1"/>
  <c r="H47" i="1"/>
  <c r="H38" i="1"/>
  <c r="C88" i="129"/>
  <c r="E87" i="129" s="1"/>
  <c r="H33" i="1"/>
  <c r="H31" i="1"/>
  <c r="E63" i="129"/>
  <c r="J63" i="1" s="1"/>
  <c r="H29" i="1"/>
  <c r="H27" i="1"/>
  <c r="H25" i="1"/>
  <c r="H46" i="1"/>
  <c r="H45" i="1"/>
  <c r="H42" i="1"/>
  <c r="H96" i="1"/>
  <c r="B24" i="76"/>
  <c r="E24" i="76" s="1"/>
  <c r="C156" i="1"/>
  <c r="B26" i="76" s="1"/>
  <c r="E26" i="76" s="1"/>
  <c r="E76" i="1"/>
  <c r="B7" i="76"/>
  <c r="C161" i="1"/>
  <c r="H60" i="1"/>
  <c r="H56" i="1"/>
  <c r="H53" i="1"/>
  <c r="H49" i="1"/>
  <c r="H43" i="1"/>
  <c r="H41" i="1"/>
  <c r="H40" i="1"/>
  <c r="H39" i="1"/>
  <c r="H37" i="1"/>
  <c r="H34" i="1"/>
  <c r="H32" i="1"/>
  <c r="H30" i="1"/>
  <c r="H28" i="1"/>
  <c r="H26" i="1"/>
  <c r="C63" i="1"/>
  <c r="C160" i="1" s="1"/>
  <c r="H18" i="1"/>
  <c r="H10" i="1"/>
  <c r="H9" i="1"/>
  <c r="H8" i="1"/>
  <c r="B6" i="76"/>
  <c r="H7" i="1"/>
  <c r="D32" i="76"/>
  <c r="D130" i="129"/>
  <c r="D155" i="1"/>
  <c r="D156" i="1" s="1"/>
  <c r="B32" i="76" s="1"/>
  <c r="B37" i="76"/>
  <c r="E37" i="76" s="1"/>
  <c r="H100" i="1"/>
  <c r="B30" i="76"/>
  <c r="E30" i="76" s="1"/>
  <c r="H36" i="1"/>
  <c r="H59" i="1"/>
  <c r="H62" i="1"/>
  <c r="H73" i="1"/>
  <c r="H84" i="1"/>
  <c r="H85" i="1"/>
  <c r="H86" i="1"/>
  <c r="I4" i="61"/>
  <c r="C4" i="73"/>
  <c r="C4" i="61"/>
  <c r="H6" i="1"/>
  <c r="H54" i="1"/>
  <c r="H20" i="1" l="1"/>
  <c r="K20" i="1"/>
  <c r="I20" i="1"/>
  <c r="K63" i="1"/>
  <c r="G155" i="129"/>
  <c r="J155" i="1"/>
  <c r="K155" i="1" s="1"/>
  <c r="G130" i="129"/>
  <c r="J130" i="1"/>
  <c r="G130" i="1"/>
  <c r="E160" i="129"/>
  <c r="G63" i="129"/>
  <c r="E130" i="1"/>
  <c r="I95" i="1"/>
  <c r="H95" i="1"/>
  <c r="E63" i="1"/>
  <c r="C87" i="130"/>
  <c r="D161" i="130"/>
  <c r="E156" i="129"/>
  <c r="E18" i="73"/>
  <c r="D18" i="76" s="1"/>
  <c r="E156" i="130"/>
  <c r="D156" i="130" s="1"/>
  <c r="D88" i="130"/>
  <c r="G140" i="3"/>
  <c r="H140" i="3" s="1"/>
  <c r="E154" i="133"/>
  <c r="G29" i="3"/>
  <c r="H29" i="3" s="1"/>
  <c r="E65" i="133"/>
  <c r="H76" i="1"/>
  <c r="E160" i="131"/>
  <c r="E88" i="131"/>
  <c r="D32" i="73"/>
  <c r="D31" i="73"/>
  <c r="H32" i="73"/>
  <c r="E6" i="76"/>
  <c r="G31" i="73"/>
  <c r="C19" i="73"/>
  <c r="E20" i="73"/>
  <c r="G4" i="73"/>
  <c r="E32" i="76"/>
  <c r="B12" i="76"/>
  <c r="D88" i="1"/>
  <c r="B14" i="76" s="1"/>
  <c r="D12" i="76"/>
  <c r="D30" i="73"/>
  <c r="D14" i="76" s="1"/>
  <c r="H31" i="73"/>
  <c r="E161" i="129"/>
  <c r="J161" i="1" s="1"/>
  <c r="K161" i="1" s="1"/>
  <c r="G87" i="1"/>
  <c r="E88" i="129"/>
  <c r="J88" i="1" s="1"/>
  <c r="G63" i="1"/>
  <c r="B19" i="76"/>
  <c r="H87" i="1"/>
  <c r="C88" i="1"/>
  <c r="B8" i="76" s="1"/>
  <c r="D156" i="129"/>
  <c r="C130" i="129"/>
  <c r="D160" i="129"/>
  <c r="B31" i="76"/>
  <c r="E31" i="76" s="1"/>
  <c r="D161" i="1"/>
  <c r="G4" i="61"/>
  <c r="K130" i="1" l="1"/>
  <c r="G156" i="129"/>
  <c r="J156" i="1"/>
  <c r="G160" i="129"/>
  <c r="J160" i="1"/>
  <c r="D161" i="129"/>
  <c r="G161" i="129"/>
  <c r="G88" i="1"/>
  <c r="G88" i="129"/>
  <c r="I130" i="1"/>
  <c r="B36" i="76"/>
  <c r="E36" i="76" s="1"/>
  <c r="E156" i="1"/>
  <c r="H130" i="1"/>
  <c r="E88" i="1"/>
  <c r="K88" i="1" s="1"/>
  <c r="I63" i="1"/>
  <c r="E12" i="76"/>
  <c r="E160" i="1"/>
  <c r="I160" i="1" s="1"/>
  <c r="H63" i="1"/>
  <c r="B18" i="76"/>
  <c r="E18" i="76" s="1"/>
  <c r="G65" i="3"/>
  <c r="H65" i="3" s="1"/>
  <c r="E90" i="133"/>
  <c r="G90" i="3" s="1"/>
  <c r="H90" i="3" s="1"/>
  <c r="C161" i="130"/>
  <c r="C88" i="130"/>
  <c r="E155" i="133"/>
  <c r="C29" i="73"/>
  <c r="C32" i="73"/>
  <c r="E14" i="76"/>
  <c r="E29" i="73"/>
  <c r="D19" i="76" s="1"/>
  <c r="E19" i="76" s="1"/>
  <c r="E32" i="73"/>
  <c r="I31" i="73"/>
  <c r="E31" i="73"/>
  <c r="D7" i="76"/>
  <c r="E7" i="76" s="1"/>
  <c r="G32" i="73"/>
  <c r="C30" i="73"/>
  <c r="D8" i="76" s="1"/>
  <c r="E8" i="76" s="1"/>
  <c r="C156" i="129"/>
  <c r="C160" i="129"/>
  <c r="K156" i="1" l="1"/>
  <c r="K160" i="1"/>
  <c r="H88" i="1"/>
  <c r="I156" i="1"/>
  <c r="B38" i="76"/>
  <c r="E38" i="76" s="1"/>
  <c r="B20" i="76"/>
  <c r="I88" i="1"/>
  <c r="D155" i="133"/>
  <c r="C155" i="133" s="1"/>
  <c r="I32" i="73"/>
  <c r="E30" i="73"/>
  <c r="D20" i="76" s="1"/>
  <c r="E20" i="76" s="1"/>
  <c r="E154" i="135"/>
  <c r="E155" i="135"/>
  <c r="G155" i="3"/>
  <c r="H155" i="3" s="1"/>
  <c r="D155" i="135"/>
  <c r="C155" i="135"/>
  <c r="E155" i="131"/>
  <c r="E156" i="131"/>
  <c r="G156" i="1"/>
  <c r="H156" i="1" s="1"/>
  <c r="D156" i="131"/>
  <c r="C156" i="131"/>
  <c r="G155" i="1"/>
  <c r="E161" i="131"/>
  <c r="D161" i="131"/>
  <c r="C161" i="131"/>
  <c r="H155" i="1"/>
  <c r="G154" i="3"/>
  <c r="H154" i="3" s="1"/>
</calcChain>
</file>

<file path=xl/sharedStrings.xml><?xml version="1.0" encoding="utf-8"?>
<sst xmlns="http://schemas.openxmlformats.org/spreadsheetml/2006/main" count="2930" uniqueCount="528">
  <si>
    <t>Beruházási (felhalmozási) kiadások előirányzata beruházásonként</t>
  </si>
  <si>
    <t>Felújítási kiadások előirányzata felújításonként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</si>
  <si>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</si>
  <si>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</si>
  <si>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</si>
  <si>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</si>
  <si>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</si>
  <si>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</si>
  <si>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</si>
  <si>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</si>
  <si>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</si>
  <si>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</si>
  <si>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</si>
  <si>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</si>
  <si>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</si>
  <si>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</si>
  <si>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</si>
  <si>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</si>
  <si>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</si>
  <si>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</si>
  <si>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</si>
  <si>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</si>
  <si>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</si>
  <si>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</si>
  <si>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</si>
  <si>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</si>
  <si>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</si>
  <si>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</si>
  <si>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</si>
  <si>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</si>
  <si>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</si>
  <si>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</si>
  <si>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</si>
  <si>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</si>
  <si>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</si>
  <si>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</si>
  <si>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</si>
  <si>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</si>
  <si>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</si>
  <si>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</si>
  <si>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</si>
  <si>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</si>
  <si>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</si>
  <si>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</si>
  <si>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</si>
  <si>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</si>
  <si>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</si>
  <si>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</si>
  <si>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</si>
  <si>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</si>
  <si>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</si>
  <si>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</si>
  <si>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</si>
  <si>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</si>
  <si>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</si>
  <si>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</si>
  <si>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</si>
  <si>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</si>
  <si>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</si>
  <si>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</si>
  <si>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</si>
  <si>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</si>
  <si>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</si>
  <si>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</si>
  <si>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</si>
  <si>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</si>
  <si>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</si>
  <si>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</si>
  <si>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</si>
  <si>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</si>
  <si>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</si>
  <si>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</si>
  <si>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</si>
  <si>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</si>
  <si>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</si>
  <si>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</si>
  <si>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</si>
  <si>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</si>
  <si>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</si>
  <si>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</si>
  <si>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</si>
  <si>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</si>
  <si>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</si>
  <si>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</si>
  <si>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</si>
  <si>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</si>
  <si>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</si>
  <si>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</si>
  <si>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</si>
  <si>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</si>
  <si>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</si>
  <si>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</si>
  <si>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</si>
  <si>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</si>
  <si>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</si>
  <si>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</si>
  <si>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</si>
  <si>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</si>
  <si>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</si>
  <si>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</si>
  <si>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</si>
  <si>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</si>
  <si>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</si>
  <si>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</si>
  <si>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</si>
  <si>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</si>
  <si>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</si>
  <si>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</si>
  <si>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</si>
  <si>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</si>
  <si>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</si>
  <si>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</si>
  <si>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</si>
  <si>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</si>
  <si>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</si>
  <si>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</si>
  <si>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</si>
  <si>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</si>
  <si>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</si>
  <si>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</si>
  <si>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</si>
  <si>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</si>
  <si>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</si>
  <si>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</si>
  <si>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</si>
  <si>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</si>
  <si>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</si>
  <si>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</si>
  <si>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</si>
  <si>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</si>
  <si>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</si>
  <si>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</si>
  <si>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</si>
  <si>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</si>
  <si>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</si>
  <si>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</si>
  <si>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</si>
  <si>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</si>
  <si>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</si>
  <si>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</si>
  <si>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</si>
  <si>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</si>
  <si>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</si>
  <si>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</si>
  <si>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</si>
  <si>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</si>
  <si>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</si>
  <si>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</si>
  <si>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</si>
  <si>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</si>
  <si>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</si>
  <si>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</si>
  <si>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</si>
  <si>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</si>
  <si>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</si>
  <si>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</si>
  <si>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</si>
  <si>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</si>
  <si>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</si>
  <si>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</si>
  <si>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</si>
  <si>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</si>
  <si>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</si>
  <si>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</si>
  <si>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</si>
  <si>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</si>
  <si>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</si>
  <si>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</si>
  <si>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</si>
  <si>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</si>
  <si>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</si>
  <si>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</si>
  <si>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</si>
  <si>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</si>
  <si>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</si>
  <si>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</si>
  <si>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</si>
  <si>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</si>
  <si>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</si>
  <si>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</si>
  <si>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</si>
  <si>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</si>
  <si>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</si>
  <si>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</si>
  <si>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</si>
  <si>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</si>
  <si>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</si>
  <si>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</si>
  <si>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</si>
  <si>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</si>
  <si>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</si>
  <si>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</si>
  <si>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</si>
  <si>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</si>
  <si>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</si>
  <si>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</si>
  <si>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</si>
  <si>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</si>
  <si>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</si>
  <si>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</si>
  <si>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</si>
  <si>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</si>
  <si>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</si>
  <si>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</si>
  <si>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</si>
  <si>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</si>
  <si>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</si>
  <si>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</si>
  <si>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</si>
  <si>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</si>
  <si>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</si>
  <si>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</si>
  <si>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</si>
  <si>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</si>
  <si>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</si>
  <si>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</si>
  <si>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</si>
  <si>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</si>
  <si>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</si>
  <si>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</si>
  <si>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</si>
  <si>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</si>
  <si>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</si>
  <si>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</si>
  <si>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</si>
  <si>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</si>
  <si>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</si>
  <si>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</si>
  <si>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</si>
  <si>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</si>
  <si>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</si>
  <si>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</si>
  <si>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</si>
  <si>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</si>
  <si>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</si>
  <si>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</si>
  <si>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</si>
  <si>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</si>
  <si>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</si>
  <si>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</si>
  <si>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</si>
  <si>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</si>
  <si>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</si>
  <si>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</si>
  <si>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</si>
  <si>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</si>
  <si>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</si>
  <si>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</si>
  <si>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</si>
  <si>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</si>
  <si>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</si>
  <si>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</si>
  <si>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</si>
  <si>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</si>
  <si>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</si>
  <si>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</si>
  <si>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</si>
  <si>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</si>
  <si>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</si>
  <si>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</si>
  <si>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</si>
  <si>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</si>
  <si>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</si>
  <si>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</si>
  <si>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</si>
  <si>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</si>
  <si>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</si>
  <si>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</si>
  <si>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</si>
  <si>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</si>
  <si>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</si>
  <si>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</si>
  <si>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</si>
  <si>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</si>
  <si>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</si>
  <si>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</si>
  <si>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</si>
  <si>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</si>
  <si>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</si>
  <si>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</si>
  <si>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</si>
  <si>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</si>
  <si>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</si>
  <si>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</si>
  <si>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</si>
  <si>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</si>
  <si>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</si>
  <si>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</si>
  <si>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</si>
  <si>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</si>
  <si>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</si>
  <si>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</si>
  <si>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</si>
  <si>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</si>
  <si>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</si>
  <si>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</si>
  <si>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</si>
  <si>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</si>
  <si>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</si>
  <si>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</si>
  <si>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</si>
  <si>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</si>
  <si>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</si>
  <si>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</si>
  <si>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</si>
  <si>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</si>
  <si>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</si>
  <si>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</si>
  <si>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</si>
  <si>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</si>
  <si>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</si>
  <si>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</si>
  <si>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</si>
  <si>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</si>
  <si>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</si>
  <si>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</si>
  <si>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</si>
  <si>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</si>
  <si>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</si>
  <si>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</si>
  <si>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</si>
  <si>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</si>
  <si>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</si>
  <si>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</si>
  <si>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</si>
  <si>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</si>
  <si>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</si>
  <si>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</si>
  <si>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</si>
  <si>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</si>
  <si>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</si>
  <si>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</si>
  <si>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</si>
  <si>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</si>
  <si>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</si>
  <si>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</si>
  <si>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</si>
  <si>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</si>
  <si>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</si>
  <si>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</si>
  <si>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</si>
  <si>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</si>
  <si>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</si>
  <si>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</si>
  <si>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</si>
  <si>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</si>
  <si>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</si>
  <si>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</si>
  <si>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</si>
  <si>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</si>
  <si>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</si>
  <si>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</si>
  <si>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</si>
  <si>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</si>
  <si>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</si>
  <si>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</si>
  <si>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</si>
  <si>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</si>
  <si>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</si>
  <si>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</si>
  <si>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</si>
  <si>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</si>
  <si>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</si>
  <si>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</si>
  <si>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</si>
  <si>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</si>
  <si>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</si>
  <si>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</si>
  <si>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</si>
  <si>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</si>
  <si>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</si>
  <si>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</si>
  <si>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</si>
  <si>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</si>
  <si>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</si>
  <si>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</si>
  <si>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</si>
  <si>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</si>
  <si>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</si>
  <si>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</si>
  <si>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</si>
  <si>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</si>
  <si>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</si>
  <si>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</si>
  <si>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</si>
  <si>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</si>
  <si>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</si>
  <si>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</si>
  <si>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</si>
  <si>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</si>
  <si>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</si>
  <si>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</si>
  <si>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</si>
  <si>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</si>
  <si>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</si>
  <si>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</si>
  <si>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</si>
  <si>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</si>
  <si>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</si>
  <si>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</si>
  <si>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</si>
  <si>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</si>
  <si>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</si>
  <si>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</si>
  <si>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</si>
  <si>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</si>
  <si>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</si>
  <si>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</si>
  <si>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</si>
  <si>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</si>
  <si>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</si>
  <si>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</si>
  <si>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</si>
  <si>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</si>
  <si>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</si>
  <si>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</si>
  <si>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</si>
  <si>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</si>
  <si>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</si>
  <si>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</si>
  <si>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</si>
  <si>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</si>
  <si>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</si>
  <si>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</si>
  <si>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</si>
  <si>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</si>
  <si>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</si>
  <si>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</si>
  <si>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</si>
  <si>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</si>
  <si>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</si>
  <si>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</si>
  <si>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</si>
  <si>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</si>
  <si>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</si>
  <si>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</si>
  <si>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</si>
  <si>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</si>
  <si>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</si>
  <si>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</si>
  <si>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</si>
  <si>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</si>
  <si>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</si>
  <si>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E-G</t>
  </si>
  <si>
    <t>K+Ö+Á</t>
  </si>
  <si>
    <t>MINDÖSSZESEN:</t>
  </si>
  <si>
    <t>ÁHB megelőlegezések visszafizetése</t>
  </si>
  <si>
    <t>9. számú melléklet</t>
  </si>
  <si>
    <t>9.1. számú melléklet</t>
  </si>
  <si>
    <t>9.2. számú melléklet</t>
  </si>
  <si>
    <t>9.3. számú melléklet</t>
  </si>
  <si>
    <t>SIÓJUT KÖZSÉG ÖNKORMÁNYZATA</t>
  </si>
  <si>
    <t>Magánszemélyek kommunális adója</t>
  </si>
  <si>
    <t>Telekadó</t>
  </si>
  <si>
    <t>Bácskai temető akadálymentesítés</t>
  </si>
  <si>
    <t>Játszótéri eszközök /kisértékű tárgyi eszköz/</t>
  </si>
  <si>
    <t>Játszótér kerítés építés</t>
  </si>
  <si>
    <t>2017. évi eredeti előirányzat BEVÉTELEK</t>
  </si>
  <si>
    <t>forintban</t>
  </si>
  <si>
    <t xml:space="preserve"> forintban</t>
  </si>
  <si>
    <t>2017</t>
  </si>
  <si>
    <t xml:space="preserve">Kisértékű tárgyi eszköz beszerzés </t>
  </si>
  <si>
    <t>Vitéz tanya melletti 2 db telek megvásárlása</t>
  </si>
  <si>
    <t>Porszívó vásárlás/közfoglalkoztatás/</t>
  </si>
  <si>
    <t xml:space="preserve">Kisértékű tárgyi eszköz beszerzés/közfoglalkoztatás/ </t>
  </si>
  <si>
    <t>Siójut Község belterületi csapadékvíz elvezetési rendszerének korszerűsítése</t>
  </si>
  <si>
    <t>2017-2018</t>
  </si>
  <si>
    <t xml:space="preserve">                           </t>
  </si>
  <si>
    <r>
      <t>1.-5. sz. módosítás 
(</t>
    </r>
    <r>
      <rPr>
        <b/>
        <sz val="10"/>
        <rFont val="Calibri"/>
        <family val="2"/>
        <charset val="238"/>
      </rPr>
      <t>±</t>
    </r>
    <r>
      <rPr>
        <b/>
        <sz val="10"/>
        <rFont val="Times New Roman CE"/>
        <family val="1"/>
        <charset val="238"/>
      </rPr>
      <t>)</t>
    </r>
  </si>
  <si>
    <t>5.sz. módosítás utáni</t>
  </si>
  <si>
    <t>SIÓJUT KÖZSÉG ÖNKORMÁNYZAT adósságot keletkeztető ügyletekből és kezességvállalásokból fennálló kötelezettségei</t>
  </si>
  <si>
    <t>Forintban</t>
  </si>
  <si>
    <t>Sor-szám</t>
  </si>
  <si>
    <t>MEGNEVEZÉS</t>
  </si>
  <si>
    <t>Évek</t>
  </si>
  <si>
    <t>Összesen
(F=C+D+E)</t>
  </si>
  <si>
    <t>ÖSSZES KÖTELEZETTSÉG</t>
  </si>
  <si>
    <t>SIÓJUT KÖZSÉG ÖNKORMÁNZAT saját bevételeinek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</si>
  <si>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</si>
  <si>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</si>
  <si>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</si>
  <si>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</si>
  <si>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</si>
  <si>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</si>
  <si>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</si>
  <si>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</si>
  <si>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</si>
  <si>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SIÓJUT KÖZSÉG ÖNKORMÁNYZAT 2017.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</si>
  <si>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</si>
  <si>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</si>
  <si>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</si>
  <si>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 xml:space="preserve">EU-s projekt neve, azonosítója: 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</si>
  <si>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</si>
  <si>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</si>
  <si>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</si>
  <si>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</si>
  <si>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</si>
  <si>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</si>
  <si>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</si>
  <si>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</si>
  <si>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</si>
  <si>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</si>
  <si>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</si>
  <si>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</si>
  <si>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</si>
  <si>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</si>
  <si>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</si>
  <si>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EU-s projekt neve, azonosítója:</t>
  </si>
  <si>
    <t>Támogatott neve</t>
  </si>
  <si>
    <t>Hozzájárulás  (E Ft)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</si>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</sst>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,##0\ &quot;Ft&quot;"/>
    <numFmt numFmtId="166" formatCode="0&quot;.&quot;"/>
    <numFmt numFmtId="167" formatCode="_-* #,##0\ _F_t_-;\-* #,##0\ _F_t_-;_-* &quot;-&quot;??\ _F_t_-;_-@_-"/>
  </numFmts>
  <fonts count="4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1" fillId="0" borderId="0" applyFont="0" applyFill="0" applyBorder="0" applyAlignment="0" applyProtection="0"/>
  </cellStyleXfs>
  <cellXfs count="49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24" xfId="0" applyFont="1" applyFill="1" applyBorder="1" applyAlignment="1" applyProtection="1">
      <alignment horizontal="right"/>
    </xf>
    <xf numFmtId="0" fontId="2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4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0" fontId="7" fillId="0" borderId="0" xfId="5" applyFont="1" applyFill="1" applyProtection="1"/>
    <xf numFmtId="0" fontId="7" fillId="0" borderId="0" xfId="5" applyFont="1" applyFill="1" applyAlignment="1" applyProtection="1">
      <alignment horizontal="right" vertical="center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0" xfId="5" applyFill="1" applyProtection="1"/>
    <xf numFmtId="0" fontId="10" fillId="0" borderId="0" xfId="5" applyFont="1" applyFill="1" applyProtection="1"/>
    <xf numFmtId="0" fontId="7" fillId="0" borderId="0" xfId="5" applyFill="1" applyAlignme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Protection="1"/>
    <xf numFmtId="0" fontId="15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3" fontId="17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4" fillId="0" borderId="0" xfId="0" applyFont="1" applyProtection="1"/>
    <xf numFmtId="0" fontId="19" fillId="0" borderId="0" xfId="0" applyFont="1" applyProtection="1"/>
    <xf numFmtId="0" fontId="25" fillId="0" borderId="0" xfId="0" applyFont="1" applyAlignment="1" applyProtection="1">
      <alignment horizontal="right" vertical="top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6" xfId="0" applyNumberFormat="1" applyFont="1" applyFill="1" applyBorder="1" applyAlignment="1" applyProtection="1">
      <alignment horizontal="right" vertical="center" wrapText="1" indent="1"/>
    </xf>
    <xf numFmtId="0" fontId="4" fillId="0" borderId="36" xfId="0" applyFont="1" applyFill="1" applyBorder="1" applyAlignment="1" applyProtection="1">
      <alignment horizontal="right"/>
    </xf>
    <xf numFmtId="0" fontId="1" fillId="0" borderId="0" xfId="5" applyFont="1" applyFill="1" applyProtection="1"/>
    <xf numFmtId="0" fontId="3" fillId="0" borderId="39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38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horizontal="left" vertical="center" wrapText="1" indent="1"/>
    </xf>
    <xf numFmtId="164" fontId="3" fillId="0" borderId="14" xfId="5" applyNumberFormat="1" applyFont="1" applyFill="1" applyBorder="1" applyAlignment="1" applyProtection="1">
      <alignment horizontal="right" vertical="center" wrapText="1" indent="1"/>
    </xf>
    <xf numFmtId="164" fontId="3" fillId="0" borderId="26" xfId="5" applyNumberFormat="1" applyFont="1" applyFill="1" applyBorder="1" applyAlignment="1" applyProtection="1">
      <alignment horizontal="righ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5" applyNumberFormat="1" applyFont="1" applyFill="1" applyBorder="1" applyAlignment="1" applyProtection="1">
      <alignment horizontal="righ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left" wrapText="1" indent="1"/>
    </xf>
    <xf numFmtId="164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9" fillId="0" borderId="14" xfId="0" applyFont="1" applyBorder="1" applyAlignment="1" applyProtection="1">
      <alignment horizontal="left" vertical="center" wrapText="1" indent="1"/>
    </xf>
    <xf numFmtId="164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6" xfId="0" applyFont="1" applyBorder="1" applyAlignment="1" applyProtection="1">
      <alignment horizontal="left" wrapText="1" indent="1"/>
    </xf>
    <xf numFmtId="164" fontId="18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</xf>
    <xf numFmtId="164" fontId="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5" applyNumberFormat="1" applyFont="1" applyFill="1" applyBorder="1" applyAlignment="1" applyProtection="1">
      <alignment horizontal="right" vertical="center" wrapText="1" indent="1"/>
    </xf>
    <xf numFmtId="164" fontId="1" fillId="0" borderId="45" xfId="5" applyNumberFormat="1" applyFont="1" applyFill="1" applyBorder="1" applyAlignment="1" applyProtection="1">
      <alignment horizontal="right" vertical="center" wrapText="1" indent="1"/>
    </xf>
    <xf numFmtId="0" fontId="3" fillId="0" borderId="13" xfId="5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vertical="center" wrapText="1"/>
    </xf>
    <xf numFmtId="0" fontId="28" fillId="0" borderId="6" xfId="0" applyFont="1" applyBorder="1" applyAlignment="1" applyProtection="1">
      <alignment vertical="center" wrapText="1"/>
    </xf>
    <xf numFmtId="0" fontId="28" fillId="0" borderId="9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10" xfId="0" applyFont="1" applyBorder="1" applyAlignment="1" applyProtection="1">
      <alignment wrapText="1"/>
    </xf>
    <xf numFmtId="164" fontId="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0" applyFont="1" applyBorder="1" applyAlignment="1" applyProtection="1">
      <alignment wrapText="1"/>
    </xf>
    <xf numFmtId="0" fontId="29" fillId="0" borderId="18" xfId="0" applyFont="1" applyBorder="1" applyAlignment="1" applyProtection="1">
      <alignment vertical="center" wrapText="1"/>
    </xf>
    <xf numFmtId="0" fontId="29" fillId="0" borderId="19" xfId="0" applyFont="1" applyBorder="1" applyAlignment="1" applyProtection="1">
      <alignment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3" fillId="0" borderId="15" xfId="5" applyFont="1" applyFill="1" applyBorder="1" applyAlignment="1" applyProtection="1">
      <alignment horizontal="left" vertical="center" wrapText="1" indent="1"/>
    </xf>
    <xf numFmtId="0" fontId="3" fillId="0" borderId="16" xfId="5" applyFont="1" applyFill="1" applyBorder="1" applyAlignment="1" applyProtection="1">
      <alignment vertical="center" wrapText="1"/>
    </xf>
    <xf numFmtId="164" fontId="3" fillId="0" borderId="16" xfId="5" applyNumberFormat="1" applyFont="1" applyFill="1" applyBorder="1" applyAlignment="1" applyProtection="1">
      <alignment horizontal="right" vertical="center" wrapText="1" indent="1"/>
    </xf>
    <xf numFmtId="164" fontId="3" fillId="0" borderId="36" xfId="5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164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5" applyNumberFormat="1" applyFont="1" applyFill="1" applyBorder="1" applyAlignment="1" applyProtection="1">
      <alignment horizontal="righ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164" fontId="10" fillId="0" borderId="45" xfId="5" applyNumberFormat="1" applyFont="1" applyFill="1" applyBorder="1" applyAlignment="1" applyProtection="1">
      <alignment horizontal="right" vertical="center" wrapText="1" indent="1"/>
    </xf>
    <xf numFmtId="164" fontId="10" fillId="0" borderId="46" xfId="5" applyNumberFormat="1" applyFont="1" applyFill="1" applyBorder="1" applyAlignment="1" applyProtection="1">
      <alignment horizontal="righ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7"/>
    </xf>
    <xf numFmtId="164" fontId="1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5" applyNumberFormat="1" applyFont="1" applyFill="1" applyBorder="1" applyAlignment="1" applyProtection="1">
      <alignment horizontal="right" vertical="center" wrapText="1" indent="1"/>
    </xf>
    <xf numFmtId="0" fontId="3" fillId="0" borderId="18" xfId="5" applyFont="1" applyFill="1" applyBorder="1" applyAlignment="1" applyProtection="1">
      <alignment horizontal="left" vertical="center" wrapText="1" indent="1"/>
    </xf>
    <xf numFmtId="0" fontId="3" fillId="0" borderId="19" xfId="5" applyFont="1" applyFill="1" applyBorder="1" applyAlignment="1" applyProtection="1">
      <alignment vertical="center" wrapText="1"/>
    </xf>
    <xf numFmtId="164" fontId="3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37" xfId="5" applyNumberFormat="1" applyFont="1" applyFill="1" applyBorder="1" applyAlignment="1" applyProtection="1">
      <alignment horizontal="righ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" xfId="5" applyFont="1" applyFill="1" applyBorder="1" applyAlignment="1" applyProtection="1">
      <alignment horizontal="left" vertical="center" wrapText="1" indent="1"/>
    </xf>
    <xf numFmtId="164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5" applyFont="1" applyFill="1" applyBorder="1" applyAlignment="1" applyProtection="1">
      <alignment horizontal="left" vertical="center" wrapText="1" indent="6"/>
    </xf>
    <xf numFmtId="164" fontId="1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5" applyFont="1" applyFill="1" applyBorder="1" applyAlignment="1" applyProtection="1">
      <alignment horizontal="left" vertical="center" wrapText="1" indent="1"/>
    </xf>
    <xf numFmtId="164" fontId="3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1" xfId="5" applyFont="1" applyFill="1" applyBorder="1" applyAlignment="1" applyProtection="1">
      <alignment horizontal="lef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</xf>
    <xf numFmtId="164" fontId="29" fillId="0" borderId="25" xfId="0" applyNumberFormat="1" applyFont="1" applyBorder="1" applyAlignment="1" applyProtection="1">
      <alignment horizontal="right" vertical="center" wrapText="1" indent="1"/>
    </xf>
    <xf numFmtId="164" fontId="29" fillId="0" borderId="26" xfId="0" applyNumberFormat="1" applyFont="1" applyBorder="1" applyAlignment="1" applyProtection="1">
      <alignment horizontal="righ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5" applyNumberFormat="1" applyFont="1" applyFill="1" applyBorder="1" applyAlignment="1" applyProtection="1">
      <alignment horizontal="right" vertical="center" wrapText="1" indent="1"/>
    </xf>
    <xf numFmtId="164" fontId="29" fillId="0" borderId="14" xfId="0" quotePrefix="1" applyNumberFormat="1" applyFont="1" applyBorder="1" applyAlignment="1" applyProtection="1">
      <alignment horizontal="right" vertical="center" wrapText="1" indent="1"/>
    </xf>
    <xf numFmtId="164" fontId="29" fillId="0" borderId="25" xfId="0" quotePrefix="1" applyNumberFormat="1" applyFont="1" applyBorder="1" applyAlignment="1" applyProtection="1">
      <alignment horizontal="right" vertical="center" wrapText="1" indent="1"/>
    </xf>
    <xf numFmtId="164" fontId="29" fillId="0" borderId="26" xfId="0" quotePrefix="1" applyNumberFormat="1" applyFont="1" applyBorder="1" applyAlignment="1" applyProtection="1">
      <alignment horizontal="right" vertical="center" wrapText="1" indent="1"/>
    </xf>
    <xf numFmtId="0" fontId="30" fillId="0" borderId="0" xfId="5" applyFont="1" applyFill="1" applyProtection="1"/>
    <xf numFmtId="0" fontId="18" fillId="0" borderId="0" xfId="5" applyFont="1" applyFill="1" applyProtection="1"/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9" xfId="0" applyFont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vertical="center" wrapText="1"/>
    </xf>
    <xf numFmtId="164" fontId="3" fillId="0" borderId="40" xfId="5" applyNumberFormat="1" applyFont="1" applyFill="1" applyBorder="1" applyAlignment="1" applyProtection="1">
      <alignment horizontal="right" vertical="center" wrapText="1" indent="1"/>
    </xf>
    <xf numFmtId="0" fontId="3" fillId="0" borderId="15" xfId="5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Continuous" vertical="center" wrapText="1"/>
    </xf>
    <xf numFmtId="164" fontId="18" fillId="0" borderId="14" xfId="0" applyNumberFormat="1" applyFont="1" applyFill="1" applyBorder="1" applyAlignment="1" applyProtection="1">
      <alignment horizontal="centerContinuous" vertical="center" wrapText="1"/>
    </xf>
    <xf numFmtId="164" fontId="18" fillId="0" borderId="25" xfId="0" applyNumberFormat="1" applyFont="1" applyFill="1" applyBorder="1" applyAlignment="1" applyProtection="1">
      <alignment horizontal="centerContinuous" vertical="center" wrapText="1"/>
    </xf>
    <xf numFmtId="164" fontId="18" fillId="0" borderId="17" xfId="0" applyNumberFormat="1" applyFont="1" applyFill="1" applyBorder="1" applyAlignment="1" applyProtection="1">
      <alignment horizontal="centerContinuous" vertical="center" wrapText="1"/>
    </xf>
    <xf numFmtId="164" fontId="18" fillId="0" borderId="43" xfId="0" applyNumberFormat="1" applyFont="1" applyFill="1" applyBorder="1" applyAlignment="1" applyProtection="1">
      <alignment horizontal="centerContinuous" vertical="center" wrapText="1"/>
    </xf>
    <xf numFmtId="164" fontId="18" fillId="0" borderId="36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ont="1" applyFill="1" applyBorder="1" applyAlignment="1" applyProtection="1">
      <alignment horizontal="right" vertical="center" wrapText="1" indent="1"/>
    </xf>
    <xf numFmtId="164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3" fillId="2" borderId="14" xfId="0" applyNumberFormat="1" applyFont="1" applyFill="1" applyBorder="1" applyAlignment="1" applyProtection="1">
      <alignment vertical="center" wrapText="1"/>
    </xf>
    <xf numFmtId="164" fontId="3" fillId="0" borderId="17" xfId="0" applyNumberFormat="1" applyFont="1" applyFill="1" applyBorder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8" xfId="0" quotePrefix="1" applyFont="1" applyFill="1" applyBorder="1" applyAlignment="1" applyProtection="1">
      <alignment horizontal="right" vertical="center" indent="1"/>
    </xf>
    <xf numFmtId="49" fontId="3" fillId="0" borderId="28" xfId="0" applyNumberFormat="1" applyFont="1" applyFill="1" applyBorder="1" applyAlignment="1" applyProtection="1">
      <alignment horizontal="right" vertical="center" inden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164" fontId="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5" applyNumberFormat="1" applyFont="1" applyFill="1" applyBorder="1" applyAlignment="1" applyProtection="1">
      <alignment horizontal="right" vertical="center" wrapText="1" indent="1"/>
    </xf>
    <xf numFmtId="164" fontId="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6" xfId="5" applyNumberFormat="1" applyFont="1" applyFill="1" applyBorder="1" applyAlignment="1" applyProtection="1">
      <alignment horizontal="right" vertical="center" wrapText="1" indent="1"/>
    </xf>
    <xf numFmtId="164" fontId="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5" applyNumberFormat="1" applyFont="1" applyFill="1" applyBorder="1" applyAlignment="1" applyProtection="1">
      <alignment horizontal="right" vertical="center" wrapText="1" indent="1"/>
    </xf>
    <xf numFmtId="0" fontId="29" fillId="0" borderId="13" xfId="0" applyFont="1" applyBorder="1" applyAlignment="1" applyProtection="1">
      <alignment horizontal="center" wrapText="1"/>
    </xf>
    <xf numFmtId="164" fontId="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28" fillId="0" borderId="10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0" fontId="10" fillId="0" borderId="22" xfId="5" applyFont="1" applyFill="1" applyBorder="1" applyAlignment="1" applyProtection="1">
      <alignment horizontal="left" vertical="center" wrapText="1" indent="6"/>
    </xf>
    <xf numFmtId="164" fontId="1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ont="1" applyFill="1" applyAlignment="1">
      <alignment vertical="center" wrapText="1"/>
    </xf>
    <xf numFmtId="49" fontId="18" fillId="0" borderId="13" xfId="5" applyNumberFormat="1" applyFont="1" applyFill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18" fillId="0" borderId="0" xfId="0" applyNumberFormat="1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64" fontId="10" fillId="0" borderId="22" xfId="0" applyNumberFormat="1" applyFont="1" applyFill="1" applyBorder="1" applyAlignment="1" applyProtection="1">
      <alignment vertical="center" wrapText="1"/>
      <protection locked="0"/>
    </xf>
    <xf numFmtId="164" fontId="18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164" fontId="18" fillId="3" borderId="17" xfId="0" applyNumberFormat="1" applyFont="1" applyFill="1" applyBorder="1" applyAlignment="1" applyProtection="1">
      <alignment vertical="center" wrapText="1"/>
      <protection locked="0"/>
    </xf>
    <xf numFmtId="164" fontId="10" fillId="0" borderId="54" xfId="0" applyNumberFormat="1" applyFont="1" applyFill="1" applyBorder="1" applyAlignment="1" applyProtection="1">
      <alignment vertical="center" wrapText="1"/>
    </xf>
    <xf numFmtId="164" fontId="10" fillId="0" borderId="38" xfId="0" applyNumberFormat="1" applyFon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0" xfId="5" applyNumberFormat="1" applyFill="1" applyProtection="1"/>
    <xf numFmtId="3" fontId="1" fillId="0" borderId="0" xfId="5" applyNumberFormat="1" applyFont="1" applyFill="1" applyProtection="1"/>
    <xf numFmtId="3" fontId="10" fillId="0" borderId="0" xfId="5" applyNumberFormat="1" applyFont="1" applyFill="1" applyProtection="1"/>
    <xf numFmtId="3" fontId="0" fillId="0" borderId="0" xfId="0" applyNumberFormat="1" applyProtection="1"/>
    <xf numFmtId="3" fontId="0" fillId="0" borderId="0" xfId="0" applyNumberFormat="1"/>
    <xf numFmtId="0" fontId="18" fillId="0" borderId="17" xfId="5" applyFont="1" applyFill="1" applyBorder="1" applyAlignment="1" applyProtection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0" fillId="0" borderId="2" xfId="0" applyNumberForma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0" fontId="28" fillId="0" borderId="11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8" xfId="0" applyFont="1" applyFill="1" applyBorder="1" applyAlignment="1"/>
    <xf numFmtId="164" fontId="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vertical="center" wrapText="1"/>
    </xf>
    <xf numFmtId="164" fontId="0" fillId="0" borderId="2" xfId="0" applyNumberFormat="1" applyFill="1" applyBorder="1" applyAlignment="1" applyProtection="1">
      <alignment horizontal="right" vertical="center" wrapText="1" indent="1"/>
    </xf>
    <xf numFmtId="165" fontId="7" fillId="0" borderId="0" xfId="5" applyNumberFormat="1" applyFill="1" applyProtection="1"/>
    <xf numFmtId="165" fontId="1" fillId="0" borderId="0" xfId="5" applyNumberFormat="1" applyFont="1" applyFill="1" applyProtection="1"/>
    <xf numFmtId="165" fontId="10" fillId="0" borderId="0" xfId="5" applyNumberFormat="1" applyFont="1" applyFill="1" applyProtection="1"/>
    <xf numFmtId="165" fontId="7" fillId="0" borderId="0" xfId="5" applyNumberFormat="1" applyFill="1" applyAlignment="1" applyProtection="1"/>
    <xf numFmtId="165" fontId="30" fillId="0" borderId="0" xfId="5" applyNumberFormat="1" applyFont="1" applyFill="1" applyProtection="1"/>
    <xf numFmtId="3" fontId="7" fillId="0" borderId="0" xfId="5" applyNumberFormat="1" applyFill="1" applyAlignment="1" applyProtection="1"/>
    <xf numFmtId="3" fontId="30" fillId="0" borderId="0" xfId="5" applyNumberFormat="1" applyFont="1" applyFill="1" applyProtection="1"/>
    <xf numFmtId="3" fontId="0" fillId="0" borderId="0" xfId="5" applyNumberFormat="1" applyFont="1" applyFill="1" applyProtection="1"/>
    <xf numFmtId="3" fontId="1" fillId="4" borderId="0" xfId="5" applyNumberFormat="1" applyFont="1" applyFill="1" applyProtection="1"/>
    <xf numFmtId="0" fontId="0" fillId="0" borderId="0" xfId="5" applyFont="1" applyFill="1" applyProtection="1"/>
    <xf numFmtId="0" fontId="32" fillId="0" borderId="0" xfId="5" applyFont="1" applyFill="1"/>
    <xf numFmtId="164" fontId="31" fillId="0" borderId="0" xfId="5" applyNumberFormat="1" applyFont="1" applyFill="1" applyBorder="1" applyAlignment="1" applyProtection="1">
      <alignment horizontal="centerContinuous" vertical="center"/>
    </xf>
    <xf numFmtId="0" fontId="33" fillId="0" borderId="0" xfId="0" applyFont="1" applyFill="1" applyBorder="1" applyAlignment="1" applyProtection="1"/>
    <xf numFmtId="166" fontId="18" fillId="0" borderId="6" xfId="5" applyNumberFormat="1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/>
    </xf>
    <xf numFmtId="0" fontId="10" fillId="0" borderId="14" xfId="5" applyFont="1" applyFill="1" applyBorder="1" applyAlignment="1">
      <alignment horizontal="center" vertical="center"/>
    </xf>
    <xf numFmtId="0" fontId="10" fillId="0" borderId="17" xfId="5" applyFont="1" applyFill="1" applyBorder="1" applyAlignment="1">
      <alignment horizontal="center" vertical="center"/>
    </xf>
    <xf numFmtId="0" fontId="10" fillId="0" borderId="9" xfId="5" applyFont="1" applyFill="1" applyBorder="1" applyAlignment="1">
      <alignment horizontal="center" vertical="center"/>
    </xf>
    <xf numFmtId="0" fontId="10" fillId="0" borderId="3" xfId="5" applyFont="1" applyFill="1" applyBorder="1" applyProtection="1">
      <protection locked="0"/>
    </xf>
    <xf numFmtId="167" fontId="10" fillId="0" borderId="3" xfId="6" applyNumberFormat="1" applyFont="1" applyFill="1" applyBorder="1" applyProtection="1">
      <protection locked="0"/>
    </xf>
    <xf numFmtId="167" fontId="10" fillId="0" borderId="56" xfId="6" applyNumberFormat="1" applyFont="1" applyFill="1" applyBorder="1"/>
    <xf numFmtId="0" fontId="10" fillId="0" borderId="8" xfId="5" applyFont="1" applyFill="1" applyBorder="1" applyAlignment="1">
      <alignment horizontal="center" vertical="center"/>
    </xf>
    <xf numFmtId="0" fontId="10" fillId="0" borderId="2" xfId="5" applyFont="1" applyFill="1" applyBorder="1" applyProtection="1">
      <protection locked="0"/>
    </xf>
    <xf numFmtId="167" fontId="10" fillId="0" borderId="2" xfId="6" applyNumberFormat="1" applyFont="1" applyFill="1" applyBorder="1" applyProtection="1">
      <protection locked="0"/>
    </xf>
    <xf numFmtId="167" fontId="10" fillId="0" borderId="21" xfId="6" applyNumberFormat="1" applyFont="1" applyFill="1" applyBorder="1"/>
    <xf numFmtId="0" fontId="10" fillId="0" borderId="10" xfId="5" applyFont="1" applyFill="1" applyBorder="1" applyAlignment="1">
      <alignment horizontal="center" vertical="center"/>
    </xf>
    <xf numFmtId="0" fontId="10" fillId="0" borderId="6" xfId="5" applyFont="1" applyFill="1" applyBorder="1" applyProtection="1">
      <protection locked="0"/>
    </xf>
    <xf numFmtId="167" fontId="10" fillId="0" borderId="6" xfId="6" applyNumberFormat="1" applyFont="1" applyFill="1" applyBorder="1" applyProtection="1">
      <protection locked="0"/>
    </xf>
    <xf numFmtId="0" fontId="18" fillId="0" borderId="13" xfId="5" applyFont="1" applyFill="1" applyBorder="1" applyAlignment="1">
      <alignment horizontal="center" vertical="center"/>
    </xf>
    <xf numFmtId="0" fontId="18" fillId="0" borderId="14" xfId="5" applyFont="1" applyFill="1" applyBorder="1"/>
    <xf numFmtId="167" fontId="18" fillId="0" borderId="14" xfId="5" applyNumberFormat="1" applyFont="1" applyFill="1" applyBorder="1"/>
    <xf numFmtId="167" fontId="18" fillId="0" borderId="17" xfId="5" applyNumberFormat="1" applyFont="1" applyFill="1" applyBorder="1"/>
    <xf numFmtId="0" fontId="19" fillId="0" borderId="0" xfId="5" applyFont="1" applyFill="1"/>
    <xf numFmtId="0" fontId="4" fillId="0" borderId="0" xfId="0" applyFont="1" applyFill="1" applyBorder="1" applyAlignment="1" applyProtection="1">
      <alignment horizontal="right"/>
    </xf>
    <xf numFmtId="0" fontId="34" fillId="0" borderId="11" xfId="5" applyFont="1" applyFill="1" applyBorder="1" applyAlignment="1" applyProtection="1">
      <alignment horizontal="center" vertical="center" wrapText="1"/>
    </xf>
    <xf numFmtId="0" fontId="34" fillId="0" borderId="4" xfId="5" applyFont="1" applyFill="1" applyBorder="1" applyAlignment="1" applyProtection="1">
      <alignment horizontal="center" vertical="center" wrapText="1"/>
    </xf>
    <xf numFmtId="0" fontId="34" fillId="0" borderId="50" xfId="5" applyFont="1" applyFill="1" applyBorder="1" applyAlignment="1" applyProtection="1">
      <alignment horizontal="center" vertical="center" wrapText="1"/>
    </xf>
    <xf numFmtId="0" fontId="16" fillId="0" borderId="13" xfId="5" applyFont="1" applyFill="1" applyBorder="1" applyAlignment="1" applyProtection="1">
      <alignment horizontal="center" vertical="center"/>
    </xf>
    <xf numFmtId="0" fontId="34" fillId="0" borderId="14" xfId="5" applyFont="1" applyFill="1" applyBorder="1" applyAlignment="1" applyProtection="1">
      <alignment horizontal="center" vertical="center"/>
    </xf>
    <xf numFmtId="0" fontId="34" fillId="0" borderId="17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7" fontId="16" fillId="0" borderId="47" xfId="6" applyNumberFormat="1" applyFont="1" applyFill="1" applyBorder="1" applyProtection="1">
      <protection locked="0"/>
    </xf>
    <xf numFmtId="0" fontId="16" fillId="0" borderId="8" xfId="5" applyFont="1" applyFill="1" applyBorder="1" applyAlignment="1" applyProtection="1">
      <alignment horizontal="center" vertical="center"/>
    </xf>
    <xf numFmtId="0" fontId="35" fillId="0" borderId="2" xfId="0" applyFont="1" applyBorder="1" applyAlignment="1">
      <alignment horizontal="justify" wrapText="1"/>
    </xf>
    <xf numFmtId="167" fontId="16" fillId="0" borderId="45" xfId="6" applyNumberFormat="1" applyFont="1" applyFill="1" applyBorder="1" applyProtection="1">
      <protection locked="0"/>
    </xf>
    <xf numFmtId="0" fontId="35" fillId="0" borderId="2" xfId="0" applyFont="1" applyBorder="1" applyAlignment="1">
      <alignment wrapText="1"/>
    </xf>
    <xf numFmtId="0" fontId="16" fillId="0" borderId="10" xfId="5" applyFont="1" applyFill="1" applyBorder="1" applyAlignment="1" applyProtection="1">
      <alignment horizontal="center" vertical="center"/>
    </xf>
    <xf numFmtId="167" fontId="16" fillId="0" borderId="46" xfId="6" applyNumberFormat="1" applyFont="1" applyFill="1" applyBorder="1" applyProtection="1">
      <protection locked="0"/>
    </xf>
    <xf numFmtId="0" fontId="35" fillId="0" borderId="22" xfId="0" applyFont="1" applyBorder="1" applyAlignment="1">
      <alignment wrapText="1"/>
    </xf>
    <xf numFmtId="167" fontId="34" fillId="0" borderId="17" xfId="6" applyNumberFormat="1" applyFont="1" applyFill="1" applyBorder="1" applyProtection="1"/>
    <xf numFmtId="0" fontId="16" fillId="0" borderId="4" xfId="5" applyFont="1" applyFill="1" applyBorder="1" applyProtection="1">
      <protection locked="0"/>
    </xf>
    <xf numFmtId="167" fontId="16" fillId="0" borderId="50" xfId="6" applyNumberFormat="1" applyFont="1" applyFill="1" applyBorder="1" applyProtection="1">
      <protection locked="0"/>
    </xf>
    <xf numFmtId="0" fontId="16" fillId="0" borderId="2" xfId="5" applyFont="1" applyFill="1" applyBorder="1" applyProtection="1">
      <protection locked="0"/>
    </xf>
    <xf numFmtId="167" fontId="16" fillId="0" borderId="21" xfId="6" applyNumberFormat="1" applyFont="1" applyFill="1" applyBorder="1" applyProtection="1">
      <protection locked="0"/>
    </xf>
    <xf numFmtId="0" fontId="16" fillId="0" borderId="6" xfId="5" applyFont="1" applyFill="1" applyBorder="1" applyProtection="1">
      <protection locked="0"/>
    </xf>
    <xf numFmtId="167" fontId="16" fillId="0" borderId="55" xfId="6" applyNumberFormat="1" applyFont="1" applyFill="1" applyBorder="1" applyProtection="1">
      <protection locked="0"/>
    </xf>
    <xf numFmtId="0" fontId="34" fillId="0" borderId="13" xfId="5" applyFont="1" applyFill="1" applyBorder="1" applyAlignment="1" applyProtection="1">
      <alignment horizontal="center" vertical="center"/>
    </xf>
    <xf numFmtId="0" fontId="34" fillId="0" borderId="14" xfId="5" applyFont="1" applyFill="1" applyBorder="1" applyAlignment="1" applyProtection="1">
      <alignment horizontal="left" vertical="center" wrapText="1"/>
    </xf>
    <xf numFmtId="0" fontId="0" fillId="0" borderId="0" xfId="0" applyFill="1"/>
    <xf numFmtId="0" fontId="17" fillId="0" borderId="15" xfId="0" applyFont="1" applyFill="1" applyBorder="1" applyAlignment="1" applyProtection="1">
      <alignment vertical="center"/>
    </xf>
    <xf numFmtId="0" fontId="17" fillId="0" borderId="16" xfId="0" applyFont="1" applyFill="1" applyBorder="1" applyAlignment="1" applyProtection="1">
      <alignment horizontal="center" vertical="center"/>
    </xf>
    <xf numFmtId="0" fontId="17" fillId="0" borderId="57" xfId="0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vertical="center"/>
    </xf>
    <xf numFmtId="3" fontId="16" fillId="0" borderId="4" xfId="0" applyNumberFormat="1" applyFont="1" applyFill="1" applyBorder="1" applyAlignment="1" applyProtection="1">
      <alignment vertical="center"/>
      <protection locked="0"/>
    </xf>
    <xf numFmtId="3" fontId="16" fillId="0" borderId="50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2" xfId="0" applyNumberFormat="1" applyFont="1" applyFill="1" applyBorder="1" applyAlignment="1" applyProtection="1">
      <alignment vertical="center"/>
      <protection locked="0"/>
    </xf>
    <xf numFmtId="3" fontId="38" fillId="0" borderId="21" xfId="0" applyNumberFormat="1" applyFont="1" applyFill="1" applyBorder="1" applyAlignment="1" applyProtection="1">
      <alignment vertical="center"/>
    </xf>
    <xf numFmtId="49" fontId="16" fillId="0" borderId="8" xfId="0" applyNumberFormat="1" applyFont="1" applyFill="1" applyBorder="1" applyAlignment="1" applyProtection="1">
      <alignment vertical="center"/>
    </xf>
    <xf numFmtId="3" fontId="16" fillId="0" borderId="2" xfId="0" applyNumberFormat="1" applyFont="1" applyFill="1" applyBorder="1" applyAlignment="1" applyProtection="1">
      <alignment vertical="center"/>
      <protection locked="0"/>
    </xf>
    <xf numFmtId="3" fontId="16" fillId="0" borderId="21" xfId="0" applyNumberFormat="1" applyFont="1" applyFill="1" applyBorder="1" applyAlignment="1" applyProtection="1">
      <alignment vertical="center"/>
    </xf>
    <xf numFmtId="49" fontId="16" fillId="0" borderId="10" xfId="0" applyNumberFormat="1" applyFont="1" applyFill="1" applyBorder="1" applyAlignment="1" applyProtection="1">
      <alignment vertical="center"/>
      <protection locked="0"/>
    </xf>
    <xf numFmtId="3" fontId="16" fillId="0" borderId="6" xfId="0" applyNumberFormat="1" applyFont="1" applyFill="1" applyBorder="1" applyAlignment="1" applyProtection="1">
      <alignment vertical="center"/>
      <protection locked="0"/>
    </xf>
    <xf numFmtId="49" fontId="17" fillId="0" borderId="13" xfId="0" applyNumberFormat="1" applyFont="1" applyFill="1" applyBorder="1" applyAlignment="1" applyProtection="1">
      <alignment vertical="center"/>
    </xf>
    <xf numFmtId="3" fontId="16" fillId="0" borderId="14" xfId="0" applyNumberFormat="1" applyFont="1" applyFill="1" applyBorder="1" applyAlignment="1" applyProtection="1">
      <alignment vertical="center"/>
    </xf>
    <xf numFmtId="3" fontId="16" fillId="0" borderId="1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6" fillId="0" borderId="8" xfId="0" applyNumberFormat="1" applyFont="1" applyFill="1" applyBorder="1" applyAlignment="1" applyProtection="1">
      <alignment horizontal="left" vertical="center"/>
    </xf>
    <xf numFmtId="49" fontId="16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0" fontId="39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Protection="1"/>
    <xf numFmtId="0" fontId="40" fillId="0" borderId="0" xfId="0" applyFont="1" applyFill="1"/>
    <xf numFmtId="0" fontId="41" fillId="0" borderId="13" xfId="0" applyFont="1" applyFill="1" applyBorder="1" applyAlignment="1" applyProtection="1">
      <alignment horizontal="center" vertical="center" wrapText="1"/>
    </xf>
    <xf numFmtId="0" fontId="41" fillId="0" borderId="14" xfId="0" applyFont="1" applyFill="1" applyBorder="1" applyAlignment="1" applyProtection="1">
      <alignment horizontal="center" vertical="center" wrapText="1"/>
    </xf>
    <xf numFmtId="0" fontId="41" fillId="0" borderId="1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vertical="center" wrapText="1"/>
    </xf>
    <xf numFmtId="164" fontId="16" fillId="0" borderId="3" xfId="0" applyNumberFormat="1" applyFont="1" applyFill="1" applyBorder="1" applyAlignment="1" applyProtection="1">
      <alignment vertical="center"/>
      <protection locked="0"/>
    </xf>
    <xf numFmtId="164" fontId="34" fillId="0" borderId="56" xfId="0" applyNumberFormat="1" applyFont="1" applyFill="1" applyBorder="1" applyAlignment="1" applyProtection="1">
      <alignment vertical="center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vertical="center" wrapText="1"/>
    </xf>
    <xf numFmtId="164" fontId="16" fillId="0" borderId="2" xfId="0" applyNumberFormat="1" applyFont="1" applyFill="1" applyBorder="1" applyAlignment="1" applyProtection="1">
      <alignment vertical="center"/>
      <protection locked="0"/>
    </xf>
    <xf numFmtId="164" fontId="34" fillId="0" borderId="21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/>
      <protection locked="0"/>
    </xf>
    <xf numFmtId="164" fontId="34" fillId="0" borderId="55" xfId="0" applyNumberFormat="1" applyFont="1" applyFill="1" applyBorder="1" applyAlignment="1" applyProtection="1">
      <alignment vertical="center"/>
    </xf>
    <xf numFmtId="0" fontId="34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vertical="center" wrapText="1"/>
    </xf>
    <xf numFmtId="164" fontId="34" fillId="0" borderId="14" xfId="0" applyNumberFormat="1" applyFont="1" applyFill="1" applyBorder="1" applyAlignment="1" applyProtection="1">
      <alignment vertical="center"/>
    </xf>
    <xf numFmtId="164" fontId="34" fillId="0" borderId="17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0" fillId="0" borderId="64" xfId="0" applyFill="1" applyBorder="1" applyProtection="1"/>
    <xf numFmtId="0" fontId="4" fillId="0" borderId="64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32" fillId="0" borderId="0" xfId="5" applyFont="1" applyFill="1" applyBorder="1"/>
    <xf numFmtId="0" fontId="34" fillId="0" borderId="47" xfId="5" applyFont="1" applyFill="1" applyBorder="1" applyAlignment="1" applyProtection="1">
      <alignment horizontal="center" vertical="center" wrapText="1"/>
    </xf>
    <xf numFmtId="0" fontId="34" fillId="0" borderId="26" xfId="5" applyFont="1" applyFill="1" applyBorder="1" applyAlignment="1" applyProtection="1">
      <alignment horizontal="center" vertical="center"/>
    </xf>
    <xf numFmtId="0" fontId="34" fillId="0" borderId="65" xfId="5" applyFont="1" applyFill="1" applyBorder="1" applyAlignment="1" applyProtection="1">
      <alignment horizontal="center" vertical="center" wrapText="1"/>
    </xf>
    <xf numFmtId="3" fontId="34" fillId="0" borderId="28" xfId="5" applyNumberFormat="1" applyFont="1" applyFill="1" applyBorder="1" applyAlignment="1" applyProtection="1">
      <alignment horizontal="right" vertical="center"/>
    </xf>
    <xf numFmtId="3" fontId="16" fillId="0" borderId="65" xfId="5" applyNumberFormat="1" applyFont="1" applyFill="1" applyBorder="1" applyAlignment="1" applyProtection="1">
      <alignment horizontal="right"/>
    </xf>
    <xf numFmtId="3" fontId="35" fillId="0" borderId="30" xfId="0" applyNumberFormat="1" applyFont="1" applyBorder="1" applyAlignment="1">
      <alignment horizontal="right" wrapText="1"/>
    </xf>
    <xf numFmtId="3" fontId="35" fillId="0" borderId="66" xfId="0" applyNumberFormat="1" applyFont="1" applyBorder="1" applyAlignment="1">
      <alignment horizontal="right" wrapText="1"/>
    </xf>
    <xf numFmtId="3" fontId="35" fillId="0" borderId="67" xfId="0" applyNumberFormat="1" applyFont="1" applyBorder="1" applyAlignment="1">
      <alignment horizontal="right" wrapText="1"/>
    </xf>
    <xf numFmtId="3" fontId="17" fillId="0" borderId="28" xfId="5" applyNumberFormat="1" applyFont="1" applyFill="1" applyBorder="1" applyAlignment="1" applyProtection="1">
      <alignment horizontal="right"/>
    </xf>
    <xf numFmtId="167" fontId="16" fillId="0" borderId="36" xfId="6" applyNumberFormat="1" applyFont="1" applyFill="1" applyBorder="1" applyAlignment="1" applyProtection="1">
      <alignment horizontal="right"/>
      <protection locked="0"/>
    </xf>
    <xf numFmtId="167" fontId="16" fillId="0" borderId="45" xfId="6" applyNumberFormat="1" applyFont="1" applyFill="1" applyBorder="1" applyAlignment="1" applyProtection="1">
      <alignment horizontal="right"/>
      <protection locked="0"/>
    </xf>
    <xf numFmtId="167" fontId="16" fillId="0" borderId="49" xfId="6" applyNumberFormat="1" applyFont="1" applyFill="1" applyBorder="1" applyAlignment="1" applyProtection="1">
      <alignment horizontal="right"/>
      <protection locked="0"/>
    </xf>
    <xf numFmtId="167" fontId="16" fillId="0" borderId="35" xfId="6" applyNumberFormat="1" applyFont="1" applyFill="1" applyBorder="1" applyAlignment="1" applyProtection="1">
      <alignment horizontal="right"/>
      <protection locked="0"/>
    </xf>
    <xf numFmtId="167" fontId="34" fillId="0" borderId="26" xfId="6" applyNumberFormat="1" applyFont="1" applyFill="1" applyBorder="1" applyAlignment="1" applyProtection="1">
      <alignment horizontal="right"/>
    </xf>
    <xf numFmtId="164" fontId="5" fillId="0" borderId="0" xfId="5" applyNumberFormat="1" applyFont="1" applyFill="1" applyBorder="1" applyAlignment="1" applyProtection="1">
      <alignment horizontal="center" vertical="center"/>
    </xf>
    <xf numFmtId="164" fontId="20" fillId="0" borderId="24" xfId="5" applyNumberFormat="1" applyFont="1" applyFill="1" applyBorder="1" applyAlignment="1" applyProtection="1">
      <alignment horizontal="left" vertical="center"/>
    </xf>
    <xf numFmtId="164" fontId="20" fillId="0" borderId="24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8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19" xfId="5" applyFont="1" applyFill="1" applyBorder="1" applyAlignment="1" applyProtection="1">
      <alignment horizontal="center" vertical="center" wrapText="1"/>
    </xf>
    <xf numFmtId="0" fontId="3" fillId="0" borderId="51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50" xfId="5" applyFont="1" applyFill="1" applyBorder="1" applyAlignment="1" applyProtection="1">
      <alignment horizontal="center" vertical="center" wrapText="1"/>
    </xf>
    <xf numFmtId="0" fontId="14" fillId="0" borderId="0" xfId="5" applyFont="1" applyFill="1" applyAlignment="1" applyProtection="1">
      <alignment horizontal="center"/>
    </xf>
    <xf numFmtId="164" fontId="18" fillId="0" borderId="52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vertical="center"/>
    </xf>
    <xf numFmtId="164" fontId="31" fillId="0" borderId="0" xfId="5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18" fillId="0" borderId="11" xfId="5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6" xfId="5" applyFont="1" applyFill="1" applyBorder="1" applyAlignment="1">
      <alignment horizontal="center" vertical="center" wrapText="1"/>
    </xf>
    <xf numFmtId="0" fontId="18" fillId="0" borderId="50" xfId="5" applyFont="1" applyFill="1" applyBorder="1" applyAlignment="1">
      <alignment horizontal="center" vertical="center" wrapText="1"/>
    </xf>
    <xf numFmtId="0" fontId="18" fillId="0" borderId="55" xfId="5" applyFont="1" applyFill="1" applyBorder="1" applyAlignment="1">
      <alignment horizontal="center" vertical="center" wrapText="1"/>
    </xf>
    <xf numFmtId="0" fontId="17" fillId="0" borderId="13" xfId="5" applyFont="1" applyFill="1" applyBorder="1" applyAlignment="1" applyProtection="1">
      <alignment horizontal="left"/>
    </xf>
    <xf numFmtId="0" fontId="17" fillId="0" borderId="14" xfId="5" applyFont="1" applyFill="1" applyBorder="1" applyAlignment="1" applyProtection="1">
      <alignment horizontal="left"/>
    </xf>
    <xf numFmtId="0" fontId="36" fillId="0" borderId="43" xfId="5" applyFont="1" applyFill="1" applyBorder="1" applyAlignment="1">
      <alignment horizontal="justify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0" fontId="17" fillId="0" borderId="58" xfId="0" applyFont="1" applyFill="1" applyBorder="1" applyAlignment="1" applyProtection="1">
      <alignment horizontal="center"/>
    </xf>
    <xf numFmtId="0" fontId="17" fillId="0" borderId="43" xfId="0" applyFont="1" applyFill="1" applyBorder="1" applyAlignment="1" applyProtection="1">
      <alignment horizontal="center"/>
    </xf>
    <xf numFmtId="0" fontId="17" fillId="0" borderId="59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/>
    </xf>
    <xf numFmtId="0" fontId="17" fillId="0" borderId="5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6" fillId="0" borderId="60" xfId="0" applyFont="1" applyFill="1" applyBorder="1" applyAlignment="1" applyProtection="1">
      <alignment horizontal="left" indent="1"/>
      <protection locked="0"/>
    </xf>
    <xf numFmtId="0" fontId="16" fillId="0" borderId="61" xfId="0" applyFont="1" applyFill="1" applyBorder="1" applyAlignment="1" applyProtection="1">
      <alignment horizontal="left" indent="1"/>
      <protection locked="0"/>
    </xf>
    <xf numFmtId="0" fontId="16" fillId="0" borderId="51" xfId="0" applyFont="1" applyFill="1" applyBorder="1" applyAlignment="1" applyProtection="1">
      <alignment horizontal="left" indent="1"/>
      <protection locked="0"/>
    </xf>
    <xf numFmtId="0" fontId="16" fillId="0" borderId="4" xfId="0" applyFont="1" applyFill="1" applyBorder="1" applyAlignment="1" applyProtection="1">
      <alignment horizontal="right" indent="1"/>
      <protection locked="0"/>
    </xf>
    <xf numFmtId="0" fontId="16" fillId="0" borderId="50" xfId="0" applyFont="1" applyFill="1" applyBorder="1" applyAlignment="1" applyProtection="1">
      <alignment horizontal="right" indent="1"/>
      <protection locked="0"/>
    </xf>
    <xf numFmtId="0" fontId="16" fillId="0" borderId="62" xfId="0" applyFont="1" applyFill="1" applyBorder="1" applyAlignment="1" applyProtection="1">
      <alignment horizontal="left" indent="1"/>
      <protection locked="0"/>
    </xf>
    <xf numFmtId="0" fontId="16" fillId="0" borderId="63" xfId="0" applyFont="1" applyFill="1" applyBorder="1" applyAlignment="1" applyProtection="1">
      <alignment horizontal="left" indent="1"/>
      <protection locked="0"/>
    </xf>
    <xf numFmtId="0" fontId="16" fillId="0" borderId="41" xfId="0" applyFont="1" applyFill="1" applyBorder="1" applyAlignment="1" applyProtection="1">
      <alignment horizontal="left" indent="1"/>
      <protection locked="0"/>
    </xf>
    <xf numFmtId="0" fontId="16" fillId="0" borderId="6" xfId="0" applyFont="1" applyFill="1" applyBorder="1" applyAlignment="1" applyProtection="1">
      <alignment horizontal="right" indent="1"/>
      <protection locked="0"/>
    </xf>
    <xf numFmtId="0" fontId="16" fillId="0" borderId="55" xfId="0" applyFont="1" applyFill="1" applyBorder="1" applyAlignment="1" applyProtection="1">
      <alignment horizontal="right" indent="1"/>
      <protection locked="0"/>
    </xf>
    <xf numFmtId="0" fontId="17" fillId="0" borderId="34" xfId="0" applyFont="1" applyFill="1" applyBorder="1" applyAlignment="1" applyProtection="1">
      <alignment horizontal="left" indent="1"/>
    </xf>
    <xf numFmtId="0" fontId="17" fillId="0" borderId="44" xfId="0" applyFont="1" applyFill="1" applyBorder="1" applyAlignment="1" applyProtection="1">
      <alignment horizontal="left" indent="1"/>
    </xf>
    <xf numFmtId="0" fontId="17" fillId="0" borderId="25" xfId="0" applyFont="1" applyFill="1" applyBorder="1" applyAlignment="1" applyProtection="1">
      <alignment horizontal="left" indent="1"/>
    </xf>
    <xf numFmtId="0" fontId="34" fillId="0" borderId="14" xfId="0" applyFont="1" applyFill="1" applyBorder="1" applyAlignment="1" applyProtection="1">
      <alignment horizontal="right" indent="1"/>
    </xf>
    <xf numFmtId="0" fontId="34" fillId="0" borderId="17" xfId="0" applyFont="1" applyFill="1" applyBorder="1" applyAlignment="1" applyProtection="1">
      <alignment horizontal="right" inden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14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</cellXfs>
  <cellStyles count="7">
    <cellStyle name="Ezres" xfId="6" builtinId="3"/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ozgazdasag\Osztalyok\Kozgazdasagi\2017\H&#233;jjas%20Henrietta\SI&#211;JUT\K&#214;LTS&#201;GVET&#201;S\2017.&#201;V\K&#214;LTS&#201;GVET&#201;SIRENDELET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jjas.henrietta\AppData\Local\Microsoft\Windows\Temporary%20Internet%20Files\Content.Outlook\PZJOR3EK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"/>
      <sheetName val="1.1."/>
      <sheetName val="1.2."/>
      <sheetName val="1.3."/>
      <sheetName val="2.1."/>
      <sheetName val="2.2."/>
      <sheetName val="ELLENŐRZÉS-1.sz.2.a.sz.2.b.sz."/>
      <sheetName val="3."/>
      <sheetName val="4."/>
      <sheetName val="5."/>
      <sheetName val="6."/>
      <sheetName val="7."/>
      <sheetName val="8. "/>
      <sheetName val="9."/>
      <sheetName val="9.1. "/>
      <sheetName val="9.2."/>
      <sheetName val="9.3."/>
      <sheetName val="10."/>
      <sheetName val="1.sz táj"/>
      <sheetName val="2. sz táj"/>
      <sheetName val="3. sz táj"/>
      <sheetName val="4.sz táj"/>
      <sheetName val="5.sz táj"/>
      <sheetName val="6. sz táj"/>
    </sheetNames>
    <sheetDataSet>
      <sheetData sheetId="0">
        <row r="5">
          <cell r="A5" t="str">
            <v>2017. évi előirányzat BEVÉTELEK</v>
          </cell>
        </row>
      </sheetData>
      <sheetData sheetId="1">
        <row r="3">
          <cell r="A3" t="str">
            <v>Sor-
szám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2016.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workbookViewId="0">
      <selection activeCell="E11" sqref="E1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43" t="s">
        <v>433</v>
      </c>
      <c r="B1" s="16"/>
    </row>
    <row r="2" spans="1:2" x14ac:dyDescent="0.2">
      <c r="A2" s="16"/>
      <c r="B2" s="16"/>
    </row>
    <row r="3" spans="1:2" x14ac:dyDescent="0.2">
      <c r="A3" s="45"/>
      <c r="B3" s="45"/>
    </row>
    <row r="4" spans="1:2" ht="15.75" x14ac:dyDescent="0.25">
      <c r="A4" s="18"/>
      <c r="B4" s="48"/>
    </row>
    <row r="5" spans="1:2" ht="15.75" x14ac:dyDescent="0.25">
      <c r="A5" s="18"/>
      <c r="B5" s="48"/>
    </row>
    <row r="6" spans="1:2" s="14" customFormat="1" ht="15.75" x14ac:dyDescent="0.25">
      <c r="A6" s="18" t="s">
        <v>457</v>
      </c>
      <c r="B6" s="45"/>
    </row>
    <row r="7" spans="1:2" s="14" customFormat="1" x14ac:dyDescent="0.2">
      <c r="A7" s="45"/>
      <c r="B7" s="45"/>
    </row>
    <row r="8" spans="1:2" s="14" customFormat="1" x14ac:dyDescent="0.2">
      <c r="A8" s="45"/>
      <c r="B8" s="45"/>
    </row>
    <row r="9" spans="1:2" x14ac:dyDescent="0.2">
      <c r="A9" s="45" t="s">
        <v>404</v>
      </c>
      <c r="B9" s="45" t="s">
        <v>383</v>
      </c>
    </row>
    <row r="10" spans="1:2" x14ac:dyDescent="0.2">
      <c r="A10" s="45" t="s">
        <v>402</v>
      </c>
      <c r="B10" s="45" t="s">
        <v>389</v>
      </c>
    </row>
    <row r="11" spans="1:2" x14ac:dyDescent="0.2">
      <c r="A11" s="45" t="s">
        <v>403</v>
      </c>
      <c r="B11" s="45" t="s">
        <v>390</v>
      </c>
    </row>
    <row r="12" spans="1:2" x14ac:dyDescent="0.2">
      <c r="A12" s="45"/>
      <c r="B12" s="45"/>
    </row>
    <row r="13" spans="1:2" ht="15.75" x14ac:dyDescent="0.25">
      <c r="A13" s="18" t="str">
        <f>+CONCATENATE(LEFT(A6,4),". évi előirányzat módosítások BEVÉTELEK")</f>
        <v>2017. évi előirányzat módosítások BEVÉTELEK</v>
      </c>
      <c r="B13" s="48"/>
    </row>
    <row r="14" spans="1:2" x14ac:dyDescent="0.2">
      <c r="A14" s="45"/>
      <c r="B14" s="45"/>
    </row>
    <row r="15" spans="1:2" s="14" customFormat="1" x14ac:dyDescent="0.2">
      <c r="A15" s="45" t="s">
        <v>405</v>
      </c>
      <c r="B15" s="45" t="s">
        <v>384</v>
      </c>
    </row>
    <row r="16" spans="1:2" x14ac:dyDescent="0.2">
      <c r="A16" s="45" t="s">
        <v>406</v>
      </c>
      <c r="B16" s="45" t="s">
        <v>391</v>
      </c>
    </row>
    <row r="17" spans="1:2" x14ac:dyDescent="0.2">
      <c r="A17" s="45" t="s">
        <v>407</v>
      </c>
      <c r="B17" s="45" t="s">
        <v>392</v>
      </c>
    </row>
    <row r="18" spans="1:2" x14ac:dyDescent="0.2">
      <c r="A18" s="45"/>
      <c r="B18" s="45"/>
    </row>
    <row r="19" spans="1:2" ht="14.25" x14ac:dyDescent="0.2">
      <c r="A19" s="51" t="str">
        <f>+CONCATENATE(LEFT(A6,4),". módosítás utáni módosított előrirányzatok BEVÉTELEK")</f>
        <v>2017. módosítás utáni módosított előrirányzatok BEVÉTELEK</v>
      </c>
      <c r="B19" s="48"/>
    </row>
    <row r="20" spans="1:2" x14ac:dyDescent="0.2">
      <c r="A20" s="45"/>
      <c r="B20" s="45"/>
    </row>
    <row r="21" spans="1:2" x14ac:dyDescent="0.2">
      <c r="A21" s="45" t="s">
        <v>408</v>
      </c>
      <c r="B21" s="45" t="s">
        <v>385</v>
      </c>
    </row>
    <row r="22" spans="1:2" x14ac:dyDescent="0.2">
      <c r="A22" s="45" t="s">
        <v>409</v>
      </c>
      <c r="B22" s="45" t="s">
        <v>393</v>
      </c>
    </row>
    <row r="23" spans="1:2" x14ac:dyDescent="0.2">
      <c r="A23" s="45" t="s">
        <v>410</v>
      </c>
      <c r="B23" s="45" t="s">
        <v>394</v>
      </c>
    </row>
    <row r="24" spans="1:2" x14ac:dyDescent="0.2">
      <c r="A24" s="45"/>
      <c r="B24" s="45"/>
    </row>
    <row r="25" spans="1:2" ht="15.75" x14ac:dyDescent="0.25">
      <c r="A25" s="18" t="str">
        <f>+CONCATENATE(LEFT(A6,4),". évi eredeti előirányzat KIADÁSOK")</f>
        <v>2017. évi eredeti előirányzat KIADÁSOK</v>
      </c>
      <c r="B25" s="48"/>
    </row>
    <row r="26" spans="1:2" x14ac:dyDescent="0.2">
      <c r="A26" s="45"/>
      <c r="B26" s="45"/>
    </row>
    <row r="27" spans="1:2" x14ac:dyDescent="0.2">
      <c r="A27" s="45" t="s">
        <v>411</v>
      </c>
      <c r="B27" s="45" t="s">
        <v>386</v>
      </c>
    </row>
    <row r="28" spans="1:2" x14ac:dyDescent="0.2">
      <c r="A28" s="45" t="s">
        <v>412</v>
      </c>
      <c r="B28" s="45" t="s">
        <v>395</v>
      </c>
    </row>
    <row r="29" spans="1:2" x14ac:dyDescent="0.2">
      <c r="A29" s="45" t="s">
        <v>413</v>
      </c>
      <c r="B29" s="45" t="s">
        <v>396</v>
      </c>
    </row>
    <row r="30" spans="1:2" x14ac:dyDescent="0.2">
      <c r="A30" s="45"/>
      <c r="B30" s="45"/>
    </row>
    <row r="31" spans="1:2" ht="15.75" x14ac:dyDescent="0.25">
      <c r="A31" s="18" t="str">
        <f>+CONCATENATE(LEFT(A6,4),". évi előirányzat módosítások KIADÁSOK")</f>
        <v>2017. évi előirányzat módosítások KIADÁSOK</v>
      </c>
      <c r="B31" s="48"/>
    </row>
    <row r="32" spans="1:2" x14ac:dyDescent="0.2">
      <c r="A32" s="45"/>
      <c r="B32" s="45"/>
    </row>
    <row r="33" spans="1:2" x14ac:dyDescent="0.2">
      <c r="A33" s="45" t="s">
        <v>414</v>
      </c>
      <c r="B33" s="45" t="s">
        <v>387</v>
      </c>
    </row>
    <row r="34" spans="1:2" x14ac:dyDescent="0.2">
      <c r="A34" s="45" t="s">
        <v>415</v>
      </c>
      <c r="B34" s="45" t="s">
        <v>397</v>
      </c>
    </row>
    <row r="35" spans="1:2" x14ac:dyDescent="0.2">
      <c r="A35" s="45" t="s">
        <v>416</v>
      </c>
      <c r="B35" s="45" t="s">
        <v>398</v>
      </c>
    </row>
    <row r="36" spans="1:2" x14ac:dyDescent="0.2">
      <c r="A36" s="45"/>
      <c r="B36" s="45"/>
    </row>
    <row r="37" spans="1:2" ht="15.75" x14ac:dyDescent="0.25">
      <c r="A37" s="50" t="str">
        <f>+CONCATENATE(LEFT(A6,4),". módosítás utáni módosított előirányzatok KIADÁSOK")</f>
        <v>2017. módosítás utáni módosított előirányzatok KIADÁSOK</v>
      </c>
      <c r="B37" s="48"/>
    </row>
    <row r="38" spans="1:2" x14ac:dyDescent="0.2">
      <c r="A38" s="45"/>
      <c r="B38" s="45"/>
    </row>
    <row r="39" spans="1:2" x14ac:dyDescent="0.2">
      <c r="A39" s="45" t="s">
        <v>417</v>
      </c>
      <c r="B39" s="45" t="s">
        <v>388</v>
      </c>
    </row>
    <row r="40" spans="1:2" x14ac:dyDescent="0.2">
      <c r="A40" s="45" t="s">
        <v>418</v>
      </c>
      <c r="B40" s="45" t="s">
        <v>399</v>
      </c>
    </row>
    <row r="41" spans="1:2" x14ac:dyDescent="0.2">
      <c r="A41" s="45" t="s">
        <v>419</v>
      </c>
      <c r="B41" s="45" t="s">
        <v>400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workbookViewId="0">
      <selection activeCell="O13" sqref="O13"/>
    </sheetView>
  </sheetViews>
  <sheetFormatPr defaultRowHeight="15" x14ac:dyDescent="0.25"/>
  <cols>
    <col min="1" max="1" width="5.6640625" style="321" customWidth="1"/>
    <col min="2" max="2" width="55.83203125" style="321" customWidth="1"/>
    <col min="3" max="3" width="13.6640625" style="321" customWidth="1"/>
    <col min="4" max="4" width="8.6640625" style="321" customWidth="1"/>
    <col min="5" max="5" width="13.5" style="321" customWidth="1"/>
    <col min="6" max="258" width="9.33203125" style="321"/>
    <col min="259" max="259" width="5.6640625" style="321" customWidth="1"/>
    <col min="260" max="260" width="68.6640625" style="321" customWidth="1"/>
    <col min="261" max="261" width="19.5" style="321" customWidth="1"/>
    <col min="262" max="514" width="9.33203125" style="321"/>
    <col min="515" max="515" width="5.6640625" style="321" customWidth="1"/>
    <col min="516" max="516" width="68.6640625" style="321" customWidth="1"/>
    <col min="517" max="517" width="19.5" style="321" customWidth="1"/>
    <col min="518" max="770" width="9.33203125" style="321"/>
    <col min="771" max="771" width="5.6640625" style="321" customWidth="1"/>
    <col min="772" max="772" width="68.6640625" style="321" customWidth="1"/>
    <col min="773" max="773" width="19.5" style="321" customWidth="1"/>
    <col min="774" max="1026" width="9.33203125" style="321"/>
    <col min="1027" max="1027" width="5.6640625" style="321" customWidth="1"/>
    <col min="1028" max="1028" width="68.6640625" style="321" customWidth="1"/>
    <col min="1029" max="1029" width="19.5" style="321" customWidth="1"/>
    <col min="1030" max="1282" width="9.33203125" style="321"/>
    <col min="1283" max="1283" width="5.6640625" style="321" customWidth="1"/>
    <col min="1284" max="1284" width="68.6640625" style="321" customWidth="1"/>
    <col min="1285" max="1285" width="19.5" style="321" customWidth="1"/>
    <col min="1286" max="1538" width="9.33203125" style="321"/>
    <col min="1539" max="1539" width="5.6640625" style="321" customWidth="1"/>
    <col min="1540" max="1540" width="68.6640625" style="321" customWidth="1"/>
    <col min="1541" max="1541" width="19.5" style="321" customWidth="1"/>
    <col min="1542" max="1794" width="9.33203125" style="321"/>
    <col min="1795" max="1795" width="5.6640625" style="321" customWidth="1"/>
    <col min="1796" max="1796" width="68.6640625" style="321" customWidth="1"/>
    <col min="1797" max="1797" width="19.5" style="321" customWidth="1"/>
    <col min="1798" max="2050" width="9.33203125" style="321"/>
    <col min="2051" max="2051" width="5.6640625" style="321" customWidth="1"/>
    <col min="2052" max="2052" width="68.6640625" style="321" customWidth="1"/>
    <col min="2053" max="2053" width="19.5" style="321" customWidth="1"/>
    <col min="2054" max="2306" width="9.33203125" style="321"/>
    <col min="2307" max="2307" width="5.6640625" style="321" customWidth="1"/>
    <col min="2308" max="2308" width="68.6640625" style="321" customWidth="1"/>
    <col min="2309" max="2309" width="19.5" style="321" customWidth="1"/>
    <col min="2310" max="2562" width="9.33203125" style="321"/>
    <col min="2563" max="2563" width="5.6640625" style="321" customWidth="1"/>
    <col min="2564" max="2564" width="68.6640625" style="321" customWidth="1"/>
    <col min="2565" max="2565" width="19.5" style="321" customWidth="1"/>
    <col min="2566" max="2818" width="9.33203125" style="321"/>
    <col min="2819" max="2819" width="5.6640625" style="321" customWidth="1"/>
    <col min="2820" max="2820" width="68.6640625" style="321" customWidth="1"/>
    <col min="2821" max="2821" width="19.5" style="321" customWidth="1"/>
    <col min="2822" max="3074" width="9.33203125" style="321"/>
    <col min="3075" max="3075" width="5.6640625" style="321" customWidth="1"/>
    <col min="3076" max="3076" width="68.6640625" style="321" customWidth="1"/>
    <col min="3077" max="3077" width="19.5" style="321" customWidth="1"/>
    <col min="3078" max="3330" width="9.33203125" style="321"/>
    <col min="3331" max="3331" width="5.6640625" style="321" customWidth="1"/>
    <col min="3332" max="3332" width="68.6640625" style="321" customWidth="1"/>
    <col min="3333" max="3333" width="19.5" style="321" customWidth="1"/>
    <col min="3334" max="3586" width="9.33203125" style="321"/>
    <col min="3587" max="3587" width="5.6640625" style="321" customWidth="1"/>
    <col min="3588" max="3588" width="68.6640625" style="321" customWidth="1"/>
    <col min="3589" max="3589" width="19.5" style="321" customWidth="1"/>
    <col min="3590" max="3842" width="9.33203125" style="321"/>
    <col min="3843" max="3843" width="5.6640625" style="321" customWidth="1"/>
    <col min="3844" max="3844" width="68.6640625" style="321" customWidth="1"/>
    <col min="3845" max="3845" width="19.5" style="321" customWidth="1"/>
    <col min="3846" max="4098" width="9.33203125" style="321"/>
    <col min="4099" max="4099" width="5.6640625" style="321" customWidth="1"/>
    <col min="4100" max="4100" width="68.6640625" style="321" customWidth="1"/>
    <col min="4101" max="4101" width="19.5" style="321" customWidth="1"/>
    <col min="4102" max="4354" width="9.33203125" style="321"/>
    <col min="4355" max="4355" width="5.6640625" style="321" customWidth="1"/>
    <col min="4356" max="4356" width="68.6640625" style="321" customWidth="1"/>
    <col min="4357" max="4357" width="19.5" style="321" customWidth="1"/>
    <col min="4358" max="4610" width="9.33203125" style="321"/>
    <col min="4611" max="4611" width="5.6640625" style="321" customWidth="1"/>
    <col min="4612" max="4612" width="68.6640625" style="321" customWidth="1"/>
    <col min="4613" max="4613" width="19.5" style="321" customWidth="1"/>
    <col min="4614" max="4866" width="9.33203125" style="321"/>
    <col min="4867" max="4867" width="5.6640625" style="321" customWidth="1"/>
    <col min="4868" max="4868" width="68.6640625" style="321" customWidth="1"/>
    <col min="4869" max="4869" width="19.5" style="321" customWidth="1"/>
    <col min="4870" max="5122" width="9.33203125" style="321"/>
    <col min="5123" max="5123" width="5.6640625" style="321" customWidth="1"/>
    <col min="5124" max="5124" width="68.6640625" style="321" customWidth="1"/>
    <col min="5125" max="5125" width="19.5" style="321" customWidth="1"/>
    <col min="5126" max="5378" width="9.33203125" style="321"/>
    <col min="5379" max="5379" width="5.6640625" style="321" customWidth="1"/>
    <col min="5380" max="5380" width="68.6640625" style="321" customWidth="1"/>
    <col min="5381" max="5381" width="19.5" style="321" customWidth="1"/>
    <col min="5382" max="5634" width="9.33203125" style="321"/>
    <col min="5635" max="5635" width="5.6640625" style="321" customWidth="1"/>
    <col min="5636" max="5636" width="68.6640625" style="321" customWidth="1"/>
    <col min="5637" max="5637" width="19.5" style="321" customWidth="1"/>
    <col min="5638" max="5890" width="9.33203125" style="321"/>
    <col min="5891" max="5891" width="5.6640625" style="321" customWidth="1"/>
    <col min="5892" max="5892" width="68.6640625" style="321" customWidth="1"/>
    <col min="5893" max="5893" width="19.5" style="321" customWidth="1"/>
    <col min="5894" max="6146" width="9.33203125" style="321"/>
    <col min="6147" max="6147" width="5.6640625" style="321" customWidth="1"/>
    <col min="6148" max="6148" width="68.6640625" style="321" customWidth="1"/>
    <col min="6149" max="6149" width="19.5" style="321" customWidth="1"/>
    <col min="6150" max="6402" width="9.33203125" style="321"/>
    <col min="6403" max="6403" width="5.6640625" style="321" customWidth="1"/>
    <col min="6404" max="6404" width="68.6640625" style="321" customWidth="1"/>
    <col min="6405" max="6405" width="19.5" style="321" customWidth="1"/>
    <col min="6406" max="6658" width="9.33203125" style="321"/>
    <col min="6659" max="6659" width="5.6640625" style="321" customWidth="1"/>
    <col min="6660" max="6660" width="68.6640625" style="321" customWidth="1"/>
    <col min="6661" max="6661" width="19.5" style="321" customWidth="1"/>
    <col min="6662" max="6914" width="9.33203125" style="321"/>
    <col min="6915" max="6915" width="5.6640625" style="321" customWidth="1"/>
    <col min="6916" max="6916" width="68.6640625" style="321" customWidth="1"/>
    <col min="6917" max="6917" width="19.5" style="321" customWidth="1"/>
    <col min="6918" max="7170" width="9.33203125" style="321"/>
    <col min="7171" max="7171" width="5.6640625" style="321" customWidth="1"/>
    <col min="7172" max="7172" width="68.6640625" style="321" customWidth="1"/>
    <col min="7173" max="7173" width="19.5" style="321" customWidth="1"/>
    <col min="7174" max="7426" width="9.33203125" style="321"/>
    <col min="7427" max="7427" width="5.6640625" style="321" customWidth="1"/>
    <col min="7428" max="7428" width="68.6640625" style="321" customWidth="1"/>
    <col min="7429" max="7429" width="19.5" style="321" customWidth="1"/>
    <col min="7430" max="7682" width="9.33203125" style="321"/>
    <col min="7683" max="7683" width="5.6640625" style="321" customWidth="1"/>
    <col min="7684" max="7684" width="68.6640625" style="321" customWidth="1"/>
    <col min="7685" max="7685" width="19.5" style="321" customWidth="1"/>
    <col min="7686" max="7938" width="9.33203125" style="321"/>
    <col min="7939" max="7939" width="5.6640625" style="321" customWidth="1"/>
    <col min="7940" max="7940" width="68.6640625" style="321" customWidth="1"/>
    <col min="7941" max="7941" width="19.5" style="321" customWidth="1"/>
    <col min="7942" max="8194" width="9.33203125" style="321"/>
    <col min="8195" max="8195" width="5.6640625" style="321" customWidth="1"/>
    <col min="8196" max="8196" width="68.6640625" style="321" customWidth="1"/>
    <col min="8197" max="8197" width="19.5" style="321" customWidth="1"/>
    <col min="8198" max="8450" width="9.33203125" style="321"/>
    <col min="8451" max="8451" width="5.6640625" style="321" customWidth="1"/>
    <col min="8452" max="8452" width="68.6640625" style="321" customWidth="1"/>
    <col min="8453" max="8453" width="19.5" style="321" customWidth="1"/>
    <col min="8454" max="8706" width="9.33203125" style="321"/>
    <col min="8707" max="8707" width="5.6640625" style="321" customWidth="1"/>
    <col min="8708" max="8708" width="68.6640625" style="321" customWidth="1"/>
    <col min="8709" max="8709" width="19.5" style="321" customWidth="1"/>
    <col min="8710" max="8962" width="9.33203125" style="321"/>
    <col min="8963" max="8963" width="5.6640625" style="321" customWidth="1"/>
    <col min="8964" max="8964" width="68.6640625" style="321" customWidth="1"/>
    <col min="8965" max="8965" width="19.5" style="321" customWidth="1"/>
    <col min="8966" max="9218" width="9.33203125" style="321"/>
    <col min="9219" max="9219" width="5.6640625" style="321" customWidth="1"/>
    <col min="9220" max="9220" width="68.6640625" style="321" customWidth="1"/>
    <col min="9221" max="9221" width="19.5" style="321" customWidth="1"/>
    <col min="9222" max="9474" width="9.33203125" style="321"/>
    <col min="9475" max="9475" width="5.6640625" style="321" customWidth="1"/>
    <col min="9476" max="9476" width="68.6640625" style="321" customWidth="1"/>
    <col min="9477" max="9477" width="19.5" style="321" customWidth="1"/>
    <col min="9478" max="9730" width="9.33203125" style="321"/>
    <col min="9731" max="9731" width="5.6640625" style="321" customWidth="1"/>
    <col min="9732" max="9732" width="68.6640625" style="321" customWidth="1"/>
    <col min="9733" max="9733" width="19.5" style="321" customWidth="1"/>
    <col min="9734" max="9986" width="9.33203125" style="321"/>
    <col min="9987" max="9987" width="5.6640625" style="321" customWidth="1"/>
    <col min="9988" max="9988" width="68.6640625" style="321" customWidth="1"/>
    <col min="9989" max="9989" width="19.5" style="321" customWidth="1"/>
    <col min="9990" max="10242" width="9.33203125" style="321"/>
    <col min="10243" max="10243" width="5.6640625" style="321" customWidth="1"/>
    <col min="10244" max="10244" width="68.6640625" style="321" customWidth="1"/>
    <col min="10245" max="10245" width="19.5" style="321" customWidth="1"/>
    <col min="10246" max="10498" width="9.33203125" style="321"/>
    <col min="10499" max="10499" width="5.6640625" style="321" customWidth="1"/>
    <col min="10500" max="10500" width="68.6640625" style="321" customWidth="1"/>
    <col min="10501" max="10501" width="19.5" style="321" customWidth="1"/>
    <col min="10502" max="10754" width="9.33203125" style="321"/>
    <col min="10755" max="10755" width="5.6640625" style="321" customWidth="1"/>
    <col min="10756" max="10756" width="68.6640625" style="321" customWidth="1"/>
    <col min="10757" max="10757" width="19.5" style="321" customWidth="1"/>
    <col min="10758" max="11010" width="9.33203125" style="321"/>
    <col min="11011" max="11011" width="5.6640625" style="321" customWidth="1"/>
    <col min="11012" max="11012" width="68.6640625" style="321" customWidth="1"/>
    <col min="11013" max="11013" width="19.5" style="321" customWidth="1"/>
    <col min="11014" max="11266" width="9.33203125" style="321"/>
    <col min="11267" max="11267" width="5.6640625" style="321" customWidth="1"/>
    <col min="11268" max="11268" width="68.6640625" style="321" customWidth="1"/>
    <col min="11269" max="11269" width="19.5" style="321" customWidth="1"/>
    <col min="11270" max="11522" width="9.33203125" style="321"/>
    <col min="11523" max="11523" width="5.6640625" style="321" customWidth="1"/>
    <col min="11524" max="11524" width="68.6640625" style="321" customWidth="1"/>
    <col min="11525" max="11525" width="19.5" style="321" customWidth="1"/>
    <col min="11526" max="11778" width="9.33203125" style="321"/>
    <col min="11779" max="11779" width="5.6640625" style="321" customWidth="1"/>
    <col min="11780" max="11780" width="68.6640625" style="321" customWidth="1"/>
    <col min="11781" max="11781" width="19.5" style="321" customWidth="1"/>
    <col min="11782" max="12034" width="9.33203125" style="321"/>
    <col min="12035" max="12035" width="5.6640625" style="321" customWidth="1"/>
    <col min="12036" max="12036" width="68.6640625" style="321" customWidth="1"/>
    <col min="12037" max="12037" width="19.5" style="321" customWidth="1"/>
    <col min="12038" max="12290" width="9.33203125" style="321"/>
    <col min="12291" max="12291" width="5.6640625" style="321" customWidth="1"/>
    <col min="12292" max="12292" width="68.6640625" style="321" customWidth="1"/>
    <col min="12293" max="12293" width="19.5" style="321" customWidth="1"/>
    <col min="12294" max="12546" width="9.33203125" style="321"/>
    <col min="12547" max="12547" width="5.6640625" style="321" customWidth="1"/>
    <col min="12548" max="12548" width="68.6640625" style="321" customWidth="1"/>
    <col min="12549" max="12549" width="19.5" style="321" customWidth="1"/>
    <col min="12550" max="12802" width="9.33203125" style="321"/>
    <col min="12803" max="12803" width="5.6640625" style="321" customWidth="1"/>
    <col min="12804" max="12804" width="68.6640625" style="321" customWidth="1"/>
    <col min="12805" max="12805" width="19.5" style="321" customWidth="1"/>
    <col min="12806" max="13058" width="9.33203125" style="321"/>
    <col min="13059" max="13059" width="5.6640625" style="321" customWidth="1"/>
    <col min="13060" max="13060" width="68.6640625" style="321" customWidth="1"/>
    <col min="13061" max="13061" width="19.5" style="321" customWidth="1"/>
    <col min="13062" max="13314" width="9.33203125" style="321"/>
    <col min="13315" max="13315" width="5.6640625" style="321" customWidth="1"/>
    <col min="13316" max="13316" width="68.6640625" style="321" customWidth="1"/>
    <col min="13317" max="13317" width="19.5" style="321" customWidth="1"/>
    <col min="13318" max="13570" width="9.33203125" style="321"/>
    <col min="13571" max="13571" width="5.6640625" style="321" customWidth="1"/>
    <col min="13572" max="13572" width="68.6640625" style="321" customWidth="1"/>
    <col min="13573" max="13573" width="19.5" style="321" customWidth="1"/>
    <col min="13574" max="13826" width="9.33203125" style="321"/>
    <col min="13827" max="13827" width="5.6640625" style="321" customWidth="1"/>
    <col min="13828" max="13828" width="68.6640625" style="321" customWidth="1"/>
    <col min="13829" max="13829" width="19.5" style="321" customWidth="1"/>
    <col min="13830" max="14082" width="9.33203125" style="321"/>
    <col min="14083" max="14083" width="5.6640625" style="321" customWidth="1"/>
    <col min="14084" max="14084" width="68.6640625" style="321" customWidth="1"/>
    <col min="14085" max="14085" width="19.5" style="321" customWidth="1"/>
    <col min="14086" max="14338" width="9.33203125" style="321"/>
    <col min="14339" max="14339" width="5.6640625" style="321" customWidth="1"/>
    <col min="14340" max="14340" width="68.6640625" style="321" customWidth="1"/>
    <col min="14341" max="14341" width="19.5" style="321" customWidth="1"/>
    <col min="14342" max="14594" width="9.33203125" style="321"/>
    <col min="14595" max="14595" width="5.6640625" style="321" customWidth="1"/>
    <col min="14596" max="14596" width="68.6640625" style="321" customWidth="1"/>
    <col min="14597" max="14597" width="19.5" style="321" customWidth="1"/>
    <col min="14598" max="14850" width="9.33203125" style="321"/>
    <col min="14851" max="14851" width="5.6640625" style="321" customWidth="1"/>
    <col min="14852" max="14852" width="68.6640625" style="321" customWidth="1"/>
    <col min="14853" max="14853" width="19.5" style="321" customWidth="1"/>
    <col min="14854" max="15106" width="9.33203125" style="321"/>
    <col min="15107" max="15107" width="5.6640625" style="321" customWidth="1"/>
    <col min="15108" max="15108" width="68.6640625" style="321" customWidth="1"/>
    <col min="15109" max="15109" width="19.5" style="321" customWidth="1"/>
    <col min="15110" max="15362" width="9.33203125" style="321"/>
    <col min="15363" max="15363" width="5.6640625" style="321" customWidth="1"/>
    <col min="15364" max="15364" width="68.6640625" style="321" customWidth="1"/>
    <col min="15365" max="15365" width="19.5" style="321" customWidth="1"/>
    <col min="15366" max="15618" width="9.33203125" style="321"/>
    <col min="15619" max="15619" width="5.6640625" style="321" customWidth="1"/>
    <col min="15620" max="15620" width="68.6640625" style="321" customWidth="1"/>
    <col min="15621" max="15621" width="19.5" style="321" customWidth="1"/>
    <col min="15622" max="15874" width="9.33203125" style="321"/>
    <col min="15875" max="15875" width="5.6640625" style="321" customWidth="1"/>
    <col min="15876" max="15876" width="68.6640625" style="321" customWidth="1"/>
    <col min="15877" max="15877" width="19.5" style="321" customWidth="1"/>
    <col min="15878" max="16130" width="9.33203125" style="321"/>
    <col min="16131" max="16131" width="5.6640625" style="321" customWidth="1"/>
    <col min="16132" max="16132" width="68.6640625" style="321" customWidth="1"/>
    <col min="16133" max="16133" width="19.5" style="321" customWidth="1"/>
    <col min="16134" max="16384" width="9.33203125" style="321"/>
  </cols>
  <sheetData>
    <row r="1" spans="1:7" x14ac:dyDescent="0.25">
      <c r="A1" s="455" t="s">
        <v>477</v>
      </c>
      <c r="B1" s="455"/>
      <c r="C1" s="455"/>
      <c r="D1" s="455"/>
      <c r="E1" s="455"/>
    </row>
    <row r="2" spans="1:7" ht="15.75" thickBot="1" x14ac:dyDescent="0.3">
      <c r="A2" s="322"/>
      <c r="B2" s="322"/>
      <c r="C2" s="322"/>
      <c r="D2" s="322"/>
      <c r="E2" s="344" t="s">
        <v>471</v>
      </c>
      <c r="F2" s="323"/>
    </row>
    <row r="3" spans="1:7" ht="45.75" customHeight="1" thickBot="1" x14ac:dyDescent="0.3">
      <c r="A3" s="345" t="s">
        <v>472</v>
      </c>
      <c r="B3" s="346" t="s">
        <v>478</v>
      </c>
      <c r="C3" s="347" t="str">
        <f>+'[1]1.'!A3</f>
        <v>Sor-
szám</v>
      </c>
      <c r="D3" s="427" t="str">
        <f>'1.'!D4</f>
        <v>1.-5. sz. módosítás 
(±)</v>
      </c>
      <c r="E3" s="425" t="str">
        <f>'1.'!E4</f>
        <v>5.sz. módosítás utáni</v>
      </c>
    </row>
    <row r="4" spans="1:7" ht="15.75" thickBot="1" x14ac:dyDescent="0.3">
      <c r="A4" s="348"/>
      <c r="B4" s="349" t="s">
        <v>355</v>
      </c>
      <c r="C4" s="350" t="s">
        <v>356</v>
      </c>
      <c r="D4" s="428"/>
      <c r="E4" s="426" t="s">
        <v>356</v>
      </c>
    </row>
    <row r="5" spans="1:7" x14ac:dyDescent="0.25">
      <c r="A5" s="351" t="s">
        <v>5</v>
      </c>
      <c r="B5" s="352" t="s">
        <v>479</v>
      </c>
      <c r="C5" s="353">
        <v>5060000</v>
      </c>
      <c r="D5" s="429"/>
      <c r="E5" s="434">
        <f>C5+D5</f>
        <v>5060000</v>
      </c>
    </row>
    <row r="6" spans="1:7" ht="36.75" x14ac:dyDescent="0.25">
      <c r="A6" s="354" t="s">
        <v>6</v>
      </c>
      <c r="B6" s="355" t="s">
        <v>480</v>
      </c>
      <c r="C6" s="356">
        <v>4838000</v>
      </c>
      <c r="D6" s="430">
        <v>80000</v>
      </c>
      <c r="E6" s="435">
        <f t="shared" ref="E6:E9" si="0">C6+D6</f>
        <v>4918000</v>
      </c>
    </row>
    <row r="7" spans="1:7" x14ac:dyDescent="0.25">
      <c r="A7" s="354" t="s">
        <v>7</v>
      </c>
      <c r="B7" s="357" t="s">
        <v>481</v>
      </c>
      <c r="C7" s="356"/>
      <c r="D7" s="430"/>
      <c r="E7" s="436"/>
    </row>
    <row r="8" spans="1:7" ht="24.75" x14ac:dyDescent="0.25">
      <c r="A8" s="354" t="s">
        <v>8</v>
      </c>
      <c r="B8" s="357" t="s">
        <v>482</v>
      </c>
      <c r="C8" s="356"/>
      <c r="D8" s="430"/>
      <c r="E8" s="435"/>
    </row>
    <row r="9" spans="1:7" x14ac:dyDescent="0.25">
      <c r="A9" s="358" t="s">
        <v>9</v>
      </c>
      <c r="B9" s="357" t="s">
        <v>483</v>
      </c>
      <c r="C9" s="359">
        <v>100000</v>
      </c>
      <c r="D9" s="431"/>
      <c r="E9" s="437">
        <f t="shared" si="0"/>
        <v>100000</v>
      </c>
      <c r="G9" s="424"/>
    </row>
    <row r="10" spans="1:7" ht="15.75" thickBot="1" x14ac:dyDescent="0.3">
      <c r="A10" s="354" t="s">
        <v>10</v>
      </c>
      <c r="B10" s="360" t="s">
        <v>484</v>
      </c>
      <c r="C10" s="356"/>
      <c r="D10" s="432"/>
      <c r="E10" s="435"/>
      <c r="G10" s="424"/>
    </row>
    <row r="11" spans="1:7" ht="15.75" thickBot="1" x14ac:dyDescent="0.3">
      <c r="A11" s="464" t="s">
        <v>485</v>
      </c>
      <c r="B11" s="465"/>
      <c r="C11" s="361">
        <f>SUM(C5:C10)</f>
        <v>9998000</v>
      </c>
      <c r="D11" s="433">
        <f>SUM(D5:D10)</f>
        <v>80000</v>
      </c>
      <c r="E11" s="438">
        <f>SUM(E5:E10)</f>
        <v>10078000</v>
      </c>
      <c r="G11" s="424"/>
    </row>
    <row r="12" spans="1:7" ht="26.25" customHeight="1" x14ac:dyDescent="0.25">
      <c r="A12" s="466" t="s">
        <v>486</v>
      </c>
      <c r="B12" s="466"/>
      <c r="C12" s="466"/>
      <c r="D12" s="466"/>
      <c r="E12" s="466"/>
    </row>
  </sheetData>
  <mergeCells count="3">
    <mergeCell ref="A1:E1"/>
    <mergeCell ref="A11:B11"/>
    <mergeCell ref="A12:E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Normal="100" workbookViewId="0">
      <selection activeCell="C31" sqref="C31"/>
    </sheetView>
  </sheetViews>
  <sheetFormatPr defaultRowHeight="15" x14ac:dyDescent="0.25"/>
  <cols>
    <col min="1" max="1" width="5.6640625" style="321" customWidth="1"/>
    <col min="2" max="2" width="66.83203125" style="321" customWidth="1"/>
    <col min="3" max="3" width="27" style="321" customWidth="1"/>
    <col min="4" max="256" width="9.33203125" style="321"/>
    <col min="257" max="257" width="5.6640625" style="321" customWidth="1"/>
    <col min="258" max="258" width="66.83203125" style="321" customWidth="1"/>
    <col min="259" max="259" width="27" style="321" customWidth="1"/>
    <col min="260" max="512" width="9.33203125" style="321"/>
    <col min="513" max="513" width="5.6640625" style="321" customWidth="1"/>
    <col min="514" max="514" width="66.83203125" style="321" customWidth="1"/>
    <col min="515" max="515" width="27" style="321" customWidth="1"/>
    <col min="516" max="768" width="9.33203125" style="321"/>
    <col min="769" max="769" width="5.6640625" style="321" customWidth="1"/>
    <col min="770" max="770" width="66.83203125" style="321" customWidth="1"/>
    <col min="771" max="771" width="27" style="321" customWidth="1"/>
    <col min="772" max="1024" width="9.33203125" style="321"/>
    <col min="1025" max="1025" width="5.6640625" style="321" customWidth="1"/>
    <col min="1026" max="1026" width="66.83203125" style="321" customWidth="1"/>
    <col min="1027" max="1027" width="27" style="321" customWidth="1"/>
    <col min="1028" max="1280" width="9.33203125" style="321"/>
    <col min="1281" max="1281" width="5.6640625" style="321" customWidth="1"/>
    <col min="1282" max="1282" width="66.83203125" style="321" customWidth="1"/>
    <col min="1283" max="1283" width="27" style="321" customWidth="1"/>
    <col min="1284" max="1536" width="9.33203125" style="321"/>
    <col min="1537" max="1537" width="5.6640625" style="321" customWidth="1"/>
    <col min="1538" max="1538" width="66.83203125" style="321" customWidth="1"/>
    <col min="1539" max="1539" width="27" style="321" customWidth="1"/>
    <col min="1540" max="1792" width="9.33203125" style="321"/>
    <col min="1793" max="1793" width="5.6640625" style="321" customWidth="1"/>
    <col min="1794" max="1794" width="66.83203125" style="321" customWidth="1"/>
    <col min="1795" max="1795" width="27" style="321" customWidth="1"/>
    <col min="1796" max="2048" width="9.33203125" style="321"/>
    <col min="2049" max="2049" width="5.6640625" style="321" customWidth="1"/>
    <col min="2050" max="2050" width="66.83203125" style="321" customWidth="1"/>
    <col min="2051" max="2051" width="27" style="321" customWidth="1"/>
    <col min="2052" max="2304" width="9.33203125" style="321"/>
    <col min="2305" max="2305" width="5.6640625" style="321" customWidth="1"/>
    <col min="2306" max="2306" width="66.83203125" style="321" customWidth="1"/>
    <col min="2307" max="2307" width="27" style="321" customWidth="1"/>
    <col min="2308" max="2560" width="9.33203125" style="321"/>
    <col min="2561" max="2561" width="5.6640625" style="321" customWidth="1"/>
    <col min="2562" max="2562" width="66.83203125" style="321" customWidth="1"/>
    <col min="2563" max="2563" width="27" style="321" customWidth="1"/>
    <col min="2564" max="2816" width="9.33203125" style="321"/>
    <col min="2817" max="2817" width="5.6640625" style="321" customWidth="1"/>
    <col min="2818" max="2818" width="66.83203125" style="321" customWidth="1"/>
    <col min="2819" max="2819" width="27" style="321" customWidth="1"/>
    <col min="2820" max="3072" width="9.33203125" style="321"/>
    <col min="3073" max="3073" width="5.6640625" style="321" customWidth="1"/>
    <col min="3074" max="3074" width="66.83203125" style="321" customWidth="1"/>
    <col min="3075" max="3075" width="27" style="321" customWidth="1"/>
    <col min="3076" max="3328" width="9.33203125" style="321"/>
    <col min="3329" max="3329" width="5.6640625" style="321" customWidth="1"/>
    <col min="3330" max="3330" width="66.83203125" style="321" customWidth="1"/>
    <col min="3331" max="3331" width="27" style="321" customWidth="1"/>
    <col min="3332" max="3584" width="9.33203125" style="321"/>
    <col min="3585" max="3585" width="5.6640625" style="321" customWidth="1"/>
    <col min="3586" max="3586" width="66.83203125" style="321" customWidth="1"/>
    <col min="3587" max="3587" width="27" style="321" customWidth="1"/>
    <col min="3588" max="3840" width="9.33203125" style="321"/>
    <col min="3841" max="3841" width="5.6640625" style="321" customWidth="1"/>
    <col min="3842" max="3842" width="66.83203125" style="321" customWidth="1"/>
    <col min="3843" max="3843" width="27" style="321" customWidth="1"/>
    <col min="3844" max="4096" width="9.33203125" style="321"/>
    <col min="4097" max="4097" width="5.6640625" style="321" customWidth="1"/>
    <col min="4098" max="4098" width="66.83203125" style="321" customWidth="1"/>
    <col min="4099" max="4099" width="27" style="321" customWidth="1"/>
    <col min="4100" max="4352" width="9.33203125" style="321"/>
    <col min="4353" max="4353" width="5.6640625" style="321" customWidth="1"/>
    <col min="4354" max="4354" width="66.83203125" style="321" customWidth="1"/>
    <col min="4355" max="4355" width="27" style="321" customWidth="1"/>
    <col min="4356" max="4608" width="9.33203125" style="321"/>
    <col min="4609" max="4609" width="5.6640625" style="321" customWidth="1"/>
    <col min="4610" max="4610" width="66.83203125" style="321" customWidth="1"/>
    <col min="4611" max="4611" width="27" style="321" customWidth="1"/>
    <col min="4612" max="4864" width="9.33203125" style="321"/>
    <col min="4865" max="4865" width="5.6640625" style="321" customWidth="1"/>
    <col min="4866" max="4866" width="66.83203125" style="321" customWidth="1"/>
    <col min="4867" max="4867" width="27" style="321" customWidth="1"/>
    <col min="4868" max="5120" width="9.33203125" style="321"/>
    <col min="5121" max="5121" width="5.6640625" style="321" customWidth="1"/>
    <col min="5122" max="5122" width="66.83203125" style="321" customWidth="1"/>
    <col min="5123" max="5123" width="27" style="321" customWidth="1"/>
    <col min="5124" max="5376" width="9.33203125" style="321"/>
    <col min="5377" max="5377" width="5.6640625" style="321" customWidth="1"/>
    <col min="5378" max="5378" width="66.83203125" style="321" customWidth="1"/>
    <col min="5379" max="5379" width="27" style="321" customWidth="1"/>
    <col min="5380" max="5632" width="9.33203125" style="321"/>
    <col min="5633" max="5633" width="5.6640625" style="321" customWidth="1"/>
    <col min="5634" max="5634" width="66.83203125" style="321" customWidth="1"/>
    <col min="5635" max="5635" width="27" style="321" customWidth="1"/>
    <col min="5636" max="5888" width="9.33203125" style="321"/>
    <col min="5889" max="5889" width="5.6640625" style="321" customWidth="1"/>
    <col min="5890" max="5890" width="66.83203125" style="321" customWidth="1"/>
    <col min="5891" max="5891" width="27" style="321" customWidth="1"/>
    <col min="5892" max="6144" width="9.33203125" style="321"/>
    <col min="6145" max="6145" width="5.6640625" style="321" customWidth="1"/>
    <col min="6146" max="6146" width="66.83203125" style="321" customWidth="1"/>
    <col min="6147" max="6147" width="27" style="321" customWidth="1"/>
    <col min="6148" max="6400" width="9.33203125" style="321"/>
    <col min="6401" max="6401" width="5.6640625" style="321" customWidth="1"/>
    <col min="6402" max="6402" width="66.83203125" style="321" customWidth="1"/>
    <col min="6403" max="6403" width="27" style="321" customWidth="1"/>
    <col min="6404" max="6656" width="9.33203125" style="321"/>
    <col min="6657" max="6657" width="5.6640625" style="321" customWidth="1"/>
    <col min="6658" max="6658" width="66.83203125" style="321" customWidth="1"/>
    <col min="6659" max="6659" width="27" style="321" customWidth="1"/>
    <col min="6660" max="6912" width="9.33203125" style="321"/>
    <col min="6913" max="6913" width="5.6640625" style="321" customWidth="1"/>
    <col min="6914" max="6914" width="66.83203125" style="321" customWidth="1"/>
    <col min="6915" max="6915" width="27" style="321" customWidth="1"/>
    <col min="6916" max="7168" width="9.33203125" style="321"/>
    <col min="7169" max="7169" width="5.6640625" style="321" customWidth="1"/>
    <col min="7170" max="7170" width="66.83203125" style="321" customWidth="1"/>
    <col min="7171" max="7171" width="27" style="321" customWidth="1"/>
    <col min="7172" max="7424" width="9.33203125" style="321"/>
    <col min="7425" max="7425" width="5.6640625" style="321" customWidth="1"/>
    <col min="7426" max="7426" width="66.83203125" style="321" customWidth="1"/>
    <col min="7427" max="7427" width="27" style="321" customWidth="1"/>
    <col min="7428" max="7680" width="9.33203125" style="321"/>
    <col min="7681" max="7681" width="5.6640625" style="321" customWidth="1"/>
    <col min="7682" max="7682" width="66.83203125" style="321" customWidth="1"/>
    <col min="7683" max="7683" width="27" style="321" customWidth="1"/>
    <col min="7684" max="7936" width="9.33203125" style="321"/>
    <col min="7937" max="7937" width="5.6640625" style="321" customWidth="1"/>
    <col min="7938" max="7938" width="66.83203125" style="321" customWidth="1"/>
    <col min="7939" max="7939" width="27" style="321" customWidth="1"/>
    <col min="7940" max="8192" width="9.33203125" style="321"/>
    <col min="8193" max="8193" width="5.6640625" style="321" customWidth="1"/>
    <col min="8194" max="8194" width="66.83203125" style="321" customWidth="1"/>
    <col min="8195" max="8195" width="27" style="321" customWidth="1"/>
    <col min="8196" max="8448" width="9.33203125" style="321"/>
    <col min="8449" max="8449" width="5.6640625" style="321" customWidth="1"/>
    <col min="8450" max="8450" width="66.83203125" style="321" customWidth="1"/>
    <col min="8451" max="8451" width="27" style="321" customWidth="1"/>
    <col min="8452" max="8704" width="9.33203125" style="321"/>
    <col min="8705" max="8705" width="5.6640625" style="321" customWidth="1"/>
    <col min="8706" max="8706" width="66.83203125" style="321" customWidth="1"/>
    <col min="8707" max="8707" width="27" style="321" customWidth="1"/>
    <col min="8708" max="8960" width="9.33203125" style="321"/>
    <col min="8961" max="8961" width="5.6640625" style="321" customWidth="1"/>
    <col min="8962" max="8962" width="66.83203125" style="321" customWidth="1"/>
    <col min="8963" max="8963" width="27" style="321" customWidth="1"/>
    <col min="8964" max="9216" width="9.33203125" style="321"/>
    <col min="9217" max="9217" width="5.6640625" style="321" customWidth="1"/>
    <col min="9218" max="9218" width="66.83203125" style="321" customWidth="1"/>
    <col min="9219" max="9219" width="27" style="321" customWidth="1"/>
    <col min="9220" max="9472" width="9.33203125" style="321"/>
    <col min="9473" max="9473" width="5.6640625" style="321" customWidth="1"/>
    <col min="9474" max="9474" width="66.83203125" style="321" customWidth="1"/>
    <col min="9475" max="9475" width="27" style="321" customWidth="1"/>
    <col min="9476" max="9728" width="9.33203125" style="321"/>
    <col min="9729" max="9729" width="5.6640625" style="321" customWidth="1"/>
    <col min="9730" max="9730" width="66.83203125" style="321" customWidth="1"/>
    <col min="9731" max="9731" width="27" style="321" customWidth="1"/>
    <col min="9732" max="9984" width="9.33203125" style="321"/>
    <col min="9985" max="9985" width="5.6640625" style="321" customWidth="1"/>
    <col min="9986" max="9986" width="66.83203125" style="321" customWidth="1"/>
    <col min="9987" max="9987" width="27" style="321" customWidth="1"/>
    <col min="9988" max="10240" width="9.33203125" style="321"/>
    <col min="10241" max="10241" width="5.6640625" style="321" customWidth="1"/>
    <col min="10242" max="10242" width="66.83203125" style="321" customWidth="1"/>
    <col min="10243" max="10243" width="27" style="321" customWidth="1"/>
    <col min="10244" max="10496" width="9.33203125" style="321"/>
    <col min="10497" max="10497" width="5.6640625" style="321" customWidth="1"/>
    <col min="10498" max="10498" width="66.83203125" style="321" customWidth="1"/>
    <col min="10499" max="10499" width="27" style="321" customWidth="1"/>
    <col min="10500" max="10752" width="9.33203125" style="321"/>
    <col min="10753" max="10753" width="5.6640625" style="321" customWidth="1"/>
    <col min="10754" max="10754" width="66.83203125" style="321" customWidth="1"/>
    <col min="10755" max="10755" width="27" style="321" customWidth="1"/>
    <col min="10756" max="11008" width="9.33203125" style="321"/>
    <col min="11009" max="11009" width="5.6640625" style="321" customWidth="1"/>
    <col min="11010" max="11010" width="66.83203125" style="321" customWidth="1"/>
    <col min="11011" max="11011" width="27" style="321" customWidth="1"/>
    <col min="11012" max="11264" width="9.33203125" style="321"/>
    <col min="11265" max="11265" width="5.6640625" style="321" customWidth="1"/>
    <col min="11266" max="11266" width="66.83203125" style="321" customWidth="1"/>
    <col min="11267" max="11267" width="27" style="321" customWidth="1"/>
    <col min="11268" max="11520" width="9.33203125" style="321"/>
    <col min="11521" max="11521" width="5.6640625" style="321" customWidth="1"/>
    <col min="11522" max="11522" width="66.83203125" style="321" customWidth="1"/>
    <col min="11523" max="11523" width="27" style="321" customWidth="1"/>
    <col min="11524" max="11776" width="9.33203125" style="321"/>
    <col min="11777" max="11777" width="5.6640625" style="321" customWidth="1"/>
    <col min="11778" max="11778" width="66.83203125" style="321" customWidth="1"/>
    <col min="11779" max="11779" width="27" style="321" customWidth="1"/>
    <col min="11780" max="12032" width="9.33203125" style="321"/>
    <col min="12033" max="12033" width="5.6640625" style="321" customWidth="1"/>
    <col min="12034" max="12034" width="66.83203125" style="321" customWidth="1"/>
    <col min="12035" max="12035" width="27" style="321" customWidth="1"/>
    <col min="12036" max="12288" width="9.33203125" style="321"/>
    <col min="12289" max="12289" width="5.6640625" style="321" customWidth="1"/>
    <col min="12290" max="12290" width="66.83203125" style="321" customWidth="1"/>
    <col min="12291" max="12291" width="27" style="321" customWidth="1"/>
    <col min="12292" max="12544" width="9.33203125" style="321"/>
    <col min="12545" max="12545" width="5.6640625" style="321" customWidth="1"/>
    <col min="12546" max="12546" width="66.83203125" style="321" customWidth="1"/>
    <col min="12547" max="12547" width="27" style="321" customWidth="1"/>
    <col min="12548" max="12800" width="9.33203125" style="321"/>
    <col min="12801" max="12801" width="5.6640625" style="321" customWidth="1"/>
    <col min="12802" max="12802" width="66.83203125" style="321" customWidth="1"/>
    <col min="12803" max="12803" width="27" style="321" customWidth="1"/>
    <col min="12804" max="13056" width="9.33203125" style="321"/>
    <col min="13057" max="13057" width="5.6640625" style="321" customWidth="1"/>
    <col min="13058" max="13058" width="66.83203125" style="321" customWidth="1"/>
    <col min="13059" max="13059" width="27" style="321" customWidth="1"/>
    <col min="13060" max="13312" width="9.33203125" style="321"/>
    <col min="13313" max="13313" width="5.6640625" style="321" customWidth="1"/>
    <col min="13314" max="13314" width="66.83203125" style="321" customWidth="1"/>
    <col min="13315" max="13315" width="27" style="321" customWidth="1"/>
    <col min="13316" max="13568" width="9.33203125" style="321"/>
    <col min="13569" max="13569" width="5.6640625" style="321" customWidth="1"/>
    <col min="13570" max="13570" width="66.83203125" style="321" customWidth="1"/>
    <col min="13571" max="13571" width="27" style="321" customWidth="1"/>
    <col min="13572" max="13824" width="9.33203125" style="321"/>
    <col min="13825" max="13825" width="5.6640625" style="321" customWidth="1"/>
    <col min="13826" max="13826" width="66.83203125" style="321" customWidth="1"/>
    <col min="13827" max="13827" width="27" style="321" customWidth="1"/>
    <col min="13828" max="14080" width="9.33203125" style="321"/>
    <col min="14081" max="14081" width="5.6640625" style="321" customWidth="1"/>
    <col min="14082" max="14082" width="66.83203125" style="321" customWidth="1"/>
    <col min="14083" max="14083" width="27" style="321" customWidth="1"/>
    <col min="14084" max="14336" width="9.33203125" style="321"/>
    <col min="14337" max="14337" width="5.6640625" style="321" customWidth="1"/>
    <col min="14338" max="14338" width="66.83203125" style="321" customWidth="1"/>
    <col min="14339" max="14339" width="27" style="321" customWidth="1"/>
    <col min="14340" max="14592" width="9.33203125" style="321"/>
    <col min="14593" max="14593" width="5.6640625" style="321" customWidth="1"/>
    <col min="14594" max="14594" width="66.83203125" style="321" customWidth="1"/>
    <col min="14595" max="14595" width="27" style="321" customWidth="1"/>
    <col min="14596" max="14848" width="9.33203125" style="321"/>
    <col min="14849" max="14849" width="5.6640625" style="321" customWidth="1"/>
    <col min="14850" max="14850" width="66.83203125" style="321" customWidth="1"/>
    <col min="14851" max="14851" width="27" style="321" customWidth="1"/>
    <col min="14852" max="15104" width="9.33203125" style="321"/>
    <col min="15105" max="15105" width="5.6640625" style="321" customWidth="1"/>
    <col min="15106" max="15106" width="66.83203125" style="321" customWidth="1"/>
    <col min="15107" max="15107" width="27" style="321" customWidth="1"/>
    <col min="15108" max="15360" width="9.33203125" style="321"/>
    <col min="15361" max="15361" width="5.6640625" style="321" customWidth="1"/>
    <col min="15362" max="15362" width="66.83203125" style="321" customWidth="1"/>
    <col min="15363" max="15363" width="27" style="321" customWidth="1"/>
    <col min="15364" max="15616" width="9.33203125" style="321"/>
    <col min="15617" max="15617" width="5.6640625" style="321" customWidth="1"/>
    <col min="15618" max="15618" width="66.83203125" style="321" customWidth="1"/>
    <col min="15619" max="15619" width="27" style="321" customWidth="1"/>
    <col min="15620" max="15872" width="9.33203125" style="321"/>
    <col min="15873" max="15873" width="5.6640625" style="321" customWidth="1"/>
    <col min="15874" max="15874" width="66.83203125" style="321" customWidth="1"/>
    <col min="15875" max="15875" width="27" style="321" customWidth="1"/>
    <col min="15876" max="16128" width="9.33203125" style="321"/>
    <col min="16129" max="16129" width="5.6640625" style="321" customWidth="1"/>
    <col min="16130" max="16130" width="66.83203125" style="321" customWidth="1"/>
    <col min="16131" max="16131" width="27" style="321" customWidth="1"/>
    <col min="16132" max="16384" width="9.33203125" style="321"/>
  </cols>
  <sheetData>
    <row r="1" spans="1:4" x14ac:dyDescent="0.25">
      <c r="A1" s="455" t="s">
        <v>487</v>
      </c>
      <c r="B1" s="455"/>
      <c r="C1" s="455"/>
    </row>
    <row r="2" spans="1:4" ht="15.75" thickBot="1" x14ac:dyDescent="0.3">
      <c r="A2" s="322"/>
      <c r="B2" s="322"/>
      <c r="C2" s="344" t="s">
        <v>471</v>
      </c>
      <c r="D2" s="323"/>
    </row>
    <row r="3" spans="1:4" ht="21.75" thickBot="1" x14ac:dyDescent="0.3">
      <c r="A3" s="345" t="s">
        <v>472</v>
      </c>
      <c r="B3" s="346" t="s">
        <v>488</v>
      </c>
      <c r="C3" s="347" t="s">
        <v>489</v>
      </c>
    </row>
    <row r="4" spans="1:4" ht="15.75" thickBot="1" x14ac:dyDescent="0.3">
      <c r="A4" s="348"/>
      <c r="B4" s="349" t="s">
        <v>355</v>
      </c>
      <c r="C4" s="350" t="s">
        <v>356</v>
      </c>
    </row>
    <row r="5" spans="1:4" x14ac:dyDescent="0.25">
      <c r="A5" s="351" t="s">
        <v>5</v>
      </c>
      <c r="B5" s="362"/>
      <c r="C5" s="363"/>
    </row>
    <row r="6" spans="1:4" x14ac:dyDescent="0.25">
      <c r="A6" s="354" t="s">
        <v>6</v>
      </c>
      <c r="B6" s="364"/>
      <c r="C6" s="365"/>
    </row>
    <row r="7" spans="1:4" ht="15.75" thickBot="1" x14ac:dyDescent="0.3">
      <c r="A7" s="358" t="s">
        <v>7</v>
      </c>
      <c r="B7" s="366"/>
      <c r="C7" s="367"/>
    </row>
    <row r="8" spans="1:4" s="343" customFormat="1" ht="21.75" thickBot="1" x14ac:dyDescent="0.25">
      <c r="A8" s="368" t="s">
        <v>8</v>
      </c>
      <c r="B8" s="369" t="s">
        <v>490</v>
      </c>
      <c r="C8" s="361">
        <f>SUM(C5:C7)</f>
        <v>0</v>
      </c>
    </row>
  </sheetData>
  <mergeCells count="1">
    <mergeCell ref="A1:C1"/>
  </mergeCell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4"/>
  <sheetViews>
    <sheetView topLeftCell="A7" workbookViewId="0">
      <selection activeCell="B18" sqref="B18"/>
    </sheetView>
  </sheetViews>
  <sheetFormatPr defaultRowHeight="12.75" x14ac:dyDescent="0.2"/>
  <cols>
    <col min="1" max="1" width="84.1640625" style="6" customWidth="1"/>
    <col min="2" max="2" width="16.33203125" style="5" customWidth="1"/>
    <col min="3" max="4" width="25.83203125" style="5" customWidth="1"/>
    <col min="5" max="5" width="25.83203125" style="9" customWidth="1"/>
    <col min="6" max="7" width="12.83203125" style="5" customWidth="1"/>
    <col min="8" max="8" width="13.83203125" style="5" customWidth="1"/>
    <col min="9" max="16384" width="9.33203125" style="5"/>
  </cols>
  <sheetData>
    <row r="1" spans="1:5" ht="25.5" customHeight="1" x14ac:dyDescent="0.2">
      <c r="A1" s="467" t="s">
        <v>0</v>
      </c>
      <c r="B1" s="467"/>
      <c r="C1" s="467"/>
      <c r="D1" s="467"/>
      <c r="E1" s="467"/>
    </row>
    <row r="2" spans="1:5" ht="22.5" customHeight="1" thickBot="1" x14ac:dyDescent="0.3">
      <c r="A2" s="15"/>
      <c r="B2" s="9"/>
      <c r="C2" s="9"/>
      <c r="D2" s="9"/>
      <c r="E2" s="8" t="s">
        <v>459</v>
      </c>
    </row>
    <row r="3" spans="1:5" s="7" customFormat="1" ht="44.25" customHeight="1" thickBot="1" x14ac:dyDescent="0.25">
      <c r="A3" s="203" t="s">
        <v>43</v>
      </c>
      <c r="B3" s="204" t="s">
        <v>44</v>
      </c>
      <c r="C3" s="204" t="str">
        <f>+CONCATENATE(LEFT(ÖSSZEFÜGGÉSEK!A6,4),". évi",CHAR(10),"eredeti előirányzat")</f>
        <v>2017. évi
eredeti előirányzat</v>
      </c>
      <c r="D3" s="204" t="str">
        <f>'1.'!D4</f>
        <v>1.-5. sz. módosítás 
(±)</v>
      </c>
      <c r="E3" s="205" t="str">
        <f>'1.'!E4</f>
        <v>5.sz. módosítás utáni</v>
      </c>
    </row>
    <row r="4" spans="1:5" s="209" customFormat="1" ht="12" customHeight="1" thickBot="1" x14ac:dyDescent="0.25">
      <c r="A4" s="206" t="s">
        <v>355</v>
      </c>
      <c r="B4" s="207" t="s">
        <v>357</v>
      </c>
      <c r="C4" s="207" t="s">
        <v>358</v>
      </c>
      <c r="D4" s="207" t="s">
        <v>360</v>
      </c>
      <c r="E4" s="208" t="s">
        <v>401</v>
      </c>
    </row>
    <row r="5" spans="1:5" s="214" customFormat="1" ht="15.95" customHeight="1" x14ac:dyDescent="0.2">
      <c r="A5" s="298" t="s">
        <v>461</v>
      </c>
      <c r="B5" s="222" t="s">
        <v>460</v>
      </c>
      <c r="C5" s="278">
        <v>200000</v>
      </c>
      <c r="D5" s="211"/>
      <c r="E5" s="213">
        <f>C5+D5</f>
        <v>200000</v>
      </c>
    </row>
    <row r="6" spans="1:5" s="214" customFormat="1" ht="15.95" customHeight="1" x14ac:dyDescent="0.2">
      <c r="A6" s="299" t="s">
        <v>454</v>
      </c>
      <c r="B6" s="212" t="s">
        <v>460</v>
      </c>
      <c r="C6" s="211">
        <v>1494000</v>
      </c>
      <c r="D6" s="211">
        <f>-1494000+1494000-244000</f>
        <v>-244000</v>
      </c>
      <c r="E6" s="213">
        <f t="shared" ref="E6:E15" si="0">C6+D6</f>
        <v>1250000</v>
      </c>
    </row>
    <row r="7" spans="1:5" s="214" customFormat="1" ht="15.95" customHeight="1" x14ac:dyDescent="0.2">
      <c r="A7" s="299" t="s">
        <v>462</v>
      </c>
      <c r="B7" s="308" t="s">
        <v>460</v>
      </c>
      <c r="C7" s="211">
        <v>600000</v>
      </c>
      <c r="D7" s="211">
        <v>-600000</v>
      </c>
      <c r="E7" s="213">
        <f t="shared" si="0"/>
        <v>0</v>
      </c>
    </row>
    <row r="8" spans="1:5" s="214" customFormat="1" ht="15.95" customHeight="1" x14ac:dyDescent="0.2">
      <c r="A8" s="299" t="s">
        <v>463</v>
      </c>
      <c r="B8" s="212" t="s">
        <v>460</v>
      </c>
      <c r="C8" s="211">
        <v>49000</v>
      </c>
      <c r="D8" s="211"/>
      <c r="E8" s="213">
        <f t="shared" si="0"/>
        <v>49000</v>
      </c>
    </row>
    <row r="9" spans="1:5" s="214" customFormat="1" ht="15.95" customHeight="1" x14ac:dyDescent="0.2">
      <c r="A9" s="300" t="s">
        <v>455</v>
      </c>
      <c r="B9" s="308" t="s">
        <v>460</v>
      </c>
      <c r="C9" s="211">
        <v>1146000</v>
      </c>
      <c r="D9" s="211">
        <v>300000</v>
      </c>
      <c r="E9" s="213">
        <f t="shared" si="0"/>
        <v>1446000</v>
      </c>
    </row>
    <row r="10" spans="1:5" s="214" customFormat="1" ht="15.95" customHeight="1" x14ac:dyDescent="0.2">
      <c r="A10" s="299" t="s">
        <v>456</v>
      </c>
      <c r="B10" s="212" t="s">
        <v>460</v>
      </c>
      <c r="C10" s="211">
        <v>300000</v>
      </c>
      <c r="D10" s="211">
        <v>-300000</v>
      </c>
      <c r="E10" s="213">
        <f t="shared" si="0"/>
        <v>0</v>
      </c>
    </row>
    <row r="11" spans="1:5" s="214" customFormat="1" ht="15.95" customHeight="1" x14ac:dyDescent="0.2">
      <c r="A11" s="299" t="s">
        <v>464</v>
      </c>
      <c r="B11" s="308" t="s">
        <v>460</v>
      </c>
      <c r="C11" s="211"/>
      <c r="D11" s="211">
        <v>325000</v>
      </c>
      <c r="E11" s="213">
        <f t="shared" si="0"/>
        <v>325000</v>
      </c>
    </row>
    <row r="12" spans="1:5" s="214" customFormat="1" ht="15.95" customHeight="1" x14ac:dyDescent="0.2">
      <c r="A12" s="299" t="s">
        <v>465</v>
      </c>
      <c r="B12" s="212" t="s">
        <v>466</v>
      </c>
      <c r="C12" s="211"/>
      <c r="D12" s="211">
        <v>56396000</v>
      </c>
      <c r="E12" s="213">
        <f t="shared" si="0"/>
        <v>56396000</v>
      </c>
    </row>
    <row r="13" spans="1:5" s="214" customFormat="1" ht="15.95" customHeight="1" x14ac:dyDescent="0.2">
      <c r="A13" s="299"/>
      <c r="B13" s="308"/>
      <c r="C13" s="216"/>
      <c r="D13" s="216"/>
      <c r="E13" s="213"/>
    </row>
    <row r="14" spans="1:5" s="214" customFormat="1" ht="15.95" customHeight="1" x14ac:dyDescent="0.2">
      <c r="A14" s="299"/>
      <c r="B14" s="294"/>
      <c r="C14" s="216"/>
      <c r="D14" s="216"/>
      <c r="E14" s="213"/>
    </row>
    <row r="15" spans="1:5" s="214" customFormat="1" ht="15.95" customHeight="1" x14ac:dyDescent="0.2">
      <c r="A15" s="299"/>
      <c r="B15" s="294"/>
      <c r="C15" s="216"/>
      <c r="D15" s="216"/>
      <c r="E15" s="213">
        <f t="shared" si="0"/>
        <v>0</v>
      </c>
    </row>
    <row r="16" spans="1:5" s="214" customFormat="1" ht="15.95" customHeight="1" x14ac:dyDescent="0.2">
      <c r="A16" s="299"/>
      <c r="B16" s="294"/>
      <c r="C16" s="216"/>
      <c r="D16" s="216"/>
      <c r="E16" s="213"/>
    </row>
    <row r="17" spans="1:5" s="214" customFormat="1" ht="15.95" customHeight="1" x14ac:dyDescent="0.2">
      <c r="A17" s="299"/>
      <c r="B17" s="294"/>
      <c r="C17" s="216"/>
      <c r="D17" s="216"/>
      <c r="E17" s="213"/>
    </row>
    <row r="18" spans="1:5" s="214" customFormat="1" ht="15.95" customHeight="1" x14ac:dyDescent="0.2">
      <c r="A18" s="299"/>
      <c r="B18" s="294"/>
      <c r="C18" s="216"/>
      <c r="D18" s="216"/>
      <c r="E18" s="213"/>
    </row>
    <row r="19" spans="1:5" s="214" customFormat="1" ht="15.95" customHeight="1" x14ac:dyDescent="0.2">
      <c r="A19" s="299"/>
      <c r="B19" s="294"/>
      <c r="C19" s="216"/>
      <c r="D19" s="216"/>
      <c r="E19" s="213"/>
    </row>
    <row r="20" spans="1:5" s="214" customFormat="1" ht="15.95" customHeight="1" x14ac:dyDescent="0.2">
      <c r="A20" s="299"/>
      <c r="B20" s="294"/>
      <c r="C20" s="216"/>
      <c r="D20" s="216"/>
      <c r="E20" s="213"/>
    </row>
    <row r="21" spans="1:5" s="214" customFormat="1" ht="15.95" customHeight="1" x14ac:dyDescent="0.2">
      <c r="A21" s="299"/>
      <c r="B21" s="294"/>
      <c r="C21" s="216"/>
      <c r="D21" s="216"/>
      <c r="E21" s="213"/>
    </row>
    <row r="22" spans="1:5" s="214" customFormat="1" ht="15.95" customHeight="1" x14ac:dyDescent="0.2">
      <c r="A22" s="299"/>
      <c r="B22" s="294"/>
      <c r="C22" s="216"/>
      <c r="D22" s="216"/>
      <c r="E22" s="213"/>
    </row>
    <row r="23" spans="1:5" s="214" customFormat="1" ht="15.95" customHeight="1" x14ac:dyDescent="0.2">
      <c r="A23" s="299"/>
      <c r="B23" s="294"/>
      <c r="C23" s="216"/>
      <c r="D23" s="216"/>
      <c r="E23" s="213"/>
    </row>
    <row r="24" spans="1:5" s="214" customFormat="1" ht="15.95" customHeight="1" x14ac:dyDescent="0.2">
      <c r="A24" s="299"/>
      <c r="B24" s="294"/>
      <c r="C24" s="216"/>
      <c r="D24" s="216"/>
      <c r="E24" s="213"/>
    </row>
    <row r="25" spans="1:5" s="214" customFormat="1" ht="15.95" customHeight="1" x14ac:dyDescent="0.2">
      <c r="A25" s="299"/>
      <c r="B25" s="294"/>
      <c r="C25" s="216"/>
      <c r="D25" s="216"/>
      <c r="E25" s="213"/>
    </row>
    <row r="26" spans="1:5" s="214" customFormat="1" ht="15.95" customHeight="1" x14ac:dyDescent="0.2">
      <c r="A26" s="299"/>
      <c r="B26" s="294"/>
      <c r="C26" s="216"/>
      <c r="D26" s="216"/>
      <c r="E26" s="213"/>
    </row>
    <row r="27" spans="1:5" s="214" customFormat="1" ht="15.95" customHeight="1" x14ac:dyDescent="0.2">
      <c r="A27" s="299"/>
      <c r="B27" s="294"/>
      <c r="C27" s="216"/>
      <c r="D27" s="216"/>
      <c r="E27" s="213"/>
    </row>
    <row r="28" spans="1:5" s="214" customFormat="1" ht="15.95" customHeight="1" x14ac:dyDescent="0.2">
      <c r="A28" s="299"/>
      <c r="B28" s="294"/>
      <c r="C28" s="216"/>
      <c r="D28" s="216"/>
      <c r="E28" s="213"/>
    </row>
    <row r="29" spans="1:5" s="214" customFormat="1" ht="15.95" customHeight="1" x14ac:dyDescent="0.2">
      <c r="A29" s="299"/>
      <c r="B29" s="294"/>
      <c r="C29" s="216"/>
      <c r="D29" s="216"/>
      <c r="E29" s="213"/>
    </row>
    <row r="30" spans="1:5" s="214" customFormat="1" ht="15.95" customHeight="1" x14ac:dyDescent="0.2">
      <c r="A30" s="299"/>
      <c r="B30" s="294"/>
      <c r="C30" s="216"/>
      <c r="D30" s="216"/>
      <c r="E30" s="213"/>
    </row>
    <row r="31" spans="1:5" s="214" customFormat="1" ht="15.95" customHeight="1" thickBot="1" x14ac:dyDescent="0.25">
      <c r="A31" s="210"/>
      <c r="B31" s="294"/>
      <c r="C31" s="216"/>
      <c r="D31" s="216"/>
      <c r="E31" s="213"/>
    </row>
    <row r="32" spans="1:5" s="214" customFormat="1" ht="15.95" customHeight="1" thickBot="1" x14ac:dyDescent="0.25">
      <c r="A32" s="276" t="s">
        <v>42</v>
      </c>
      <c r="B32" s="277"/>
      <c r="C32" s="280">
        <f>SUM(C5:C31)</f>
        <v>3789000</v>
      </c>
      <c r="D32" s="280">
        <f>SUM(D5:D31)</f>
        <v>55877000</v>
      </c>
      <c r="E32" s="282">
        <f>SUM(E5:E31)</f>
        <v>59666000</v>
      </c>
    </row>
    <row r="33" spans="1:5" s="214" customFormat="1" ht="15.95" customHeight="1" thickBot="1" x14ac:dyDescent="0.25">
      <c r="A33" s="215"/>
      <c r="B33" s="223"/>
      <c r="C33" s="281"/>
      <c r="D33" s="281"/>
      <c r="E33" s="283">
        <f t="shared" ref="E33" si="1">C33+D33</f>
        <v>0</v>
      </c>
    </row>
    <row r="34" spans="1:5" s="10" customFormat="1" ht="18" customHeight="1" thickBot="1" x14ac:dyDescent="0.25">
      <c r="A34" s="217" t="s">
        <v>445</v>
      </c>
      <c r="B34" s="219"/>
      <c r="C34" s="218">
        <f>C32</f>
        <v>3789000</v>
      </c>
      <c r="D34" s="218">
        <f>D32</f>
        <v>55877000</v>
      </c>
      <c r="E34" s="218">
        <f>E32</f>
        <v>59666000</v>
      </c>
    </row>
  </sheetData>
  <mergeCells count="1">
    <mergeCell ref="A1:E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6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6. számú melléklet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workbookViewId="0">
      <selection activeCell="E4" sqref="E4"/>
    </sheetView>
  </sheetViews>
  <sheetFormatPr defaultRowHeight="12.75" x14ac:dyDescent="0.2"/>
  <cols>
    <col min="1" max="1" width="54.1640625" style="6" customWidth="1"/>
    <col min="2" max="2" width="16.33203125" style="5" customWidth="1"/>
    <col min="3" max="5" width="25.83203125" style="5" customWidth="1"/>
    <col min="6" max="7" width="12.83203125" style="5" customWidth="1"/>
    <col min="8" max="8" width="13.83203125" style="5" customWidth="1"/>
    <col min="9" max="16384" width="9.33203125" style="5"/>
  </cols>
  <sheetData>
    <row r="1" spans="1:5" ht="24.75" customHeight="1" x14ac:dyDescent="0.2">
      <c r="A1" s="467" t="s">
        <v>1</v>
      </c>
      <c r="B1" s="467"/>
      <c r="C1" s="467"/>
      <c r="D1" s="467"/>
      <c r="E1" s="467"/>
    </row>
    <row r="2" spans="1:5" ht="23.25" customHeight="1" thickBot="1" x14ac:dyDescent="0.3">
      <c r="A2" s="15"/>
      <c r="B2" s="9"/>
      <c r="C2" s="9"/>
      <c r="D2" s="9"/>
      <c r="E2" s="8" t="s">
        <v>459</v>
      </c>
    </row>
    <row r="3" spans="1:5" s="7" customFormat="1" ht="48.75" customHeight="1" thickBot="1" x14ac:dyDescent="0.25">
      <c r="A3" s="203" t="s">
        <v>45</v>
      </c>
      <c r="B3" s="204" t="s">
        <v>44</v>
      </c>
      <c r="C3" s="204" t="str">
        <f>+CONCATENATE(LEFT(ÖSSZEFÜGGÉSEK!A6,4),". évi",CHAR(10),"eredeti előirányzat")</f>
        <v>2017. évi
eredeti előirányzat</v>
      </c>
      <c r="D3" s="204" t="str">
        <f>'1.'!D4</f>
        <v>1.-5. sz. módosítás 
(±)</v>
      </c>
      <c r="E3" s="205" t="str">
        <f>'1.'!E4</f>
        <v>5.sz. módosítás utáni</v>
      </c>
    </row>
    <row r="4" spans="1:5" s="209" customFormat="1" ht="15" customHeight="1" thickBot="1" x14ac:dyDescent="0.25">
      <c r="A4" s="206" t="s">
        <v>355</v>
      </c>
      <c r="B4" s="207" t="s">
        <v>357</v>
      </c>
      <c r="C4" s="207" t="s">
        <v>358</v>
      </c>
      <c r="D4" s="207" t="s">
        <v>360</v>
      </c>
      <c r="E4" s="208" t="s">
        <v>401</v>
      </c>
    </row>
    <row r="5" spans="1:5" s="214" customFormat="1" ht="15.95" customHeight="1" x14ac:dyDescent="0.2">
      <c r="A5" s="285"/>
      <c r="B5" s="222"/>
      <c r="C5" s="278"/>
      <c r="D5" s="211"/>
      <c r="E5" s="213"/>
    </row>
    <row r="6" spans="1:5" s="214" customFormat="1" ht="15.95" customHeight="1" x14ac:dyDescent="0.2">
      <c r="A6" s="221"/>
      <c r="B6" s="212"/>
      <c r="C6" s="211"/>
      <c r="D6" s="211"/>
      <c r="E6" s="213"/>
    </row>
    <row r="7" spans="1:5" s="214" customFormat="1" ht="15.95" customHeight="1" x14ac:dyDescent="0.2">
      <c r="A7" s="221"/>
      <c r="B7" s="212"/>
      <c r="C7" s="211"/>
      <c r="D7" s="211"/>
      <c r="E7" s="213"/>
    </row>
    <row r="8" spans="1:5" s="214" customFormat="1" ht="15.95" customHeight="1" x14ac:dyDescent="0.2">
      <c r="A8" s="221"/>
      <c r="B8" s="212"/>
      <c r="C8" s="211"/>
      <c r="D8" s="211"/>
      <c r="E8" s="213"/>
    </row>
    <row r="9" spans="1:5" s="214" customFormat="1" ht="15.95" customHeight="1" x14ac:dyDescent="0.2">
      <c r="A9" s="221"/>
      <c r="B9" s="212"/>
      <c r="C9" s="211"/>
      <c r="D9" s="211"/>
      <c r="E9" s="213"/>
    </row>
    <row r="10" spans="1:5" s="214" customFormat="1" ht="15.95" customHeight="1" x14ac:dyDescent="0.2">
      <c r="A10" s="221"/>
      <c r="B10" s="212"/>
      <c r="C10" s="211"/>
      <c r="D10" s="211"/>
      <c r="E10" s="213"/>
    </row>
    <row r="11" spans="1:5" s="214" customFormat="1" ht="15.95" customHeight="1" x14ac:dyDescent="0.2">
      <c r="A11" s="221"/>
      <c r="B11" s="212"/>
      <c r="C11" s="211"/>
      <c r="D11" s="211"/>
      <c r="E11" s="213"/>
    </row>
    <row r="12" spans="1:5" s="214" customFormat="1" ht="15.95" customHeight="1" x14ac:dyDescent="0.2">
      <c r="A12" s="221"/>
      <c r="B12" s="212"/>
      <c r="C12" s="211"/>
      <c r="D12" s="211"/>
      <c r="E12" s="213"/>
    </row>
    <row r="13" spans="1:5" s="214" customFormat="1" ht="15.95" customHeight="1" x14ac:dyDescent="0.2">
      <c r="A13" s="221"/>
      <c r="B13" s="212"/>
      <c r="C13" s="211"/>
      <c r="D13" s="211"/>
      <c r="E13" s="213"/>
    </row>
    <row r="14" spans="1:5" s="214" customFormat="1" ht="15.95" customHeight="1" x14ac:dyDescent="0.2">
      <c r="A14" s="221"/>
      <c r="B14" s="212"/>
      <c r="C14" s="211"/>
      <c r="D14" s="211"/>
      <c r="E14" s="213"/>
    </row>
    <row r="15" spans="1:5" s="214" customFormat="1" ht="15.95" customHeight="1" x14ac:dyDescent="0.2">
      <c r="A15" s="221"/>
      <c r="B15" s="212"/>
      <c r="C15" s="211"/>
      <c r="D15" s="211"/>
      <c r="E15" s="213"/>
    </row>
    <row r="16" spans="1:5" s="214" customFormat="1" ht="15.95" customHeight="1" x14ac:dyDescent="0.2">
      <c r="A16" s="221"/>
      <c r="B16" s="212"/>
      <c r="C16" s="211"/>
      <c r="D16" s="211"/>
      <c r="E16" s="213"/>
    </row>
    <row r="17" spans="1:5" s="214" customFormat="1" ht="15.95" customHeight="1" x14ac:dyDescent="0.2">
      <c r="A17" s="221"/>
      <c r="B17" s="212"/>
      <c r="C17" s="211"/>
      <c r="D17" s="211"/>
      <c r="E17" s="213"/>
    </row>
    <row r="18" spans="1:5" s="214" customFormat="1" ht="15.95" customHeight="1" x14ac:dyDescent="0.2">
      <c r="A18" s="221"/>
      <c r="B18" s="212"/>
      <c r="C18" s="211"/>
      <c r="D18" s="211"/>
      <c r="E18" s="213"/>
    </row>
    <row r="19" spans="1:5" s="214" customFormat="1" ht="15.95" customHeight="1" x14ac:dyDescent="0.2">
      <c r="A19" s="221"/>
      <c r="B19" s="212"/>
      <c r="C19" s="211"/>
      <c r="D19" s="211"/>
      <c r="E19" s="213"/>
    </row>
    <row r="20" spans="1:5" s="214" customFormat="1" ht="15.95" customHeight="1" x14ac:dyDescent="0.2">
      <c r="A20" s="221"/>
      <c r="B20" s="212"/>
      <c r="C20" s="211"/>
      <c r="D20" s="211"/>
      <c r="E20" s="213"/>
    </row>
    <row r="21" spans="1:5" s="214" customFormat="1" ht="15.95" customHeight="1" x14ac:dyDescent="0.2">
      <c r="A21" s="221"/>
      <c r="B21" s="212"/>
      <c r="C21" s="211"/>
      <c r="D21" s="211"/>
      <c r="E21" s="213"/>
    </row>
    <row r="22" spans="1:5" s="214" customFormat="1" ht="15.95" customHeight="1" x14ac:dyDescent="0.2">
      <c r="A22" s="221"/>
      <c r="B22" s="212"/>
      <c r="C22" s="211"/>
      <c r="D22" s="211"/>
      <c r="E22" s="213"/>
    </row>
    <row r="23" spans="1:5" s="214" customFormat="1" ht="15.95" customHeight="1" x14ac:dyDescent="0.2">
      <c r="A23" s="221"/>
      <c r="B23" s="212"/>
      <c r="C23" s="211"/>
      <c r="D23" s="211"/>
      <c r="E23" s="213"/>
    </row>
    <row r="24" spans="1:5" s="214" customFormat="1" ht="15.95" customHeight="1" x14ac:dyDescent="0.2">
      <c r="A24" s="221"/>
      <c r="B24" s="212"/>
      <c r="C24" s="211"/>
      <c r="D24" s="211"/>
      <c r="E24" s="213"/>
    </row>
    <row r="25" spans="1:5" s="214" customFormat="1" ht="15.95" customHeight="1" thickBot="1" x14ac:dyDescent="0.25">
      <c r="A25" s="286"/>
      <c r="B25" s="224"/>
      <c r="C25" s="279"/>
      <c r="D25" s="279"/>
      <c r="E25" s="284"/>
    </row>
    <row r="26" spans="1:5" s="10" customFormat="1" ht="18" customHeight="1" thickBot="1" x14ac:dyDescent="0.25">
      <c r="A26" s="217" t="s">
        <v>42</v>
      </c>
      <c r="B26" s="219"/>
      <c r="C26" s="218">
        <f>SUM(C5:C25)</f>
        <v>0</v>
      </c>
      <c r="D26" s="218">
        <f>SUM(D5:D25)</f>
        <v>0</v>
      </c>
      <c r="E26" s="220">
        <f>SUM(E5:E25)</f>
        <v>0</v>
      </c>
    </row>
  </sheetData>
  <mergeCells count="1">
    <mergeCell ref="A1:E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&amp;C&amp;"Times New Roman CE,Félkövér"SIÓJUT KÖZSÉG ÖNKORMÁNYZATA&amp;R&amp;"Times New Roman CE,Félkövér dőlt"&amp;11 7. számú melléklet&amp;"Times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workbookViewId="0">
      <selection activeCell="G22" sqref="G22"/>
    </sheetView>
  </sheetViews>
  <sheetFormatPr defaultRowHeight="12.75" x14ac:dyDescent="0.2"/>
  <cols>
    <col min="1" max="1" width="38.6640625" style="370" customWidth="1"/>
    <col min="2" max="4" width="13.83203125" style="370" customWidth="1"/>
    <col min="5" max="5" width="15.6640625" style="370" customWidth="1"/>
    <col min="6" max="256" width="9.33203125" style="370"/>
    <col min="257" max="257" width="38.6640625" style="370" customWidth="1"/>
    <col min="258" max="260" width="13.83203125" style="370" customWidth="1"/>
    <col min="261" max="261" width="15.6640625" style="370" customWidth="1"/>
    <col min="262" max="512" width="9.33203125" style="370"/>
    <col min="513" max="513" width="38.6640625" style="370" customWidth="1"/>
    <col min="514" max="516" width="13.83203125" style="370" customWidth="1"/>
    <col min="517" max="517" width="15.6640625" style="370" customWidth="1"/>
    <col min="518" max="768" width="9.33203125" style="370"/>
    <col min="769" max="769" width="38.6640625" style="370" customWidth="1"/>
    <col min="770" max="772" width="13.83203125" style="370" customWidth="1"/>
    <col min="773" max="773" width="15.6640625" style="370" customWidth="1"/>
    <col min="774" max="1024" width="9.33203125" style="370"/>
    <col min="1025" max="1025" width="38.6640625" style="370" customWidth="1"/>
    <col min="1026" max="1028" width="13.83203125" style="370" customWidth="1"/>
    <col min="1029" max="1029" width="15.6640625" style="370" customWidth="1"/>
    <col min="1030" max="1280" width="9.33203125" style="370"/>
    <col min="1281" max="1281" width="38.6640625" style="370" customWidth="1"/>
    <col min="1282" max="1284" width="13.83203125" style="370" customWidth="1"/>
    <col min="1285" max="1285" width="15.6640625" style="370" customWidth="1"/>
    <col min="1286" max="1536" width="9.33203125" style="370"/>
    <col min="1537" max="1537" width="38.6640625" style="370" customWidth="1"/>
    <col min="1538" max="1540" width="13.83203125" style="370" customWidth="1"/>
    <col min="1541" max="1541" width="15.6640625" style="370" customWidth="1"/>
    <col min="1542" max="1792" width="9.33203125" style="370"/>
    <col min="1793" max="1793" width="38.6640625" style="370" customWidth="1"/>
    <col min="1794" max="1796" width="13.83203125" style="370" customWidth="1"/>
    <col min="1797" max="1797" width="15.6640625" style="370" customWidth="1"/>
    <col min="1798" max="2048" width="9.33203125" style="370"/>
    <col min="2049" max="2049" width="38.6640625" style="370" customWidth="1"/>
    <col min="2050" max="2052" width="13.83203125" style="370" customWidth="1"/>
    <col min="2053" max="2053" width="15.6640625" style="370" customWidth="1"/>
    <col min="2054" max="2304" width="9.33203125" style="370"/>
    <col min="2305" max="2305" width="38.6640625" style="370" customWidth="1"/>
    <col min="2306" max="2308" width="13.83203125" style="370" customWidth="1"/>
    <col min="2309" max="2309" width="15.6640625" style="370" customWidth="1"/>
    <col min="2310" max="2560" width="9.33203125" style="370"/>
    <col min="2561" max="2561" width="38.6640625" style="370" customWidth="1"/>
    <col min="2562" max="2564" width="13.83203125" style="370" customWidth="1"/>
    <col min="2565" max="2565" width="15.6640625" style="370" customWidth="1"/>
    <col min="2566" max="2816" width="9.33203125" style="370"/>
    <col min="2817" max="2817" width="38.6640625" style="370" customWidth="1"/>
    <col min="2818" max="2820" width="13.83203125" style="370" customWidth="1"/>
    <col min="2821" max="2821" width="15.6640625" style="370" customWidth="1"/>
    <col min="2822" max="3072" width="9.33203125" style="370"/>
    <col min="3073" max="3073" width="38.6640625" style="370" customWidth="1"/>
    <col min="3074" max="3076" width="13.83203125" style="370" customWidth="1"/>
    <col min="3077" max="3077" width="15.6640625" style="370" customWidth="1"/>
    <col min="3078" max="3328" width="9.33203125" style="370"/>
    <col min="3329" max="3329" width="38.6640625" style="370" customWidth="1"/>
    <col min="3330" max="3332" width="13.83203125" style="370" customWidth="1"/>
    <col min="3333" max="3333" width="15.6640625" style="370" customWidth="1"/>
    <col min="3334" max="3584" width="9.33203125" style="370"/>
    <col min="3585" max="3585" width="38.6640625" style="370" customWidth="1"/>
    <col min="3586" max="3588" width="13.83203125" style="370" customWidth="1"/>
    <col min="3589" max="3589" width="15.6640625" style="370" customWidth="1"/>
    <col min="3590" max="3840" width="9.33203125" style="370"/>
    <col min="3841" max="3841" width="38.6640625" style="370" customWidth="1"/>
    <col min="3842" max="3844" width="13.83203125" style="370" customWidth="1"/>
    <col min="3845" max="3845" width="15.6640625" style="370" customWidth="1"/>
    <col min="3846" max="4096" width="9.33203125" style="370"/>
    <col min="4097" max="4097" width="38.6640625" style="370" customWidth="1"/>
    <col min="4098" max="4100" width="13.83203125" style="370" customWidth="1"/>
    <col min="4101" max="4101" width="15.6640625" style="370" customWidth="1"/>
    <col min="4102" max="4352" width="9.33203125" style="370"/>
    <col min="4353" max="4353" width="38.6640625" style="370" customWidth="1"/>
    <col min="4354" max="4356" width="13.83203125" style="370" customWidth="1"/>
    <col min="4357" max="4357" width="15.6640625" style="370" customWidth="1"/>
    <col min="4358" max="4608" width="9.33203125" style="370"/>
    <col min="4609" max="4609" width="38.6640625" style="370" customWidth="1"/>
    <col min="4610" max="4612" width="13.83203125" style="370" customWidth="1"/>
    <col min="4613" max="4613" width="15.6640625" style="370" customWidth="1"/>
    <col min="4614" max="4864" width="9.33203125" style="370"/>
    <col min="4865" max="4865" width="38.6640625" style="370" customWidth="1"/>
    <col min="4866" max="4868" width="13.83203125" style="370" customWidth="1"/>
    <col min="4869" max="4869" width="15.6640625" style="370" customWidth="1"/>
    <col min="4870" max="5120" width="9.33203125" style="370"/>
    <col min="5121" max="5121" width="38.6640625" style="370" customWidth="1"/>
    <col min="5122" max="5124" width="13.83203125" style="370" customWidth="1"/>
    <col min="5125" max="5125" width="15.6640625" style="370" customWidth="1"/>
    <col min="5126" max="5376" width="9.33203125" style="370"/>
    <col min="5377" max="5377" width="38.6640625" style="370" customWidth="1"/>
    <col min="5378" max="5380" width="13.83203125" style="370" customWidth="1"/>
    <col min="5381" max="5381" width="15.6640625" style="370" customWidth="1"/>
    <col min="5382" max="5632" width="9.33203125" style="370"/>
    <col min="5633" max="5633" width="38.6640625" style="370" customWidth="1"/>
    <col min="5634" max="5636" width="13.83203125" style="370" customWidth="1"/>
    <col min="5637" max="5637" width="15.6640625" style="370" customWidth="1"/>
    <col min="5638" max="5888" width="9.33203125" style="370"/>
    <col min="5889" max="5889" width="38.6640625" style="370" customWidth="1"/>
    <col min="5890" max="5892" width="13.83203125" style="370" customWidth="1"/>
    <col min="5893" max="5893" width="15.6640625" style="370" customWidth="1"/>
    <col min="5894" max="6144" width="9.33203125" style="370"/>
    <col min="6145" max="6145" width="38.6640625" style="370" customWidth="1"/>
    <col min="6146" max="6148" width="13.83203125" style="370" customWidth="1"/>
    <col min="6149" max="6149" width="15.6640625" style="370" customWidth="1"/>
    <col min="6150" max="6400" width="9.33203125" style="370"/>
    <col min="6401" max="6401" width="38.6640625" style="370" customWidth="1"/>
    <col min="6402" max="6404" width="13.83203125" style="370" customWidth="1"/>
    <col min="6405" max="6405" width="15.6640625" style="370" customWidth="1"/>
    <col min="6406" max="6656" width="9.33203125" style="370"/>
    <col min="6657" max="6657" width="38.6640625" style="370" customWidth="1"/>
    <col min="6658" max="6660" width="13.83203125" style="370" customWidth="1"/>
    <col min="6661" max="6661" width="15.6640625" style="370" customWidth="1"/>
    <col min="6662" max="6912" width="9.33203125" style="370"/>
    <col min="6913" max="6913" width="38.6640625" style="370" customWidth="1"/>
    <col min="6914" max="6916" width="13.83203125" style="370" customWidth="1"/>
    <col min="6917" max="6917" width="15.6640625" style="370" customWidth="1"/>
    <col min="6918" max="7168" width="9.33203125" style="370"/>
    <col min="7169" max="7169" width="38.6640625" style="370" customWidth="1"/>
    <col min="7170" max="7172" width="13.83203125" style="370" customWidth="1"/>
    <col min="7173" max="7173" width="15.6640625" style="370" customWidth="1"/>
    <col min="7174" max="7424" width="9.33203125" style="370"/>
    <col min="7425" max="7425" width="38.6640625" style="370" customWidth="1"/>
    <col min="7426" max="7428" width="13.83203125" style="370" customWidth="1"/>
    <col min="7429" max="7429" width="15.6640625" style="370" customWidth="1"/>
    <col min="7430" max="7680" width="9.33203125" style="370"/>
    <col min="7681" max="7681" width="38.6640625" style="370" customWidth="1"/>
    <col min="7682" max="7684" width="13.83203125" style="370" customWidth="1"/>
    <col min="7685" max="7685" width="15.6640625" style="370" customWidth="1"/>
    <col min="7686" max="7936" width="9.33203125" style="370"/>
    <col min="7937" max="7937" width="38.6640625" style="370" customWidth="1"/>
    <col min="7938" max="7940" width="13.83203125" style="370" customWidth="1"/>
    <col min="7941" max="7941" width="15.6640625" style="370" customWidth="1"/>
    <col min="7942" max="8192" width="9.33203125" style="370"/>
    <col min="8193" max="8193" width="38.6640625" style="370" customWidth="1"/>
    <col min="8194" max="8196" width="13.83203125" style="370" customWidth="1"/>
    <col min="8197" max="8197" width="15.6640625" style="370" customWidth="1"/>
    <col min="8198" max="8448" width="9.33203125" style="370"/>
    <col min="8449" max="8449" width="38.6640625" style="370" customWidth="1"/>
    <col min="8450" max="8452" width="13.83203125" style="370" customWidth="1"/>
    <col min="8453" max="8453" width="15.6640625" style="370" customWidth="1"/>
    <col min="8454" max="8704" width="9.33203125" style="370"/>
    <col min="8705" max="8705" width="38.6640625" style="370" customWidth="1"/>
    <col min="8706" max="8708" width="13.83203125" style="370" customWidth="1"/>
    <col min="8709" max="8709" width="15.6640625" style="370" customWidth="1"/>
    <col min="8710" max="8960" width="9.33203125" style="370"/>
    <col min="8961" max="8961" width="38.6640625" style="370" customWidth="1"/>
    <col min="8962" max="8964" width="13.83203125" style="370" customWidth="1"/>
    <col min="8965" max="8965" width="15.6640625" style="370" customWidth="1"/>
    <col min="8966" max="9216" width="9.33203125" style="370"/>
    <col min="9217" max="9217" width="38.6640625" style="370" customWidth="1"/>
    <col min="9218" max="9220" width="13.83203125" style="370" customWidth="1"/>
    <col min="9221" max="9221" width="15.6640625" style="370" customWidth="1"/>
    <col min="9222" max="9472" width="9.33203125" style="370"/>
    <col min="9473" max="9473" width="38.6640625" style="370" customWidth="1"/>
    <col min="9474" max="9476" width="13.83203125" style="370" customWidth="1"/>
    <col min="9477" max="9477" width="15.6640625" style="370" customWidth="1"/>
    <col min="9478" max="9728" width="9.33203125" style="370"/>
    <col min="9729" max="9729" width="38.6640625" style="370" customWidth="1"/>
    <col min="9730" max="9732" width="13.83203125" style="370" customWidth="1"/>
    <col min="9733" max="9733" width="15.6640625" style="370" customWidth="1"/>
    <col min="9734" max="9984" width="9.33203125" style="370"/>
    <col min="9985" max="9985" width="38.6640625" style="370" customWidth="1"/>
    <col min="9986" max="9988" width="13.83203125" style="370" customWidth="1"/>
    <col min="9989" max="9989" width="15.6640625" style="370" customWidth="1"/>
    <col min="9990" max="10240" width="9.33203125" style="370"/>
    <col min="10241" max="10241" width="38.6640625" style="370" customWidth="1"/>
    <col min="10242" max="10244" width="13.83203125" style="370" customWidth="1"/>
    <col min="10245" max="10245" width="15.6640625" style="370" customWidth="1"/>
    <col min="10246" max="10496" width="9.33203125" style="370"/>
    <col min="10497" max="10497" width="38.6640625" style="370" customWidth="1"/>
    <col min="10498" max="10500" width="13.83203125" style="370" customWidth="1"/>
    <col min="10501" max="10501" width="15.6640625" style="370" customWidth="1"/>
    <col min="10502" max="10752" width="9.33203125" style="370"/>
    <col min="10753" max="10753" width="38.6640625" style="370" customWidth="1"/>
    <col min="10754" max="10756" width="13.83203125" style="370" customWidth="1"/>
    <col min="10757" max="10757" width="15.6640625" style="370" customWidth="1"/>
    <col min="10758" max="11008" width="9.33203125" style="370"/>
    <col min="11009" max="11009" width="38.6640625" style="370" customWidth="1"/>
    <col min="11010" max="11012" width="13.83203125" style="370" customWidth="1"/>
    <col min="11013" max="11013" width="15.6640625" style="370" customWidth="1"/>
    <col min="11014" max="11264" width="9.33203125" style="370"/>
    <col min="11265" max="11265" width="38.6640625" style="370" customWidth="1"/>
    <col min="11266" max="11268" width="13.83203125" style="370" customWidth="1"/>
    <col min="11269" max="11269" width="15.6640625" style="370" customWidth="1"/>
    <col min="11270" max="11520" width="9.33203125" style="370"/>
    <col min="11521" max="11521" width="38.6640625" style="370" customWidth="1"/>
    <col min="11522" max="11524" width="13.83203125" style="370" customWidth="1"/>
    <col min="11525" max="11525" width="15.6640625" style="370" customWidth="1"/>
    <col min="11526" max="11776" width="9.33203125" style="370"/>
    <col min="11777" max="11777" width="38.6640625" style="370" customWidth="1"/>
    <col min="11778" max="11780" width="13.83203125" style="370" customWidth="1"/>
    <col min="11781" max="11781" width="15.6640625" style="370" customWidth="1"/>
    <col min="11782" max="12032" width="9.33203125" style="370"/>
    <col min="12033" max="12033" width="38.6640625" style="370" customWidth="1"/>
    <col min="12034" max="12036" width="13.83203125" style="370" customWidth="1"/>
    <col min="12037" max="12037" width="15.6640625" style="370" customWidth="1"/>
    <col min="12038" max="12288" width="9.33203125" style="370"/>
    <col min="12289" max="12289" width="38.6640625" style="370" customWidth="1"/>
    <col min="12290" max="12292" width="13.83203125" style="370" customWidth="1"/>
    <col min="12293" max="12293" width="15.6640625" style="370" customWidth="1"/>
    <col min="12294" max="12544" width="9.33203125" style="370"/>
    <col min="12545" max="12545" width="38.6640625" style="370" customWidth="1"/>
    <col min="12546" max="12548" width="13.83203125" style="370" customWidth="1"/>
    <col min="12549" max="12549" width="15.6640625" style="370" customWidth="1"/>
    <col min="12550" max="12800" width="9.33203125" style="370"/>
    <col min="12801" max="12801" width="38.6640625" style="370" customWidth="1"/>
    <col min="12802" max="12804" width="13.83203125" style="370" customWidth="1"/>
    <col min="12805" max="12805" width="15.6640625" style="370" customWidth="1"/>
    <col min="12806" max="13056" width="9.33203125" style="370"/>
    <col min="13057" max="13057" width="38.6640625" style="370" customWidth="1"/>
    <col min="13058" max="13060" width="13.83203125" style="370" customWidth="1"/>
    <col min="13061" max="13061" width="15.6640625" style="370" customWidth="1"/>
    <col min="13062" max="13312" width="9.33203125" style="370"/>
    <col min="13313" max="13313" width="38.6640625" style="370" customWidth="1"/>
    <col min="13314" max="13316" width="13.83203125" style="370" customWidth="1"/>
    <col min="13317" max="13317" width="15.6640625" style="370" customWidth="1"/>
    <col min="13318" max="13568" width="9.33203125" style="370"/>
    <col min="13569" max="13569" width="38.6640625" style="370" customWidth="1"/>
    <col min="13570" max="13572" width="13.83203125" style="370" customWidth="1"/>
    <col min="13573" max="13573" width="15.6640625" style="370" customWidth="1"/>
    <col min="13574" max="13824" width="9.33203125" style="370"/>
    <col min="13825" max="13825" width="38.6640625" style="370" customWidth="1"/>
    <col min="13826" max="13828" width="13.83203125" style="370" customWidth="1"/>
    <col min="13829" max="13829" width="15.6640625" style="370" customWidth="1"/>
    <col min="13830" max="14080" width="9.33203125" style="370"/>
    <col min="14081" max="14081" width="38.6640625" style="370" customWidth="1"/>
    <col min="14082" max="14084" width="13.83203125" style="370" customWidth="1"/>
    <col min="14085" max="14085" width="15.6640625" style="370" customWidth="1"/>
    <col min="14086" max="14336" width="9.33203125" style="370"/>
    <col min="14337" max="14337" width="38.6640625" style="370" customWidth="1"/>
    <col min="14338" max="14340" width="13.83203125" style="370" customWidth="1"/>
    <col min="14341" max="14341" width="15.6640625" style="370" customWidth="1"/>
    <col min="14342" max="14592" width="9.33203125" style="370"/>
    <col min="14593" max="14593" width="38.6640625" style="370" customWidth="1"/>
    <col min="14594" max="14596" width="13.83203125" style="370" customWidth="1"/>
    <col min="14597" max="14597" width="15.6640625" style="370" customWidth="1"/>
    <col min="14598" max="14848" width="9.33203125" style="370"/>
    <col min="14849" max="14849" width="38.6640625" style="370" customWidth="1"/>
    <col min="14850" max="14852" width="13.83203125" style="370" customWidth="1"/>
    <col min="14853" max="14853" width="15.6640625" style="370" customWidth="1"/>
    <col min="14854" max="15104" width="9.33203125" style="370"/>
    <col min="15105" max="15105" width="38.6640625" style="370" customWidth="1"/>
    <col min="15106" max="15108" width="13.83203125" style="370" customWidth="1"/>
    <col min="15109" max="15109" width="15.6640625" style="370" customWidth="1"/>
    <col min="15110" max="15360" width="9.33203125" style="370"/>
    <col min="15361" max="15361" width="38.6640625" style="370" customWidth="1"/>
    <col min="15362" max="15364" width="13.83203125" style="370" customWidth="1"/>
    <col min="15365" max="15365" width="15.6640625" style="370" customWidth="1"/>
    <col min="15366" max="15616" width="9.33203125" style="370"/>
    <col min="15617" max="15617" width="38.6640625" style="370" customWidth="1"/>
    <col min="15618" max="15620" width="13.83203125" style="370" customWidth="1"/>
    <col min="15621" max="15621" width="15.6640625" style="370" customWidth="1"/>
    <col min="15622" max="15872" width="9.33203125" style="370"/>
    <col min="15873" max="15873" width="38.6640625" style="370" customWidth="1"/>
    <col min="15874" max="15876" width="13.83203125" style="370" customWidth="1"/>
    <col min="15877" max="15877" width="15.6640625" style="370" customWidth="1"/>
    <col min="15878" max="16128" width="9.33203125" style="370"/>
    <col min="16129" max="16129" width="38.6640625" style="370" customWidth="1"/>
    <col min="16130" max="16132" width="13.83203125" style="370" customWidth="1"/>
    <col min="16133" max="16133" width="15.6640625" style="370" customWidth="1"/>
    <col min="16134" max="16384" width="9.33203125" style="370"/>
  </cols>
  <sheetData>
    <row r="1" spans="1:5" x14ac:dyDescent="0.2">
      <c r="A1" s="17"/>
      <c r="B1" s="17"/>
      <c r="C1" s="17"/>
      <c r="D1" s="17"/>
      <c r="E1" s="17"/>
    </row>
    <row r="2" spans="1:5" ht="15.75" x14ac:dyDescent="0.25">
      <c r="A2" s="18" t="s">
        <v>491</v>
      </c>
      <c r="B2" s="473"/>
      <c r="C2" s="473"/>
      <c r="D2" s="473"/>
      <c r="E2" s="473"/>
    </row>
    <row r="3" spans="1:5" ht="14.25" thickBot="1" x14ac:dyDescent="0.3">
      <c r="A3" s="17"/>
      <c r="B3" s="17"/>
      <c r="C3" s="17"/>
      <c r="D3" s="474" t="s">
        <v>471</v>
      </c>
      <c r="E3" s="474"/>
    </row>
    <row r="4" spans="1:5" ht="13.5" thickBot="1" x14ac:dyDescent="0.25">
      <c r="A4" s="371" t="s">
        <v>492</v>
      </c>
      <c r="B4" s="372" t="str">
        <f>CONCATENATE((LEFT([1]ÖSSZEFÜGGÉSEK!A5,4)),".")</f>
        <v>2017.</v>
      </c>
      <c r="C4" s="372" t="str">
        <f>CONCATENATE((LEFT([1]ÖSSZEFÜGGÉSEK!A5,4))+1,".")</f>
        <v>2018.</v>
      </c>
      <c r="D4" s="372" t="str">
        <f>CONCATENATE((LEFT([1]ÖSSZEFÜGGÉSEK!A5,4))+1,". után")</f>
        <v>2018. után</v>
      </c>
      <c r="E4" s="373" t="s">
        <v>493</v>
      </c>
    </row>
    <row r="5" spans="1:5" x14ac:dyDescent="0.2">
      <c r="A5" s="374" t="s">
        <v>494</v>
      </c>
      <c r="B5" s="375"/>
      <c r="C5" s="375"/>
      <c r="D5" s="375"/>
      <c r="E5" s="376">
        <f t="shared" ref="E5:E11" si="0">SUM(B5:D5)</f>
        <v>0</v>
      </c>
    </row>
    <row r="6" spans="1:5" x14ac:dyDescent="0.2">
      <c r="A6" s="377" t="s">
        <v>495</v>
      </c>
      <c r="B6" s="378"/>
      <c r="C6" s="378"/>
      <c r="D6" s="378"/>
      <c r="E6" s="379">
        <f t="shared" si="0"/>
        <v>0</v>
      </c>
    </row>
    <row r="7" spans="1:5" x14ac:dyDescent="0.2">
      <c r="A7" s="380" t="s">
        <v>496</v>
      </c>
      <c r="B7" s="381"/>
      <c r="C7" s="381"/>
      <c r="D7" s="381"/>
      <c r="E7" s="382">
        <f t="shared" si="0"/>
        <v>0</v>
      </c>
    </row>
    <row r="8" spans="1:5" x14ac:dyDescent="0.2">
      <c r="A8" s="380" t="s">
        <v>497</v>
      </c>
      <c r="B8" s="381"/>
      <c r="C8" s="381"/>
      <c r="D8" s="381"/>
      <c r="E8" s="382">
        <f t="shared" si="0"/>
        <v>0</v>
      </c>
    </row>
    <row r="9" spans="1:5" x14ac:dyDescent="0.2">
      <c r="A9" s="380" t="s">
        <v>498</v>
      </c>
      <c r="B9" s="381"/>
      <c r="C9" s="381"/>
      <c r="D9" s="381"/>
      <c r="E9" s="382">
        <f t="shared" si="0"/>
        <v>0</v>
      </c>
    </row>
    <row r="10" spans="1:5" x14ac:dyDescent="0.2">
      <c r="A10" s="380" t="s">
        <v>499</v>
      </c>
      <c r="B10" s="381"/>
      <c r="C10" s="381"/>
      <c r="D10" s="381"/>
      <c r="E10" s="382">
        <f t="shared" si="0"/>
        <v>0</v>
      </c>
    </row>
    <row r="11" spans="1:5" ht="13.5" thickBot="1" x14ac:dyDescent="0.25">
      <c r="A11" s="383"/>
      <c r="B11" s="384"/>
      <c r="C11" s="384"/>
      <c r="D11" s="384"/>
      <c r="E11" s="382">
        <f t="shared" si="0"/>
        <v>0</v>
      </c>
    </row>
    <row r="12" spans="1:5" ht="13.5" thickBot="1" x14ac:dyDescent="0.25">
      <c r="A12" s="385" t="s">
        <v>500</v>
      </c>
      <c r="B12" s="386">
        <f>B5+SUM(B7:B11)</f>
        <v>0</v>
      </c>
      <c r="C12" s="386">
        <f>C5+SUM(C7:C11)</f>
        <v>0</v>
      </c>
      <c r="D12" s="386">
        <f>D5+SUM(D7:D11)</f>
        <v>0</v>
      </c>
      <c r="E12" s="387">
        <f>E5+SUM(E7:E11)</f>
        <v>0</v>
      </c>
    </row>
    <row r="13" spans="1:5" ht="13.5" thickBot="1" x14ac:dyDescent="0.25">
      <c r="A13" s="388"/>
      <c r="B13" s="388"/>
      <c r="C13" s="388"/>
      <c r="D13" s="388"/>
      <c r="E13" s="388"/>
    </row>
    <row r="14" spans="1:5" ht="13.5" thickBot="1" x14ac:dyDescent="0.25">
      <c r="A14" s="371" t="s">
        <v>501</v>
      </c>
      <c r="B14" s="372" t="str">
        <f>+B4</f>
        <v>2017.</v>
      </c>
      <c r="C14" s="372" t="str">
        <f>+C4</f>
        <v>2018.</v>
      </c>
      <c r="D14" s="372" t="str">
        <f>+D4</f>
        <v>2018. után</v>
      </c>
      <c r="E14" s="373" t="s">
        <v>493</v>
      </c>
    </row>
    <row r="15" spans="1:5" x14ac:dyDescent="0.2">
      <c r="A15" s="374" t="s">
        <v>502</v>
      </c>
      <c r="B15" s="375"/>
      <c r="C15" s="375"/>
      <c r="D15" s="375"/>
      <c r="E15" s="376">
        <f t="shared" ref="E15:E21" si="1">SUM(B15:D15)</f>
        <v>0</v>
      </c>
    </row>
    <row r="16" spans="1:5" x14ac:dyDescent="0.2">
      <c r="A16" s="389" t="s">
        <v>503</v>
      </c>
      <c r="B16" s="381"/>
      <c r="C16" s="381"/>
      <c r="D16" s="381"/>
      <c r="E16" s="382">
        <f t="shared" si="1"/>
        <v>0</v>
      </c>
    </row>
    <row r="17" spans="1:5" x14ac:dyDescent="0.2">
      <c r="A17" s="380" t="s">
        <v>504</v>
      </c>
      <c r="B17" s="381"/>
      <c r="C17" s="381"/>
      <c r="D17" s="381"/>
      <c r="E17" s="382">
        <f t="shared" si="1"/>
        <v>0</v>
      </c>
    </row>
    <row r="18" spans="1:5" x14ac:dyDescent="0.2">
      <c r="A18" s="380" t="s">
        <v>505</v>
      </c>
      <c r="B18" s="381"/>
      <c r="C18" s="381"/>
      <c r="D18" s="381"/>
      <c r="E18" s="382">
        <f t="shared" si="1"/>
        <v>0</v>
      </c>
    </row>
    <row r="19" spans="1:5" x14ac:dyDescent="0.2">
      <c r="A19" s="390"/>
      <c r="B19" s="381"/>
      <c r="C19" s="381"/>
      <c r="D19" s="381"/>
      <c r="E19" s="382">
        <f t="shared" si="1"/>
        <v>0</v>
      </c>
    </row>
    <row r="20" spans="1:5" x14ac:dyDescent="0.2">
      <c r="A20" s="390"/>
      <c r="B20" s="381"/>
      <c r="C20" s="381"/>
      <c r="D20" s="381"/>
      <c r="E20" s="382">
        <f t="shared" si="1"/>
        <v>0</v>
      </c>
    </row>
    <row r="21" spans="1:5" ht="13.5" thickBot="1" x14ac:dyDescent="0.25">
      <c r="A21" s="383"/>
      <c r="B21" s="384"/>
      <c r="C21" s="384"/>
      <c r="D21" s="384"/>
      <c r="E21" s="382">
        <f t="shared" si="1"/>
        <v>0</v>
      </c>
    </row>
    <row r="22" spans="1:5" ht="13.5" thickBot="1" x14ac:dyDescent="0.25">
      <c r="A22" s="385" t="s">
        <v>506</v>
      </c>
      <c r="B22" s="386">
        <f>SUM(B15:B21)</f>
        <v>0</v>
      </c>
      <c r="C22" s="386">
        <f>SUM(C15:C21)</f>
        <v>0</v>
      </c>
      <c r="D22" s="386">
        <f>SUM(D15:D21)</f>
        <v>0</v>
      </c>
      <c r="E22" s="387">
        <f>SUM(E15:E21)</f>
        <v>0</v>
      </c>
    </row>
    <row r="23" spans="1:5" x14ac:dyDescent="0.2">
      <c r="A23" s="17"/>
      <c r="B23" s="17"/>
      <c r="C23" s="17"/>
      <c r="D23" s="17"/>
      <c r="E23" s="17"/>
    </row>
    <row r="24" spans="1:5" x14ac:dyDescent="0.2">
      <c r="A24" s="17"/>
      <c r="B24" s="17"/>
      <c r="C24" s="17"/>
      <c r="D24" s="17"/>
      <c r="E24" s="17"/>
    </row>
    <row r="25" spans="1:5" ht="15.75" x14ac:dyDescent="0.25">
      <c r="A25" s="18" t="s">
        <v>507</v>
      </c>
      <c r="B25" s="473"/>
      <c r="C25" s="473"/>
      <c r="D25" s="473"/>
      <c r="E25" s="473"/>
    </row>
    <row r="26" spans="1:5" ht="14.25" thickBot="1" x14ac:dyDescent="0.3">
      <c r="A26" s="17"/>
      <c r="B26" s="17"/>
      <c r="C26" s="17"/>
      <c r="D26" s="474" t="s">
        <v>471</v>
      </c>
      <c r="E26" s="474"/>
    </row>
    <row r="27" spans="1:5" ht="13.5" thickBot="1" x14ac:dyDescent="0.25">
      <c r="A27" s="371" t="s">
        <v>492</v>
      </c>
      <c r="B27" s="372" t="str">
        <f>+B14</f>
        <v>2017.</v>
      </c>
      <c r="C27" s="372" t="str">
        <f>+C14</f>
        <v>2018.</v>
      </c>
      <c r="D27" s="372" t="str">
        <f>+D14</f>
        <v>2018. után</v>
      </c>
      <c r="E27" s="373" t="s">
        <v>493</v>
      </c>
    </row>
    <row r="28" spans="1:5" x14ac:dyDescent="0.2">
      <c r="A28" s="374" t="s">
        <v>494</v>
      </c>
      <c r="B28" s="375"/>
      <c r="C28" s="375"/>
      <c r="D28" s="375"/>
      <c r="E28" s="376">
        <f t="shared" ref="E28:E34" si="2">SUM(B28:D28)</f>
        <v>0</v>
      </c>
    </row>
    <row r="29" spans="1:5" x14ac:dyDescent="0.2">
      <c r="A29" s="377" t="s">
        <v>495</v>
      </c>
      <c r="B29" s="378"/>
      <c r="C29" s="378"/>
      <c r="D29" s="378"/>
      <c r="E29" s="379">
        <f t="shared" si="2"/>
        <v>0</v>
      </c>
    </row>
    <row r="30" spans="1:5" x14ac:dyDescent="0.2">
      <c r="A30" s="380" t="s">
        <v>496</v>
      </c>
      <c r="B30" s="381"/>
      <c r="C30" s="381"/>
      <c r="D30" s="381"/>
      <c r="E30" s="382">
        <f t="shared" si="2"/>
        <v>0</v>
      </c>
    </row>
    <row r="31" spans="1:5" x14ac:dyDescent="0.2">
      <c r="A31" s="380" t="s">
        <v>497</v>
      </c>
      <c r="B31" s="381"/>
      <c r="C31" s="381"/>
      <c r="D31" s="381"/>
      <c r="E31" s="382">
        <f t="shared" si="2"/>
        <v>0</v>
      </c>
    </row>
    <row r="32" spans="1:5" x14ac:dyDescent="0.2">
      <c r="A32" s="380" t="s">
        <v>498</v>
      </c>
      <c r="B32" s="381"/>
      <c r="C32" s="381"/>
      <c r="D32" s="381"/>
      <c r="E32" s="382">
        <f t="shared" si="2"/>
        <v>0</v>
      </c>
    </row>
    <row r="33" spans="1:5" x14ac:dyDescent="0.2">
      <c r="A33" s="380" t="s">
        <v>499</v>
      </c>
      <c r="B33" s="381"/>
      <c r="C33" s="381"/>
      <c r="D33" s="381"/>
      <c r="E33" s="382">
        <f t="shared" si="2"/>
        <v>0</v>
      </c>
    </row>
    <row r="34" spans="1:5" ht="13.5" thickBot="1" x14ac:dyDescent="0.25">
      <c r="A34" s="383"/>
      <c r="B34" s="384"/>
      <c r="C34" s="384"/>
      <c r="D34" s="384"/>
      <c r="E34" s="382">
        <f t="shared" si="2"/>
        <v>0</v>
      </c>
    </row>
    <row r="35" spans="1:5" ht="13.5" thickBot="1" x14ac:dyDescent="0.25">
      <c r="A35" s="385" t="s">
        <v>500</v>
      </c>
      <c r="B35" s="386">
        <f>B28+SUM(B30:B34)</f>
        <v>0</v>
      </c>
      <c r="C35" s="386">
        <f>C28+SUM(C30:C34)</f>
        <v>0</v>
      </c>
      <c r="D35" s="386">
        <f>D28+SUM(D30:D34)</f>
        <v>0</v>
      </c>
      <c r="E35" s="387">
        <f>E28+SUM(E30:E34)</f>
        <v>0</v>
      </c>
    </row>
    <row r="36" spans="1:5" ht="13.5" thickBot="1" x14ac:dyDescent="0.25">
      <c r="A36" s="388"/>
      <c r="B36" s="388"/>
      <c r="C36" s="388"/>
      <c r="D36" s="388"/>
      <c r="E36" s="388"/>
    </row>
    <row r="37" spans="1:5" ht="13.5" thickBot="1" x14ac:dyDescent="0.25">
      <c r="A37" s="371" t="s">
        <v>501</v>
      </c>
      <c r="B37" s="372" t="str">
        <f>+B27</f>
        <v>2017.</v>
      </c>
      <c r="C37" s="372" t="str">
        <f>+C27</f>
        <v>2018.</v>
      </c>
      <c r="D37" s="372" t="str">
        <f>+D27</f>
        <v>2018. után</v>
      </c>
      <c r="E37" s="373" t="s">
        <v>493</v>
      </c>
    </row>
    <row r="38" spans="1:5" x14ac:dyDescent="0.2">
      <c r="A38" s="374" t="s">
        <v>502</v>
      </c>
      <c r="B38" s="375"/>
      <c r="C38" s="375"/>
      <c r="D38" s="375"/>
      <c r="E38" s="376">
        <f t="shared" ref="E38:E44" si="3">SUM(B38:D38)</f>
        <v>0</v>
      </c>
    </row>
    <row r="39" spans="1:5" x14ac:dyDescent="0.2">
      <c r="A39" s="389" t="s">
        <v>503</v>
      </c>
      <c r="B39" s="381"/>
      <c r="C39" s="381"/>
      <c r="D39" s="381"/>
      <c r="E39" s="382">
        <f t="shared" si="3"/>
        <v>0</v>
      </c>
    </row>
    <row r="40" spans="1:5" x14ac:dyDescent="0.2">
      <c r="A40" s="380" t="s">
        <v>504</v>
      </c>
      <c r="B40" s="381"/>
      <c r="C40" s="381"/>
      <c r="D40" s="381"/>
      <c r="E40" s="382">
        <f t="shared" si="3"/>
        <v>0</v>
      </c>
    </row>
    <row r="41" spans="1:5" x14ac:dyDescent="0.2">
      <c r="A41" s="380" t="s">
        <v>505</v>
      </c>
      <c r="B41" s="381"/>
      <c r="C41" s="381"/>
      <c r="D41" s="381"/>
      <c r="E41" s="382">
        <f t="shared" si="3"/>
        <v>0</v>
      </c>
    </row>
    <row r="42" spans="1:5" x14ac:dyDescent="0.2">
      <c r="A42" s="390"/>
      <c r="B42" s="381"/>
      <c r="C42" s="381"/>
      <c r="D42" s="381"/>
      <c r="E42" s="382">
        <f t="shared" si="3"/>
        <v>0</v>
      </c>
    </row>
    <row r="43" spans="1:5" x14ac:dyDescent="0.2">
      <c r="A43" s="390"/>
      <c r="B43" s="381"/>
      <c r="C43" s="381"/>
      <c r="D43" s="381"/>
      <c r="E43" s="382">
        <f t="shared" si="3"/>
        <v>0</v>
      </c>
    </row>
    <row r="44" spans="1:5" ht="13.5" thickBot="1" x14ac:dyDescent="0.25">
      <c r="A44" s="383"/>
      <c r="B44" s="384"/>
      <c r="C44" s="384"/>
      <c r="D44" s="384"/>
      <c r="E44" s="382">
        <f t="shared" si="3"/>
        <v>0</v>
      </c>
    </row>
    <row r="45" spans="1:5" ht="13.5" thickBot="1" x14ac:dyDescent="0.25">
      <c r="A45" s="385" t="s">
        <v>506</v>
      </c>
      <c r="B45" s="386">
        <f>SUM(B38:B44)</f>
        <v>0</v>
      </c>
      <c r="C45" s="386">
        <f>SUM(C38:C44)</f>
        <v>0</v>
      </c>
      <c r="D45" s="386">
        <f>SUM(D38:D44)</f>
        <v>0</v>
      </c>
      <c r="E45" s="387">
        <f>SUM(E38:E44)</f>
        <v>0</v>
      </c>
    </row>
    <row r="46" spans="1:5" x14ac:dyDescent="0.2">
      <c r="A46" s="17"/>
      <c r="B46" s="17"/>
      <c r="C46" s="17"/>
      <c r="D46" s="17"/>
      <c r="E46" s="17"/>
    </row>
    <row r="47" spans="1:5" ht="15.75" x14ac:dyDescent="0.2">
      <c r="A47" s="475" t="str">
        <f>+CONCATENATE("Önkormányzaton kívüli EU-s projektekhez történő hozzájárulás ",LEFT([1]ÖSSZEFÜGGÉSEK!A5,4),". évi előirányzat")</f>
        <v>Önkormányzaton kívüli EU-s projektekhez történő hozzájárulás 2017. évi előirányzat</v>
      </c>
      <c r="B47" s="475"/>
      <c r="C47" s="475"/>
      <c r="D47" s="475"/>
      <c r="E47" s="475"/>
    </row>
    <row r="48" spans="1:5" ht="13.5" thickBot="1" x14ac:dyDescent="0.25">
      <c r="A48" s="17"/>
      <c r="B48" s="17"/>
      <c r="C48" s="17"/>
      <c r="D48" s="17"/>
      <c r="E48" s="17"/>
    </row>
    <row r="49" spans="1:8" ht="13.5" thickBot="1" x14ac:dyDescent="0.25">
      <c r="A49" s="468" t="s">
        <v>508</v>
      </c>
      <c r="B49" s="469"/>
      <c r="C49" s="470"/>
      <c r="D49" s="471" t="s">
        <v>509</v>
      </c>
      <c r="E49" s="472"/>
      <c r="H49" s="391"/>
    </row>
    <row r="50" spans="1:8" x14ac:dyDescent="0.2">
      <c r="A50" s="476"/>
      <c r="B50" s="477"/>
      <c r="C50" s="478"/>
      <c r="D50" s="479"/>
      <c r="E50" s="480"/>
    </row>
    <row r="51" spans="1:8" ht="13.5" thickBot="1" x14ac:dyDescent="0.25">
      <c r="A51" s="481"/>
      <c r="B51" s="482"/>
      <c r="C51" s="483"/>
      <c r="D51" s="484"/>
      <c r="E51" s="485"/>
    </row>
    <row r="52" spans="1:8" ht="13.5" thickBot="1" x14ac:dyDescent="0.25">
      <c r="A52" s="486" t="s">
        <v>506</v>
      </c>
      <c r="B52" s="487"/>
      <c r="C52" s="488"/>
      <c r="D52" s="489">
        <f>SUM(D50:E51)</f>
        <v>0</v>
      </c>
      <c r="E52" s="490"/>
    </row>
  </sheetData>
  <mergeCells count="13">
    <mergeCell ref="A50:C50"/>
    <mergeCell ref="D50:E50"/>
    <mergeCell ref="A51:C51"/>
    <mergeCell ref="D51:E51"/>
    <mergeCell ref="A52:C52"/>
    <mergeCell ref="D52:E52"/>
    <mergeCell ref="A49:C49"/>
    <mergeCell ref="D49:E49"/>
    <mergeCell ref="B2:E2"/>
    <mergeCell ref="D3:E3"/>
    <mergeCell ref="B25:E25"/>
    <mergeCell ref="D26:E26"/>
    <mergeCell ref="A47:E47"/>
  </mergeCells>
  <conditionalFormatting sqref="E5:E12 B12:D12 B22:E22 E15:E21 E28:E35 B35:D35 E38:E45 B45:D45 D52:E52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27" zoomScaleSheetLayoutView="100" workbookViewId="0">
      <selection activeCell="D27" sqref="D27"/>
    </sheetView>
  </sheetViews>
  <sheetFormatPr defaultRowHeight="12.75" x14ac:dyDescent="0.2"/>
  <cols>
    <col min="1" max="1" width="16.1640625" style="34" customWidth="1"/>
    <col min="2" max="2" width="72" style="35" customWidth="1"/>
    <col min="3" max="3" width="14.1640625" style="36" customWidth="1"/>
    <col min="4" max="5" width="14.1640625" style="2" customWidth="1"/>
    <col min="6" max="6" width="9.33203125" style="2"/>
    <col min="7" max="7" width="10.33203125" style="274" hidden="1" customWidth="1"/>
    <col min="8" max="8" width="0" style="274" hidden="1" customWidth="1"/>
    <col min="9" max="16384" width="9.33203125" style="2"/>
  </cols>
  <sheetData>
    <row r="1" spans="1:8" s="1" customFormat="1" ht="16.5" customHeight="1" thickBot="1" x14ac:dyDescent="0.25">
      <c r="A1" s="19"/>
      <c r="B1" s="20">
        <f>'1.'!C14</f>
        <v>0</v>
      </c>
      <c r="E1" s="52" t="s">
        <v>447</v>
      </c>
      <c r="G1" s="272"/>
      <c r="H1" s="272"/>
    </row>
    <row r="2" spans="1:8" s="11" customFormat="1" ht="21" customHeight="1" thickBot="1" x14ac:dyDescent="0.25">
      <c r="A2" s="225" t="s">
        <v>40</v>
      </c>
      <c r="B2" s="494" t="s">
        <v>451</v>
      </c>
      <c r="C2" s="494"/>
      <c r="D2" s="494"/>
      <c r="E2" s="226" t="s">
        <v>36</v>
      </c>
      <c r="G2" s="273"/>
      <c r="H2" s="273"/>
    </row>
    <row r="3" spans="1:8" s="11" customFormat="1" ht="26.25" thickBot="1" x14ac:dyDescent="0.25">
      <c r="A3" s="225" t="s">
        <v>116</v>
      </c>
      <c r="B3" s="494" t="s">
        <v>290</v>
      </c>
      <c r="C3" s="494"/>
      <c r="D3" s="494"/>
      <c r="E3" s="227" t="s">
        <v>36</v>
      </c>
      <c r="G3" s="273"/>
      <c r="H3" s="273"/>
    </row>
    <row r="4" spans="1:8" s="11" customFormat="1" ht="15.95" customHeight="1" thickBot="1" x14ac:dyDescent="0.3">
      <c r="A4" s="40"/>
      <c r="B4" s="40"/>
      <c r="C4" s="21"/>
      <c r="E4" s="55" t="s">
        <v>458</v>
      </c>
      <c r="G4" s="273"/>
      <c r="H4" s="273"/>
    </row>
    <row r="5" spans="1:8" s="231" customFormat="1" ht="39" thickBot="1" x14ac:dyDescent="0.25">
      <c r="A5" s="228" t="s">
        <v>117</v>
      </c>
      <c r="B5" s="229" t="s">
        <v>438</v>
      </c>
      <c r="C5" s="99" t="s">
        <v>379</v>
      </c>
      <c r="D5" s="99" t="str">
        <f>'1.'!D4</f>
        <v>1.-5. sz. módosítás 
(±)</v>
      </c>
      <c r="E5" s="230" t="str">
        <f>'1.'!E4</f>
        <v>5.sz. módosítás utáni</v>
      </c>
      <c r="G5" s="274"/>
      <c r="H5" s="274"/>
    </row>
    <row r="6" spans="1:8" s="235" customFormat="1" ht="12.95" customHeight="1" thickBot="1" x14ac:dyDescent="0.25">
      <c r="A6" s="232" t="s">
        <v>355</v>
      </c>
      <c r="B6" s="233" t="s">
        <v>356</v>
      </c>
      <c r="C6" s="233" t="s">
        <v>357</v>
      </c>
      <c r="D6" s="234" t="s">
        <v>359</v>
      </c>
      <c r="E6" s="100" t="s">
        <v>436</v>
      </c>
      <c r="G6" s="275"/>
      <c r="H6" s="275"/>
    </row>
    <row r="7" spans="1:8" s="235" customFormat="1" ht="15.95" customHeight="1" thickBot="1" x14ac:dyDescent="0.25">
      <c r="A7" s="491" t="s">
        <v>37</v>
      </c>
      <c r="B7" s="492"/>
      <c r="C7" s="492"/>
      <c r="D7" s="492"/>
      <c r="E7" s="493"/>
      <c r="G7" s="271" t="s">
        <v>444</v>
      </c>
      <c r="H7" s="271" t="s">
        <v>443</v>
      </c>
    </row>
    <row r="8" spans="1:8" s="235" customFormat="1" ht="12" customHeight="1" thickBot="1" x14ac:dyDescent="0.25">
      <c r="A8" s="98" t="s">
        <v>5</v>
      </c>
      <c r="B8" s="64" t="s">
        <v>142</v>
      </c>
      <c r="C8" s="65">
        <f>+C9+C10+C11+C12+C13+C14</f>
        <v>22612264</v>
      </c>
      <c r="D8" s="132">
        <f>+D9+D10+D11+D12+D13+D14</f>
        <v>7886896</v>
      </c>
      <c r="E8" s="66">
        <f>+E9+E10+E11+E12+E13+E14</f>
        <v>30499160</v>
      </c>
      <c r="G8" s="275">
        <f>'9.1.'!E8+'9.2.'!E8+'9.3.'!E8</f>
        <v>30499160</v>
      </c>
      <c r="H8" s="275">
        <f>E8-G8</f>
        <v>0</v>
      </c>
    </row>
    <row r="9" spans="1:8" s="12" customFormat="1" ht="12" customHeight="1" x14ac:dyDescent="0.2">
      <c r="A9" s="236" t="s">
        <v>58</v>
      </c>
      <c r="B9" s="68" t="s">
        <v>143</v>
      </c>
      <c r="C9" s="69">
        <f>'1.'!C7</f>
        <v>16865544</v>
      </c>
      <c r="D9" s="69">
        <f>'1.'!D7</f>
        <v>1004000</v>
      </c>
      <c r="E9" s="70">
        <f t="shared" ref="E9:E14" si="0">C9+D9</f>
        <v>17869544</v>
      </c>
      <c r="G9" s="275">
        <f>'9.1.'!E9+'9.2.'!E9+'9.3.'!E9</f>
        <v>17869544</v>
      </c>
      <c r="H9" s="275">
        <f t="shared" ref="H9:H72" si="1">E9-G9</f>
        <v>0</v>
      </c>
    </row>
    <row r="10" spans="1:8" s="238" customFormat="1" ht="12" customHeight="1" x14ac:dyDescent="0.2">
      <c r="A10" s="237" t="s">
        <v>59</v>
      </c>
      <c r="B10" s="72" t="s">
        <v>144</v>
      </c>
      <c r="C10" s="69">
        <f>'1.'!C8</f>
        <v>0</v>
      </c>
      <c r="D10" s="69">
        <f>'1.'!D8</f>
        <v>0</v>
      </c>
      <c r="E10" s="110">
        <f t="shared" si="0"/>
        <v>0</v>
      </c>
      <c r="G10" s="275">
        <f>'9.1.'!E10+'9.2.'!E10+'9.3.'!E10</f>
        <v>0</v>
      </c>
      <c r="H10" s="275">
        <f t="shared" si="1"/>
        <v>0</v>
      </c>
    </row>
    <row r="11" spans="1:8" s="238" customFormat="1" ht="12" customHeight="1" x14ac:dyDescent="0.2">
      <c r="A11" s="237" t="s">
        <v>60</v>
      </c>
      <c r="B11" s="72" t="s">
        <v>145</v>
      </c>
      <c r="C11" s="69">
        <f>'1.'!C9</f>
        <v>4546720</v>
      </c>
      <c r="D11" s="69">
        <f>'1.'!D9</f>
        <v>110720</v>
      </c>
      <c r="E11" s="110">
        <f t="shared" si="0"/>
        <v>4657440</v>
      </c>
      <c r="G11" s="275">
        <f>'9.1.'!E11+'9.2.'!E11+'9.3.'!E11</f>
        <v>4657440</v>
      </c>
      <c r="H11" s="275">
        <f t="shared" si="1"/>
        <v>0</v>
      </c>
    </row>
    <row r="12" spans="1:8" s="238" customFormat="1" ht="12" customHeight="1" x14ac:dyDescent="0.2">
      <c r="A12" s="237" t="s">
        <v>61</v>
      </c>
      <c r="B12" s="72" t="s">
        <v>146</v>
      </c>
      <c r="C12" s="69">
        <f>'1.'!C10</f>
        <v>1200000</v>
      </c>
      <c r="D12" s="69">
        <f>'1.'!D10</f>
        <v>0</v>
      </c>
      <c r="E12" s="110">
        <f t="shared" si="0"/>
        <v>1200000</v>
      </c>
      <c r="G12" s="275">
        <f>'9.1.'!E12+'9.2.'!E12+'9.3.'!E12</f>
        <v>1200000</v>
      </c>
      <c r="H12" s="275">
        <f t="shared" si="1"/>
        <v>0</v>
      </c>
    </row>
    <row r="13" spans="1:8" s="238" customFormat="1" ht="12" customHeight="1" x14ac:dyDescent="0.2">
      <c r="A13" s="237" t="s">
        <v>78</v>
      </c>
      <c r="B13" s="72" t="s">
        <v>363</v>
      </c>
      <c r="C13" s="69">
        <f>'1.'!C11</f>
        <v>0</v>
      </c>
      <c r="D13" s="69">
        <f>'1.'!D11</f>
        <v>6668956</v>
      </c>
      <c r="E13" s="110">
        <f t="shared" si="0"/>
        <v>6668956</v>
      </c>
      <c r="G13" s="275">
        <f>'9.1.'!E13+'9.2.'!E13+'9.3.'!E13</f>
        <v>6668956</v>
      </c>
      <c r="H13" s="275">
        <f t="shared" si="1"/>
        <v>0</v>
      </c>
    </row>
    <row r="14" spans="1:8" s="12" customFormat="1" ht="12" customHeight="1" thickBot="1" x14ac:dyDescent="0.25">
      <c r="A14" s="239" t="s">
        <v>62</v>
      </c>
      <c r="B14" s="76" t="s">
        <v>302</v>
      </c>
      <c r="C14" s="69">
        <f>'1.'!C12</f>
        <v>0</v>
      </c>
      <c r="D14" s="69">
        <f>'1.'!D12</f>
        <v>103220</v>
      </c>
      <c r="E14" s="110">
        <f t="shared" si="0"/>
        <v>103220</v>
      </c>
      <c r="G14" s="275">
        <f>'9.1.'!E14+'9.2.'!E14+'9.3.'!E14</f>
        <v>103220</v>
      </c>
      <c r="H14" s="275">
        <f t="shared" si="1"/>
        <v>0</v>
      </c>
    </row>
    <row r="15" spans="1:8" s="12" customFormat="1" ht="12" customHeight="1" thickBot="1" x14ac:dyDescent="0.25">
      <c r="A15" s="98" t="s">
        <v>6</v>
      </c>
      <c r="B15" s="77" t="s">
        <v>147</v>
      </c>
      <c r="C15" s="65">
        <f>+C16+C17+C18+C19+C20</f>
        <v>1419000</v>
      </c>
      <c r="D15" s="132">
        <f>+D16+D17+D18+D19+D20</f>
        <v>12983000</v>
      </c>
      <c r="E15" s="66">
        <f>+E16+E17+E18+E19+E20</f>
        <v>14402000</v>
      </c>
      <c r="G15" s="275">
        <f>'9.1.'!E15+'9.2.'!E15+'9.3.'!E15</f>
        <v>14402000</v>
      </c>
      <c r="H15" s="275">
        <f t="shared" si="1"/>
        <v>0</v>
      </c>
    </row>
    <row r="16" spans="1:8" s="12" customFormat="1" ht="12" customHeight="1" x14ac:dyDescent="0.2">
      <c r="A16" s="236" t="s">
        <v>64</v>
      </c>
      <c r="B16" s="68" t="s">
        <v>148</v>
      </c>
      <c r="C16" s="69">
        <f>'1.'!C14</f>
        <v>0</v>
      </c>
      <c r="D16" s="69">
        <f>'1.'!D14</f>
        <v>0</v>
      </c>
      <c r="E16" s="70">
        <f t="shared" ref="E16:E21" si="2">C16+D16</f>
        <v>0</v>
      </c>
      <c r="G16" s="275">
        <f>'9.1.'!E16+'9.2.'!E16+'9.3.'!E16</f>
        <v>0</v>
      </c>
      <c r="H16" s="275">
        <f t="shared" si="1"/>
        <v>0</v>
      </c>
    </row>
    <row r="17" spans="1:8" s="12" customFormat="1" ht="12" customHeight="1" x14ac:dyDescent="0.2">
      <c r="A17" s="237" t="s">
        <v>65</v>
      </c>
      <c r="B17" s="72" t="s">
        <v>149</v>
      </c>
      <c r="C17" s="69">
        <f>'1.'!C15</f>
        <v>0</v>
      </c>
      <c r="D17" s="69">
        <f>'1.'!D15</f>
        <v>0</v>
      </c>
      <c r="E17" s="110">
        <f t="shared" si="2"/>
        <v>0</v>
      </c>
      <c r="G17" s="275">
        <f>'9.1.'!E17+'9.2.'!E17+'9.3.'!E17</f>
        <v>0</v>
      </c>
      <c r="H17" s="275">
        <f t="shared" si="1"/>
        <v>0</v>
      </c>
    </row>
    <row r="18" spans="1:8" s="12" customFormat="1" ht="12" customHeight="1" x14ac:dyDescent="0.2">
      <c r="A18" s="237" t="s">
        <v>66</v>
      </c>
      <c r="B18" s="72" t="s">
        <v>294</v>
      </c>
      <c r="C18" s="69">
        <f>'1.'!C16</f>
        <v>0</v>
      </c>
      <c r="D18" s="69">
        <f>'1.'!D16</f>
        <v>0</v>
      </c>
      <c r="E18" s="110">
        <f t="shared" si="2"/>
        <v>0</v>
      </c>
      <c r="G18" s="275">
        <f>'9.1.'!E18+'9.2.'!E18+'9.3.'!E18</f>
        <v>0</v>
      </c>
      <c r="H18" s="275">
        <f t="shared" si="1"/>
        <v>0</v>
      </c>
    </row>
    <row r="19" spans="1:8" s="12" customFormat="1" ht="12" customHeight="1" x14ac:dyDescent="0.2">
      <c r="A19" s="237" t="s">
        <v>67</v>
      </c>
      <c r="B19" s="72" t="s">
        <v>295</v>
      </c>
      <c r="C19" s="69">
        <f>'1.'!C17</f>
        <v>0</v>
      </c>
      <c r="D19" s="69">
        <f>'1.'!D17</f>
        <v>0</v>
      </c>
      <c r="E19" s="110">
        <f t="shared" si="2"/>
        <v>0</v>
      </c>
      <c r="G19" s="275">
        <f>'9.1.'!E19+'9.2.'!E19+'9.3.'!E19</f>
        <v>0</v>
      </c>
      <c r="H19" s="275">
        <f t="shared" si="1"/>
        <v>0</v>
      </c>
    </row>
    <row r="20" spans="1:8" s="12" customFormat="1" ht="12" customHeight="1" x14ac:dyDescent="0.2">
      <c r="A20" s="237" t="s">
        <v>68</v>
      </c>
      <c r="B20" s="72" t="s">
        <v>150</v>
      </c>
      <c r="C20" s="69">
        <f>'1.'!C18</f>
        <v>1419000</v>
      </c>
      <c r="D20" s="69">
        <f>'1.'!D18</f>
        <v>12983000</v>
      </c>
      <c r="E20" s="110">
        <f t="shared" si="2"/>
        <v>14402000</v>
      </c>
      <c r="G20" s="275">
        <f>'9.1.'!E20+'9.2.'!E20+'9.3.'!E20</f>
        <v>14402000</v>
      </c>
      <c r="H20" s="275">
        <f t="shared" si="1"/>
        <v>0</v>
      </c>
    </row>
    <row r="21" spans="1:8" s="238" customFormat="1" ht="12" customHeight="1" thickBot="1" x14ac:dyDescent="0.25">
      <c r="A21" s="239" t="s">
        <v>74</v>
      </c>
      <c r="B21" s="76" t="s">
        <v>151</v>
      </c>
      <c r="C21" s="69">
        <f>'1.'!C19</f>
        <v>0</v>
      </c>
      <c r="D21" s="69">
        <f>'1.'!D19</f>
        <v>6971000</v>
      </c>
      <c r="E21" s="111">
        <f t="shared" si="2"/>
        <v>6971000</v>
      </c>
      <c r="G21" s="275">
        <f>'9.1.'!E21+'9.2.'!E21+'9.3.'!E21</f>
        <v>6971000</v>
      </c>
      <c r="H21" s="275">
        <f t="shared" si="1"/>
        <v>0</v>
      </c>
    </row>
    <row r="22" spans="1:8" s="238" customFormat="1" ht="12" customHeight="1" thickBot="1" x14ac:dyDescent="0.25">
      <c r="A22" s="98" t="s">
        <v>7</v>
      </c>
      <c r="B22" s="64" t="s">
        <v>152</v>
      </c>
      <c r="C22" s="65">
        <f>+C23+C24+C25+C26+C27</f>
        <v>0</v>
      </c>
      <c r="D22" s="132">
        <f>+D23+D24+D25+D26+D27</f>
        <v>57971000</v>
      </c>
      <c r="E22" s="66">
        <f>+E23+E24+E25+E26+E27</f>
        <v>57971000</v>
      </c>
      <c r="G22" s="275">
        <f>'9.1.'!E22+'9.2.'!E22+'9.3.'!E22</f>
        <v>57971000</v>
      </c>
      <c r="H22" s="275">
        <f t="shared" si="1"/>
        <v>0</v>
      </c>
    </row>
    <row r="23" spans="1:8" s="238" customFormat="1" ht="12" customHeight="1" x14ac:dyDescent="0.2">
      <c r="A23" s="236" t="s">
        <v>47</v>
      </c>
      <c r="B23" s="68" t="s">
        <v>153</v>
      </c>
      <c r="C23" s="69">
        <f>'1.'!C21</f>
        <v>0</v>
      </c>
      <c r="D23" s="69">
        <f>'1.'!D21</f>
        <v>1250000</v>
      </c>
      <c r="E23" s="70">
        <f t="shared" ref="E23:E64" si="3">C23+D23</f>
        <v>1250000</v>
      </c>
      <c r="G23" s="275">
        <f>'9.1.'!E23+'9.2.'!E23+'9.3.'!E23</f>
        <v>1250000</v>
      </c>
      <c r="H23" s="275">
        <f t="shared" si="1"/>
        <v>0</v>
      </c>
    </row>
    <row r="24" spans="1:8" s="12" customFormat="1" ht="12" customHeight="1" x14ac:dyDescent="0.2">
      <c r="A24" s="237" t="s">
        <v>48</v>
      </c>
      <c r="B24" s="72" t="s">
        <v>154</v>
      </c>
      <c r="C24" s="69">
        <f>'1.'!C22</f>
        <v>0</v>
      </c>
      <c r="D24" s="69">
        <f>'1.'!D22</f>
        <v>0</v>
      </c>
      <c r="E24" s="110">
        <f t="shared" si="3"/>
        <v>0</v>
      </c>
      <c r="G24" s="275">
        <f>'9.1.'!E24+'9.2.'!E24+'9.3.'!E24</f>
        <v>0</v>
      </c>
      <c r="H24" s="275">
        <f t="shared" si="1"/>
        <v>0</v>
      </c>
    </row>
    <row r="25" spans="1:8" s="238" customFormat="1" ht="12" customHeight="1" x14ac:dyDescent="0.2">
      <c r="A25" s="237" t="s">
        <v>49</v>
      </c>
      <c r="B25" s="72" t="s">
        <v>296</v>
      </c>
      <c r="C25" s="69">
        <f>'1.'!C23</f>
        <v>0</v>
      </c>
      <c r="D25" s="69">
        <f>'1.'!D23</f>
        <v>0</v>
      </c>
      <c r="E25" s="110">
        <f t="shared" si="3"/>
        <v>0</v>
      </c>
      <c r="G25" s="275">
        <f>'9.1.'!E25+'9.2.'!E25+'9.3.'!E25</f>
        <v>0</v>
      </c>
      <c r="H25" s="275">
        <f t="shared" si="1"/>
        <v>0</v>
      </c>
    </row>
    <row r="26" spans="1:8" s="238" customFormat="1" ht="12" customHeight="1" x14ac:dyDescent="0.2">
      <c r="A26" s="237" t="s">
        <v>50</v>
      </c>
      <c r="B26" s="72" t="s">
        <v>297</v>
      </c>
      <c r="C26" s="69">
        <f>'1.'!C24</f>
        <v>0</v>
      </c>
      <c r="D26" s="69">
        <f>'1.'!D24</f>
        <v>0</v>
      </c>
      <c r="E26" s="110">
        <f t="shared" si="3"/>
        <v>0</v>
      </c>
      <c r="G26" s="275">
        <f>'9.1.'!E26+'9.2.'!E26+'9.3.'!E26</f>
        <v>0</v>
      </c>
      <c r="H26" s="275">
        <f t="shared" si="1"/>
        <v>0</v>
      </c>
    </row>
    <row r="27" spans="1:8" s="238" customFormat="1" ht="12" customHeight="1" x14ac:dyDescent="0.2">
      <c r="A27" s="237" t="s">
        <v>91</v>
      </c>
      <c r="B27" s="72" t="s">
        <v>155</v>
      </c>
      <c r="C27" s="69">
        <f>'1.'!C25</f>
        <v>0</v>
      </c>
      <c r="D27" s="69">
        <f>'1.'!D25</f>
        <v>56721000</v>
      </c>
      <c r="E27" s="110">
        <f t="shared" si="3"/>
        <v>56721000</v>
      </c>
      <c r="G27" s="275">
        <f>'9.1.'!E27+'9.2.'!E27+'9.3.'!E27</f>
        <v>56721000</v>
      </c>
      <c r="H27" s="275">
        <f t="shared" si="1"/>
        <v>0</v>
      </c>
    </row>
    <row r="28" spans="1:8" s="238" customFormat="1" ht="12" customHeight="1" thickBot="1" x14ac:dyDescent="0.25">
      <c r="A28" s="239" t="s">
        <v>92</v>
      </c>
      <c r="B28" s="76" t="s">
        <v>156</v>
      </c>
      <c r="C28" s="69">
        <f>'1.'!C26</f>
        <v>0</v>
      </c>
      <c r="D28" s="69">
        <f>'1.'!D26</f>
        <v>56396000</v>
      </c>
      <c r="E28" s="111">
        <f t="shared" si="3"/>
        <v>56396000</v>
      </c>
      <c r="G28" s="275">
        <f>'9.1.'!E28+'9.2.'!E28+'9.3.'!E28</f>
        <v>56396000</v>
      </c>
      <c r="H28" s="275">
        <f t="shared" si="1"/>
        <v>0</v>
      </c>
    </row>
    <row r="29" spans="1:8" s="238" customFormat="1" ht="12" customHeight="1" thickBot="1" x14ac:dyDescent="0.25">
      <c r="A29" s="98" t="s">
        <v>93</v>
      </c>
      <c r="B29" s="64" t="s">
        <v>431</v>
      </c>
      <c r="C29" s="80">
        <f>+C30+C31+C32+C33+C34+C35+C36</f>
        <v>6460000</v>
      </c>
      <c r="D29" s="80">
        <f>+D30+D31+D32+D33+D34+D35+D36</f>
        <v>0</v>
      </c>
      <c r="E29" s="81">
        <f>+E30+E31+E32+E33+E34+E35+E36</f>
        <v>6460000</v>
      </c>
      <c r="G29" s="275">
        <f>'9.1.'!E29+'9.2.'!E29+'9.3.'!E29</f>
        <v>6460000</v>
      </c>
      <c r="H29" s="275">
        <f t="shared" si="1"/>
        <v>0</v>
      </c>
    </row>
    <row r="30" spans="1:8" s="238" customFormat="1" ht="12" customHeight="1" x14ac:dyDescent="0.2">
      <c r="A30" s="236" t="s">
        <v>157</v>
      </c>
      <c r="B30" s="68" t="s">
        <v>452</v>
      </c>
      <c r="C30" s="69">
        <f>'1.'!C28</f>
        <v>1500000</v>
      </c>
      <c r="D30" s="69">
        <f>'1.'!D28</f>
        <v>0</v>
      </c>
      <c r="E30" s="70">
        <f t="shared" si="3"/>
        <v>1500000</v>
      </c>
      <c r="G30" s="275">
        <f>'9.1.'!E30+'9.2.'!E30+'9.3.'!E30</f>
        <v>1500000</v>
      </c>
      <c r="H30" s="275">
        <f t="shared" si="1"/>
        <v>0</v>
      </c>
    </row>
    <row r="31" spans="1:8" s="238" customFormat="1" ht="12" customHeight="1" x14ac:dyDescent="0.2">
      <c r="A31" s="237" t="s">
        <v>158</v>
      </c>
      <c r="B31" s="72" t="s">
        <v>453</v>
      </c>
      <c r="C31" s="69">
        <f>'1.'!C29</f>
        <v>550000</v>
      </c>
      <c r="D31" s="69">
        <f>'1.'!D29</f>
        <v>0</v>
      </c>
      <c r="E31" s="110">
        <f t="shared" si="3"/>
        <v>550000</v>
      </c>
      <c r="G31" s="275">
        <f>'9.1.'!E31+'9.2.'!E31+'9.3.'!E31</f>
        <v>550000</v>
      </c>
      <c r="H31" s="275">
        <f t="shared" si="1"/>
        <v>0</v>
      </c>
    </row>
    <row r="32" spans="1:8" s="238" customFormat="1" ht="12" customHeight="1" x14ac:dyDescent="0.2">
      <c r="A32" s="237" t="s">
        <v>159</v>
      </c>
      <c r="B32" s="72" t="s">
        <v>426</v>
      </c>
      <c r="C32" s="69">
        <f>'1.'!C30</f>
        <v>3000000</v>
      </c>
      <c r="D32" s="69">
        <f>'1.'!D30</f>
        <v>0</v>
      </c>
      <c r="E32" s="110">
        <f t="shared" si="3"/>
        <v>3000000</v>
      </c>
      <c r="G32" s="275">
        <f>'9.1.'!E32+'9.2.'!E32+'9.3.'!E32</f>
        <v>3000000</v>
      </c>
      <c r="H32" s="275">
        <f t="shared" si="1"/>
        <v>0</v>
      </c>
    </row>
    <row r="33" spans="1:8" s="238" customFormat="1" ht="12" customHeight="1" x14ac:dyDescent="0.2">
      <c r="A33" s="237" t="s">
        <v>160</v>
      </c>
      <c r="B33" s="72" t="s">
        <v>427</v>
      </c>
      <c r="C33" s="69">
        <f>'1.'!C31</f>
        <v>10000</v>
      </c>
      <c r="D33" s="69">
        <f>'1.'!D31</f>
        <v>0</v>
      </c>
      <c r="E33" s="110">
        <f t="shared" si="3"/>
        <v>10000</v>
      </c>
      <c r="G33" s="275">
        <f>'9.1.'!E33+'9.2.'!E33+'9.3.'!E33</f>
        <v>10000</v>
      </c>
      <c r="H33" s="275">
        <f t="shared" si="1"/>
        <v>0</v>
      </c>
    </row>
    <row r="34" spans="1:8" s="238" customFormat="1" ht="12" customHeight="1" x14ac:dyDescent="0.2">
      <c r="A34" s="237" t="s">
        <v>428</v>
      </c>
      <c r="B34" s="72" t="s">
        <v>161</v>
      </c>
      <c r="C34" s="69">
        <f>'1.'!C32</f>
        <v>1300000</v>
      </c>
      <c r="D34" s="69">
        <f>'1.'!D32</f>
        <v>0</v>
      </c>
      <c r="E34" s="110">
        <f t="shared" si="3"/>
        <v>1300000</v>
      </c>
      <c r="G34" s="275">
        <f>'9.1.'!E34+'9.2.'!E34+'9.3.'!E34</f>
        <v>1300000</v>
      </c>
      <c r="H34" s="275">
        <f t="shared" si="1"/>
        <v>0</v>
      </c>
    </row>
    <row r="35" spans="1:8" s="238" customFormat="1" ht="12" customHeight="1" x14ac:dyDescent="0.2">
      <c r="A35" s="237" t="s">
        <v>429</v>
      </c>
      <c r="B35" s="72" t="s">
        <v>162</v>
      </c>
      <c r="C35" s="69">
        <f>'1.'!C33</f>
        <v>0</v>
      </c>
      <c r="D35" s="69">
        <f>'1.'!D33</f>
        <v>0</v>
      </c>
      <c r="E35" s="110">
        <f t="shared" si="3"/>
        <v>0</v>
      </c>
      <c r="G35" s="275">
        <f>'9.1.'!E35+'9.2.'!E35+'9.3.'!E35</f>
        <v>0</v>
      </c>
      <c r="H35" s="275">
        <f t="shared" si="1"/>
        <v>0</v>
      </c>
    </row>
    <row r="36" spans="1:8" s="238" customFormat="1" ht="12" customHeight="1" thickBot="1" x14ac:dyDescent="0.25">
      <c r="A36" s="239" t="s">
        <v>430</v>
      </c>
      <c r="B36" s="76" t="s">
        <v>163</v>
      </c>
      <c r="C36" s="69">
        <f>'1.'!C34</f>
        <v>100000</v>
      </c>
      <c r="D36" s="69">
        <f>'1.'!D34</f>
        <v>0</v>
      </c>
      <c r="E36" s="111">
        <f t="shared" si="3"/>
        <v>100000</v>
      </c>
      <c r="G36" s="275">
        <f>'9.1.'!E36+'9.2.'!E36+'9.3.'!E36</f>
        <v>100000</v>
      </c>
      <c r="H36" s="275">
        <f t="shared" si="1"/>
        <v>0</v>
      </c>
    </row>
    <row r="37" spans="1:8" s="238" customFormat="1" ht="12" customHeight="1" thickBot="1" x14ac:dyDescent="0.25">
      <c r="A37" s="98" t="s">
        <v>9</v>
      </c>
      <c r="B37" s="64" t="s">
        <v>303</v>
      </c>
      <c r="C37" s="65">
        <f>SUM(C38:C48)</f>
        <v>5801000</v>
      </c>
      <c r="D37" s="132">
        <f>SUM(D38:D48)</f>
        <v>143000</v>
      </c>
      <c r="E37" s="66">
        <f>SUM(E38:E48)</f>
        <v>5944000</v>
      </c>
      <c r="G37" s="275">
        <f>'9.1.'!E37+'9.2.'!E37+'9.3.'!E37</f>
        <v>5944000</v>
      </c>
      <c r="H37" s="275">
        <f t="shared" si="1"/>
        <v>0</v>
      </c>
    </row>
    <row r="38" spans="1:8" s="238" customFormat="1" ht="12" customHeight="1" x14ac:dyDescent="0.2">
      <c r="A38" s="236" t="s">
        <v>51</v>
      </c>
      <c r="B38" s="68" t="s">
        <v>166</v>
      </c>
      <c r="C38" s="69">
        <f>'1.'!C36</f>
        <v>0</v>
      </c>
      <c r="D38" s="69">
        <f>'1.'!D36</f>
        <v>0</v>
      </c>
      <c r="E38" s="70">
        <f t="shared" si="3"/>
        <v>0</v>
      </c>
      <c r="G38" s="275">
        <f>'9.1.'!E38+'9.2.'!E38+'9.3.'!E38</f>
        <v>0</v>
      </c>
      <c r="H38" s="275">
        <f t="shared" si="1"/>
        <v>0</v>
      </c>
    </row>
    <row r="39" spans="1:8" s="238" customFormat="1" ht="12" customHeight="1" x14ac:dyDescent="0.2">
      <c r="A39" s="237" t="s">
        <v>52</v>
      </c>
      <c r="B39" s="72" t="s">
        <v>167</v>
      </c>
      <c r="C39" s="69">
        <f>'1.'!C37</f>
        <v>318000</v>
      </c>
      <c r="D39" s="69">
        <f>'1.'!D37</f>
        <v>0</v>
      </c>
      <c r="E39" s="110">
        <f t="shared" si="3"/>
        <v>318000</v>
      </c>
      <c r="G39" s="275">
        <f>'9.1.'!E39+'9.2.'!E39+'9.3.'!E39</f>
        <v>318000</v>
      </c>
      <c r="H39" s="275">
        <f t="shared" si="1"/>
        <v>0</v>
      </c>
    </row>
    <row r="40" spans="1:8" s="238" customFormat="1" ht="12" customHeight="1" x14ac:dyDescent="0.2">
      <c r="A40" s="237" t="s">
        <v>53</v>
      </c>
      <c r="B40" s="72" t="s">
        <v>168</v>
      </c>
      <c r="C40" s="69">
        <f>'1.'!C38</f>
        <v>40000</v>
      </c>
      <c r="D40" s="69">
        <f>'1.'!D38</f>
        <v>0</v>
      </c>
      <c r="E40" s="110">
        <f t="shared" si="3"/>
        <v>40000</v>
      </c>
      <c r="G40" s="275">
        <f>'9.1.'!E40+'9.2.'!E40+'9.3.'!E40</f>
        <v>40000</v>
      </c>
      <c r="H40" s="275">
        <f t="shared" si="1"/>
        <v>0</v>
      </c>
    </row>
    <row r="41" spans="1:8" s="238" customFormat="1" ht="12" customHeight="1" x14ac:dyDescent="0.2">
      <c r="A41" s="237" t="s">
        <v>95</v>
      </c>
      <c r="B41" s="72" t="s">
        <v>169</v>
      </c>
      <c r="C41" s="69">
        <f>'1.'!C39</f>
        <v>4838000</v>
      </c>
      <c r="D41" s="69">
        <f>'1.'!D39</f>
        <v>80000</v>
      </c>
      <c r="E41" s="110">
        <f t="shared" si="3"/>
        <v>4918000</v>
      </c>
      <c r="G41" s="275">
        <f>'9.1.'!E41+'9.2.'!E41+'9.3.'!E41</f>
        <v>4918000</v>
      </c>
      <c r="H41" s="275">
        <f t="shared" si="1"/>
        <v>0</v>
      </c>
    </row>
    <row r="42" spans="1:8" s="238" customFormat="1" ht="12" customHeight="1" x14ac:dyDescent="0.2">
      <c r="A42" s="237" t="s">
        <v>96</v>
      </c>
      <c r="B42" s="72" t="s">
        <v>170</v>
      </c>
      <c r="C42" s="69">
        <f>'1.'!C40</f>
        <v>600000</v>
      </c>
      <c r="D42" s="69">
        <f>'1.'!D40</f>
        <v>0</v>
      </c>
      <c r="E42" s="110">
        <f t="shared" si="3"/>
        <v>600000</v>
      </c>
      <c r="G42" s="275">
        <f>'9.1.'!E42+'9.2.'!E42+'9.3.'!E42</f>
        <v>600000</v>
      </c>
      <c r="H42" s="275">
        <f t="shared" si="1"/>
        <v>0</v>
      </c>
    </row>
    <row r="43" spans="1:8" s="238" customFormat="1" ht="12" customHeight="1" x14ac:dyDescent="0.2">
      <c r="A43" s="237" t="s">
        <v>97</v>
      </c>
      <c r="B43" s="72" t="s">
        <v>171</v>
      </c>
      <c r="C43" s="69">
        <f>'1.'!C41</f>
        <v>0</v>
      </c>
      <c r="D43" s="69">
        <f>'1.'!D41</f>
        <v>0</v>
      </c>
      <c r="E43" s="110">
        <f t="shared" si="3"/>
        <v>0</v>
      </c>
      <c r="G43" s="275">
        <f>'9.1.'!E43+'9.2.'!E43+'9.3.'!E43</f>
        <v>0</v>
      </c>
      <c r="H43" s="275">
        <f t="shared" si="1"/>
        <v>0</v>
      </c>
    </row>
    <row r="44" spans="1:8" s="238" customFormat="1" ht="12" customHeight="1" x14ac:dyDescent="0.2">
      <c r="A44" s="237" t="s">
        <v>98</v>
      </c>
      <c r="B44" s="72" t="s">
        <v>172</v>
      </c>
      <c r="C44" s="69">
        <f>'1.'!C42</f>
        <v>0</v>
      </c>
      <c r="D44" s="69">
        <f>'1.'!D42</f>
        <v>0</v>
      </c>
      <c r="E44" s="110">
        <f t="shared" si="3"/>
        <v>0</v>
      </c>
      <c r="G44" s="275">
        <f>'9.1.'!E44+'9.2.'!E44+'9.3.'!E44</f>
        <v>0</v>
      </c>
      <c r="H44" s="275">
        <f t="shared" si="1"/>
        <v>0</v>
      </c>
    </row>
    <row r="45" spans="1:8" s="238" customFormat="1" ht="12" customHeight="1" x14ac:dyDescent="0.2">
      <c r="A45" s="237" t="s">
        <v>99</v>
      </c>
      <c r="B45" s="72" t="s">
        <v>173</v>
      </c>
      <c r="C45" s="69">
        <f>'1.'!C43</f>
        <v>5000</v>
      </c>
      <c r="D45" s="69">
        <f>'1.'!D43</f>
        <v>0</v>
      </c>
      <c r="E45" s="110">
        <f t="shared" si="3"/>
        <v>5000</v>
      </c>
      <c r="G45" s="275">
        <f>'9.1.'!E45+'9.2.'!E45+'9.3.'!E45</f>
        <v>5000</v>
      </c>
      <c r="H45" s="275">
        <f t="shared" si="1"/>
        <v>0</v>
      </c>
    </row>
    <row r="46" spans="1:8" s="238" customFormat="1" ht="12" customHeight="1" x14ac:dyDescent="0.2">
      <c r="A46" s="237" t="s">
        <v>164</v>
      </c>
      <c r="B46" s="72" t="s">
        <v>174</v>
      </c>
      <c r="C46" s="69">
        <f>'1.'!C44</f>
        <v>0</v>
      </c>
      <c r="D46" s="69">
        <f>'1.'!D44</f>
        <v>0</v>
      </c>
      <c r="E46" s="242">
        <f t="shared" si="3"/>
        <v>0</v>
      </c>
      <c r="G46" s="275">
        <f>'9.1.'!E46+'9.2.'!E46+'9.3.'!E46</f>
        <v>0</v>
      </c>
      <c r="H46" s="275">
        <f t="shared" si="1"/>
        <v>0</v>
      </c>
    </row>
    <row r="47" spans="1:8" s="238" customFormat="1" ht="12" customHeight="1" x14ac:dyDescent="0.2">
      <c r="A47" s="239" t="s">
        <v>165</v>
      </c>
      <c r="B47" s="79" t="s">
        <v>305</v>
      </c>
      <c r="C47" s="69">
        <f>'1.'!C45</f>
        <v>0</v>
      </c>
      <c r="D47" s="69">
        <f>'1.'!D45</f>
        <v>63000</v>
      </c>
      <c r="E47" s="245">
        <f t="shared" si="3"/>
        <v>63000</v>
      </c>
      <c r="G47" s="275">
        <f>'9.1.'!E47+'9.2.'!E47+'9.3.'!E47</f>
        <v>63000</v>
      </c>
      <c r="H47" s="275">
        <f t="shared" si="1"/>
        <v>0</v>
      </c>
    </row>
    <row r="48" spans="1:8" s="238" customFormat="1" ht="12" customHeight="1" thickBot="1" x14ac:dyDescent="0.25">
      <c r="A48" s="239" t="s">
        <v>304</v>
      </c>
      <c r="B48" s="76" t="s">
        <v>175</v>
      </c>
      <c r="C48" s="69">
        <f>'1.'!C46</f>
        <v>0</v>
      </c>
      <c r="D48" s="69">
        <f>'1.'!D46</f>
        <v>0</v>
      </c>
      <c r="E48" s="245">
        <f t="shared" si="3"/>
        <v>0</v>
      </c>
      <c r="G48" s="275">
        <f>'9.1.'!E48+'9.2.'!E48+'9.3.'!E48</f>
        <v>0</v>
      </c>
      <c r="H48" s="275">
        <f t="shared" si="1"/>
        <v>0</v>
      </c>
    </row>
    <row r="49" spans="1:8" s="238" customFormat="1" ht="12" customHeight="1" thickBot="1" x14ac:dyDescent="0.25">
      <c r="A49" s="98" t="s">
        <v>10</v>
      </c>
      <c r="B49" s="64" t="s">
        <v>176</v>
      </c>
      <c r="C49" s="65">
        <f>SUM(C50:C54)</f>
        <v>0</v>
      </c>
      <c r="D49" s="132">
        <f>SUM(D50:D54)</f>
        <v>0</v>
      </c>
      <c r="E49" s="66">
        <f>SUM(E50:E54)</f>
        <v>0</v>
      </c>
      <c r="G49" s="275">
        <f>'9.1.'!E49+'9.2.'!E49+'9.3.'!E49</f>
        <v>0</v>
      </c>
      <c r="H49" s="275">
        <f t="shared" si="1"/>
        <v>0</v>
      </c>
    </row>
    <row r="50" spans="1:8" s="238" customFormat="1" ht="12" customHeight="1" x14ac:dyDescent="0.2">
      <c r="A50" s="236" t="s">
        <v>54</v>
      </c>
      <c r="B50" s="68" t="s">
        <v>180</v>
      </c>
      <c r="C50" s="246">
        <f>'1.'!C48</f>
        <v>0</v>
      </c>
      <c r="D50" s="247"/>
      <c r="E50" s="248">
        <f t="shared" si="3"/>
        <v>0</v>
      </c>
      <c r="G50" s="275">
        <f>'9.1.'!E50+'9.2.'!E50+'9.3.'!E50</f>
        <v>0</v>
      </c>
      <c r="H50" s="275">
        <f t="shared" si="1"/>
        <v>0</v>
      </c>
    </row>
    <row r="51" spans="1:8" s="238" customFormat="1" ht="12" customHeight="1" x14ac:dyDescent="0.2">
      <c r="A51" s="237" t="s">
        <v>55</v>
      </c>
      <c r="B51" s="72" t="s">
        <v>181</v>
      </c>
      <c r="C51" s="246">
        <f>'1.'!C49</f>
        <v>0</v>
      </c>
      <c r="D51" s="241"/>
      <c r="E51" s="242">
        <f t="shared" si="3"/>
        <v>0</v>
      </c>
      <c r="G51" s="275">
        <f>'9.1.'!E51+'9.2.'!E51+'9.3.'!E51</f>
        <v>0</v>
      </c>
      <c r="H51" s="275">
        <f t="shared" si="1"/>
        <v>0</v>
      </c>
    </row>
    <row r="52" spans="1:8" s="238" customFormat="1" ht="12" customHeight="1" x14ac:dyDescent="0.2">
      <c r="A52" s="237" t="s">
        <v>177</v>
      </c>
      <c r="B52" s="72" t="s">
        <v>182</v>
      </c>
      <c r="C52" s="246">
        <f>'1.'!C50</f>
        <v>0</v>
      </c>
      <c r="D52" s="241"/>
      <c r="E52" s="242">
        <f t="shared" si="3"/>
        <v>0</v>
      </c>
      <c r="G52" s="275">
        <f>'9.1.'!E52+'9.2.'!E52+'9.3.'!E52</f>
        <v>0</v>
      </c>
      <c r="H52" s="275">
        <f t="shared" si="1"/>
        <v>0</v>
      </c>
    </row>
    <row r="53" spans="1:8" s="238" customFormat="1" ht="12" customHeight="1" x14ac:dyDescent="0.2">
      <c r="A53" s="237" t="s">
        <v>178</v>
      </c>
      <c r="B53" s="72" t="s">
        <v>183</v>
      </c>
      <c r="C53" s="246">
        <f>'1.'!C51</f>
        <v>0</v>
      </c>
      <c r="D53" s="241"/>
      <c r="E53" s="242">
        <f t="shared" si="3"/>
        <v>0</v>
      </c>
      <c r="G53" s="275">
        <f>'9.1.'!E53+'9.2.'!E53+'9.3.'!E53</f>
        <v>0</v>
      </c>
      <c r="H53" s="275">
        <f t="shared" si="1"/>
        <v>0</v>
      </c>
    </row>
    <row r="54" spans="1:8" s="238" customFormat="1" ht="12" customHeight="1" thickBot="1" x14ac:dyDescent="0.25">
      <c r="A54" s="239" t="s">
        <v>179</v>
      </c>
      <c r="B54" s="76" t="s">
        <v>184</v>
      </c>
      <c r="C54" s="246">
        <f>'1.'!C52</f>
        <v>0</v>
      </c>
      <c r="D54" s="244"/>
      <c r="E54" s="245">
        <f t="shared" si="3"/>
        <v>0</v>
      </c>
      <c r="G54" s="275">
        <f>'9.1.'!E54+'9.2.'!E54+'9.3.'!E54</f>
        <v>0</v>
      </c>
      <c r="H54" s="275">
        <f t="shared" si="1"/>
        <v>0</v>
      </c>
    </row>
    <row r="55" spans="1:8" s="238" customFormat="1" ht="12" customHeight="1" thickBot="1" x14ac:dyDescent="0.25">
      <c r="A55" s="98" t="s">
        <v>100</v>
      </c>
      <c r="B55" s="64" t="s">
        <v>185</v>
      </c>
      <c r="C55" s="65">
        <f>SUM(C56:C58)</f>
        <v>1416500</v>
      </c>
      <c r="D55" s="132">
        <f>SUM(D56:D58)</f>
        <v>233000</v>
      </c>
      <c r="E55" s="66">
        <f>SUM(E56:E58)</f>
        <v>1649500</v>
      </c>
      <c r="G55" s="275">
        <f>'9.1.'!E55+'9.2.'!E55+'9.3.'!E55</f>
        <v>1649500</v>
      </c>
      <c r="H55" s="275">
        <f t="shared" si="1"/>
        <v>0</v>
      </c>
    </row>
    <row r="56" spans="1:8" s="238" customFormat="1" ht="12" customHeight="1" x14ac:dyDescent="0.2">
      <c r="A56" s="236" t="s">
        <v>56</v>
      </c>
      <c r="B56" s="68" t="s">
        <v>186</v>
      </c>
      <c r="C56" s="69">
        <f>'1.'!C54</f>
        <v>0</v>
      </c>
      <c r="D56" s="126"/>
      <c r="E56" s="70">
        <f t="shared" si="3"/>
        <v>0</v>
      </c>
      <c r="G56" s="275">
        <f>'9.1.'!E56+'9.2.'!E56+'9.3.'!E56</f>
        <v>0</v>
      </c>
      <c r="H56" s="275">
        <f t="shared" si="1"/>
        <v>0</v>
      </c>
    </row>
    <row r="57" spans="1:8" s="238" customFormat="1" ht="12" customHeight="1" x14ac:dyDescent="0.2">
      <c r="A57" s="237" t="s">
        <v>57</v>
      </c>
      <c r="B57" s="72" t="s">
        <v>298</v>
      </c>
      <c r="C57" s="69">
        <f>'1.'!C55</f>
        <v>0</v>
      </c>
      <c r="D57" s="128"/>
      <c r="E57" s="110">
        <f t="shared" si="3"/>
        <v>0</v>
      </c>
      <c r="G57" s="275">
        <f>'9.1.'!E57+'9.2.'!E57+'9.3.'!E57</f>
        <v>0</v>
      </c>
      <c r="H57" s="275">
        <f t="shared" si="1"/>
        <v>0</v>
      </c>
    </row>
    <row r="58" spans="1:8" s="238" customFormat="1" ht="12" customHeight="1" x14ac:dyDescent="0.2">
      <c r="A58" s="237" t="s">
        <v>189</v>
      </c>
      <c r="B58" s="72" t="s">
        <v>187</v>
      </c>
      <c r="C58" s="69">
        <f>'1.'!C56</f>
        <v>1416500</v>
      </c>
      <c r="D58" s="69">
        <f>'1.'!D56</f>
        <v>233000</v>
      </c>
      <c r="E58" s="110">
        <f t="shared" si="3"/>
        <v>1649500</v>
      </c>
      <c r="G58" s="275">
        <f>'9.1.'!E58+'9.2.'!E58+'9.3.'!E58</f>
        <v>1649500</v>
      </c>
      <c r="H58" s="275">
        <f t="shared" si="1"/>
        <v>0</v>
      </c>
    </row>
    <row r="59" spans="1:8" s="238" customFormat="1" ht="12" customHeight="1" thickBot="1" x14ac:dyDescent="0.25">
      <c r="A59" s="239" t="s">
        <v>190</v>
      </c>
      <c r="B59" s="76" t="s">
        <v>188</v>
      </c>
      <c r="C59" s="69">
        <f>'1.'!C57</f>
        <v>0</v>
      </c>
      <c r="D59" s="130"/>
      <c r="E59" s="111">
        <f t="shared" si="3"/>
        <v>0</v>
      </c>
      <c r="G59" s="275">
        <f>'9.1.'!E59+'9.2.'!E59+'9.3.'!E59</f>
        <v>0</v>
      </c>
      <c r="H59" s="275">
        <f t="shared" si="1"/>
        <v>0</v>
      </c>
    </row>
    <row r="60" spans="1:8" s="238" customFormat="1" ht="12" customHeight="1" thickBot="1" x14ac:dyDescent="0.25">
      <c r="A60" s="98" t="s">
        <v>12</v>
      </c>
      <c r="B60" s="77" t="s">
        <v>191</v>
      </c>
      <c r="C60" s="65">
        <f>SUM(C61:C64)</f>
        <v>0</v>
      </c>
      <c r="D60" s="132">
        <f>SUM(D61:D63)</f>
        <v>0</v>
      </c>
      <c r="E60" s="66">
        <f>SUM(E61:E64)</f>
        <v>0</v>
      </c>
      <c r="G60" s="275">
        <f>'9.1.'!E60+'9.2.'!E60+'9.3.'!E60</f>
        <v>0</v>
      </c>
      <c r="H60" s="275">
        <f t="shared" si="1"/>
        <v>0</v>
      </c>
    </row>
    <row r="61" spans="1:8" s="238" customFormat="1" ht="12" customHeight="1" x14ac:dyDescent="0.2">
      <c r="A61" s="236" t="s">
        <v>101</v>
      </c>
      <c r="B61" s="68" t="s">
        <v>193</v>
      </c>
      <c r="C61" s="240">
        <f>'1.'!C59</f>
        <v>0</v>
      </c>
      <c r="D61" s="241"/>
      <c r="E61" s="242">
        <f t="shared" si="3"/>
        <v>0</v>
      </c>
      <c r="G61" s="275">
        <f>'9.1.'!E61+'9.2.'!E61+'9.3.'!E61</f>
        <v>0</v>
      </c>
      <c r="H61" s="275">
        <f t="shared" si="1"/>
        <v>0</v>
      </c>
    </row>
    <row r="62" spans="1:8" s="238" customFormat="1" ht="12" customHeight="1" x14ac:dyDescent="0.2">
      <c r="A62" s="237" t="s">
        <v>102</v>
      </c>
      <c r="B62" s="72" t="s">
        <v>299</v>
      </c>
      <c r="C62" s="240">
        <f>'1.'!C60</f>
        <v>0</v>
      </c>
      <c r="D62" s="241"/>
      <c r="E62" s="242">
        <f t="shared" si="3"/>
        <v>0</v>
      </c>
      <c r="G62" s="275">
        <f>'9.1.'!E62+'9.2.'!E62+'9.3.'!E62</f>
        <v>0</v>
      </c>
      <c r="H62" s="275">
        <f t="shared" si="1"/>
        <v>0</v>
      </c>
    </row>
    <row r="63" spans="1:8" s="238" customFormat="1" ht="12" customHeight="1" x14ac:dyDescent="0.2">
      <c r="A63" s="237" t="s">
        <v>122</v>
      </c>
      <c r="B63" s="72" t="s">
        <v>194</v>
      </c>
      <c r="C63" s="240">
        <f>'1.'!C61</f>
        <v>0</v>
      </c>
      <c r="D63" s="241"/>
      <c r="E63" s="242">
        <f t="shared" si="3"/>
        <v>0</v>
      </c>
      <c r="G63" s="275">
        <f>'9.1.'!E63+'9.2.'!E63+'9.3.'!E63</f>
        <v>0</v>
      </c>
      <c r="H63" s="275">
        <f t="shared" si="1"/>
        <v>0</v>
      </c>
    </row>
    <row r="64" spans="1:8" s="238" customFormat="1" ht="12" customHeight="1" thickBot="1" x14ac:dyDescent="0.25">
      <c r="A64" s="239" t="s">
        <v>192</v>
      </c>
      <c r="B64" s="76" t="s">
        <v>195</v>
      </c>
      <c r="C64" s="240">
        <f>'1.'!C62</f>
        <v>0</v>
      </c>
      <c r="D64" s="241"/>
      <c r="E64" s="242">
        <f t="shared" si="3"/>
        <v>0</v>
      </c>
      <c r="G64" s="275">
        <f>'9.1.'!E64+'9.2.'!E64+'9.3.'!E64</f>
        <v>0</v>
      </c>
      <c r="H64" s="275">
        <f t="shared" si="1"/>
        <v>0</v>
      </c>
    </row>
    <row r="65" spans="1:8" s="238" customFormat="1" ht="12" customHeight="1" thickBot="1" x14ac:dyDescent="0.25">
      <c r="A65" s="98" t="s">
        <v>13</v>
      </c>
      <c r="B65" s="64" t="s">
        <v>196</v>
      </c>
      <c r="C65" s="80">
        <f>+C8+C15+C22+C29+C37+C49+C55+C60</f>
        <v>37708764</v>
      </c>
      <c r="D65" s="134">
        <f>+D8+D15+D22+D29+D37+D49+D55+D60</f>
        <v>79216896</v>
      </c>
      <c r="E65" s="81">
        <f>+E8+E15+E22+E29+E37+E49+E55+E60</f>
        <v>116925660</v>
      </c>
      <c r="G65" s="275">
        <f>'9.1.'!E65+'9.2.'!E65+'9.3.'!E65</f>
        <v>116925660</v>
      </c>
      <c r="H65" s="275">
        <f t="shared" si="1"/>
        <v>0</v>
      </c>
    </row>
    <row r="66" spans="1:8" s="238" customFormat="1" ht="12" customHeight="1" thickBot="1" x14ac:dyDescent="0.25">
      <c r="A66" s="249" t="s">
        <v>286</v>
      </c>
      <c r="B66" s="77" t="s">
        <v>198</v>
      </c>
      <c r="C66" s="65">
        <f>SUM(C67:C69)</f>
        <v>0</v>
      </c>
      <c r="D66" s="132">
        <f>SUM(D67:D69)</f>
        <v>0</v>
      </c>
      <c r="E66" s="66">
        <f>SUM(E67:E69)</f>
        <v>0</v>
      </c>
      <c r="G66" s="275">
        <f>'9.1.'!E66+'9.2.'!E66+'9.3.'!E66</f>
        <v>0</v>
      </c>
      <c r="H66" s="275">
        <f t="shared" si="1"/>
        <v>0</v>
      </c>
    </row>
    <row r="67" spans="1:8" s="238" customFormat="1" ht="12" customHeight="1" x14ac:dyDescent="0.2">
      <c r="A67" s="236" t="s">
        <v>229</v>
      </c>
      <c r="B67" s="68" t="s">
        <v>199</v>
      </c>
      <c r="C67" s="240"/>
      <c r="D67" s="241"/>
      <c r="E67" s="242">
        <f>C67+D67</f>
        <v>0</v>
      </c>
      <c r="G67" s="275">
        <f>'9.1.'!E67+'9.2.'!E67+'9.3.'!E67</f>
        <v>0</v>
      </c>
      <c r="H67" s="275">
        <f t="shared" si="1"/>
        <v>0</v>
      </c>
    </row>
    <row r="68" spans="1:8" s="238" customFormat="1" ht="12" customHeight="1" x14ac:dyDescent="0.2">
      <c r="A68" s="237" t="s">
        <v>238</v>
      </c>
      <c r="B68" s="72" t="s">
        <v>200</v>
      </c>
      <c r="C68" s="240"/>
      <c r="D68" s="241"/>
      <c r="E68" s="242">
        <f>C68+D68</f>
        <v>0</v>
      </c>
      <c r="G68" s="275">
        <f>'9.1.'!E68+'9.2.'!E68+'9.3.'!E68</f>
        <v>0</v>
      </c>
      <c r="H68" s="275">
        <f t="shared" si="1"/>
        <v>0</v>
      </c>
    </row>
    <row r="69" spans="1:8" s="238" customFormat="1" ht="12" customHeight="1" thickBot="1" x14ac:dyDescent="0.25">
      <c r="A69" s="239" t="s">
        <v>239</v>
      </c>
      <c r="B69" s="90" t="s">
        <v>201</v>
      </c>
      <c r="C69" s="240"/>
      <c r="D69" s="250"/>
      <c r="E69" s="242">
        <f>C69+D69</f>
        <v>0</v>
      </c>
      <c r="G69" s="275">
        <f>'9.1.'!E69+'9.2.'!E69+'9.3.'!E69</f>
        <v>0</v>
      </c>
      <c r="H69" s="275">
        <f t="shared" si="1"/>
        <v>0</v>
      </c>
    </row>
    <row r="70" spans="1:8" s="238" customFormat="1" ht="12" customHeight="1" thickBot="1" x14ac:dyDescent="0.25">
      <c r="A70" s="249" t="s">
        <v>202</v>
      </c>
      <c r="B70" s="77" t="s">
        <v>203</v>
      </c>
      <c r="C70" s="65">
        <f>SUM(C71:C74)</f>
        <v>0</v>
      </c>
      <c r="D70" s="65">
        <f>SUM(D71:D74)</f>
        <v>0</v>
      </c>
      <c r="E70" s="66">
        <f>SUM(E71:E74)</f>
        <v>0</v>
      </c>
      <c r="G70" s="275">
        <f>'9.1.'!E70+'9.2.'!E70+'9.3.'!E70</f>
        <v>0</v>
      </c>
      <c r="H70" s="275">
        <f t="shared" si="1"/>
        <v>0</v>
      </c>
    </row>
    <row r="71" spans="1:8" s="238" customFormat="1" ht="12" customHeight="1" x14ac:dyDescent="0.2">
      <c r="A71" s="236" t="s">
        <v>79</v>
      </c>
      <c r="B71" s="68" t="s">
        <v>204</v>
      </c>
      <c r="C71" s="240"/>
      <c r="D71" s="240"/>
      <c r="E71" s="242">
        <f>C71+D71</f>
        <v>0</v>
      </c>
      <c r="G71" s="275">
        <f>'9.1.'!E71+'9.2.'!E71+'9.3.'!E71</f>
        <v>0</v>
      </c>
      <c r="H71" s="275">
        <f t="shared" si="1"/>
        <v>0</v>
      </c>
    </row>
    <row r="72" spans="1:8" s="238" customFormat="1" ht="12" customHeight="1" x14ac:dyDescent="0.2">
      <c r="A72" s="237" t="s">
        <v>80</v>
      </c>
      <c r="B72" s="72" t="s">
        <v>205</v>
      </c>
      <c r="C72" s="240"/>
      <c r="D72" s="240"/>
      <c r="E72" s="242">
        <f>C72+D72</f>
        <v>0</v>
      </c>
      <c r="G72" s="275">
        <f>'9.1.'!E72+'9.2.'!E72+'9.3.'!E72</f>
        <v>0</v>
      </c>
      <c r="H72" s="275">
        <f t="shared" si="1"/>
        <v>0</v>
      </c>
    </row>
    <row r="73" spans="1:8" s="238" customFormat="1" ht="12" customHeight="1" x14ac:dyDescent="0.2">
      <c r="A73" s="237" t="s">
        <v>230</v>
      </c>
      <c r="B73" s="72" t="s">
        <v>206</v>
      </c>
      <c r="C73" s="240"/>
      <c r="D73" s="240"/>
      <c r="E73" s="242">
        <f>C73+D73</f>
        <v>0</v>
      </c>
      <c r="G73" s="275">
        <f>'9.1.'!E73+'9.2.'!E73+'9.3.'!E73</f>
        <v>0</v>
      </c>
      <c r="H73" s="275">
        <f t="shared" ref="H73:H136" si="4">E73-G73</f>
        <v>0</v>
      </c>
    </row>
    <row r="74" spans="1:8" s="238" customFormat="1" ht="12" customHeight="1" thickBot="1" x14ac:dyDescent="0.25">
      <c r="A74" s="239" t="s">
        <v>231</v>
      </c>
      <c r="B74" s="76" t="s">
        <v>207</v>
      </c>
      <c r="C74" s="240"/>
      <c r="D74" s="240"/>
      <c r="E74" s="242">
        <f>C74+D74</f>
        <v>0</v>
      </c>
      <c r="G74" s="275">
        <f>'9.1.'!E74+'9.2.'!E74+'9.3.'!E74</f>
        <v>0</v>
      </c>
      <c r="H74" s="275">
        <f t="shared" si="4"/>
        <v>0</v>
      </c>
    </row>
    <row r="75" spans="1:8" s="238" customFormat="1" ht="12" customHeight="1" thickBot="1" x14ac:dyDescent="0.25">
      <c r="A75" s="249" t="s">
        <v>208</v>
      </c>
      <c r="B75" s="77" t="s">
        <v>209</v>
      </c>
      <c r="C75" s="65">
        <f>SUM(C76:C77)</f>
        <v>24313000</v>
      </c>
      <c r="D75" s="65">
        <f>SUM(D76:D77)</f>
        <v>0</v>
      </c>
      <c r="E75" s="66">
        <f>SUM(E76:E77)</f>
        <v>24313000</v>
      </c>
      <c r="G75" s="275">
        <f>'9.1.'!E75+'9.2.'!E75+'9.3.'!E75</f>
        <v>24313000</v>
      </c>
      <c r="H75" s="275">
        <f t="shared" si="4"/>
        <v>0</v>
      </c>
    </row>
    <row r="76" spans="1:8" s="238" customFormat="1" ht="12" customHeight="1" x14ac:dyDescent="0.2">
      <c r="A76" s="236" t="s">
        <v>232</v>
      </c>
      <c r="B76" s="68" t="s">
        <v>210</v>
      </c>
      <c r="C76" s="240">
        <f>'1.'!C74</f>
        <v>24313000</v>
      </c>
      <c r="D76" s="240"/>
      <c r="E76" s="242">
        <f>C76+D76</f>
        <v>24313000</v>
      </c>
      <c r="G76" s="275">
        <f>'9.1.'!E76+'9.2.'!E76+'9.3.'!E76</f>
        <v>24313000</v>
      </c>
      <c r="H76" s="275">
        <f t="shared" si="4"/>
        <v>0</v>
      </c>
    </row>
    <row r="77" spans="1:8" s="238" customFormat="1" ht="12" customHeight="1" thickBot="1" x14ac:dyDescent="0.25">
      <c r="A77" s="239" t="s">
        <v>233</v>
      </c>
      <c r="B77" s="76" t="s">
        <v>211</v>
      </c>
      <c r="C77" s="240"/>
      <c r="D77" s="240"/>
      <c r="E77" s="242">
        <f>C77+D77</f>
        <v>0</v>
      </c>
      <c r="G77" s="275">
        <f>'9.1.'!E77+'9.2.'!E77+'9.3.'!E77</f>
        <v>0</v>
      </c>
      <c r="H77" s="275">
        <f t="shared" si="4"/>
        <v>0</v>
      </c>
    </row>
    <row r="78" spans="1:8" s="12" customFormat="1" ht="12" customHeight="1" thickBot="1" x14ac:dyDescent="0.25">
      <c r="A78" s="249" t="s">
        <v>212</v>
      </c>
      <c r="B78" s="77" t="s">
        <v>213</v>
      </c>
      <c r="C78" s="65">
        <f>SUM(C79:C81)</f>
        <v>0</v>
      </c>
      <c r="D78" s="65">
        <f>SUM(D79:D81)</f>
        <v>0</v>
      </c>
      <c r="E78" s="66">
        <f>SUM(E79:E81)</f>
        <v>0</v>
      </c>
      <c r="G78" s="275">
        <f>'9.1.'!E78+'9.2.'!E78+'9.3.'!E78</f>
        <v>0</v>
      </c>
      <c r="H78" s="275">
        <f t="shared" si="4"/>
        <v>0</v>
      </c>
    </row>
    <row r="79" spans="1:8" s="238" customFormat="1" ht="12" customHeight="1" x14ac:dyDescent="0.2">
      <c r="A79" s="236" t="s">
        <v>234</v>
      </c>
      <c r="B79" s="68" t="s">
        <v>214</v>
      </c>
      <c r="C79" s="240"/>
      <c r="D79" s="240"/>
      <c r="E79" s="242">
        <f>C79+D79</f>
        <v>0</v>
      </c>
      <c r="G79" s="275">
        <f>'9.1.'!E79+'9.2.'!E79+'9.3.'!E79</f>
        <v>0</v>
      </c>
      <c r="H79" s="275">
        <f t="shared" si="4"/>
        <v>0</v>
      </c>
    </row>
    <row r="80" spans="1:8" s="238" customFormat="1" ht="12" customHeight="1" x14ac:dyDescent="0.2">
      <c r="A80" s="237" t="s">
        <v>235</v>
      </c>
      <c r="B80" s="72" t="s">
        <v>215</v>
      </c>
      <c r="C80" s="240"/>
      <c r="D80" s="240"/>
      <c r="E80" s="242">
        <f>C80+D80</f>
        <v>0</v>
      </c>
      <c r="G80" s="275">
        <f>'9.1.'!E80+'9.2.'!E80+'9.3.'!E80</f>
        <v>0</v>
      </c>
      <c r="H80" s="275">
        <f t="shared" si="4"/>
        <v>0</v>
      </c>
    </row>
    <row r="81" spans="1:8" s="238" customFormat="1" ht="12" customHeight="1" thickBot="1" x14ac:dyDescent="0.25">
      <c r="A81" s="239" t="s">
        <v>236</v>
      </c>
      <c r="B81" s="76" t="s">
        <v>216</v>
      </c>
      <c r="C81" s="240"/>
      <c r="D81" s="240"/>
      <c r="E81" s="242">
        <f>C81+D81</f>
        <v>0</v>
      </c>
      <c r="G81" s="275">
        <f>'9.1.'!E81+'9.2.'!E81+'9.3.'!E81</f>
        <v>0</v>
      </c>
      <c r="H81" s="275">
        <f t="shared" si="4"/>
        <v>0</v>
      </c>
    </row>
    <row r="82" spans="1:8" s="238" customFormat="1" ht="12" customHeight="1" thickBot="1" x14ac:dyDescent="0.25">
      <c r="A82" s="249" t="s">
        <v>217</v>
      </c>
      <c r="B82" s="77" t="s">
        <v>237</v>
      </c>
      <c r="C82" s="65">
        <f>SUM(C83:C86)</f>
        <v>0</v>
      </c>
      <c r="D82" s="65">
        <f>SUM(D83:D86)</f>
        <v>0</v>
      </c>
      <c r="E82" s="66">
        <f>SUM(E83:E86)</f>
        <v>0</v>
      </c>
      <c r="G82" s="275">
        <f>'9.1.'!E82+'9.2.'!E82+'9.3.'!E82</f>
        <v>0</v>
      </c>
      <c r="H82" s="275">
        <f t="shared" si="4"/>
        <v>0</v>
      </c>
    </row>
    <row r="83" spans="1:8" s="238" customFormat="1" ht="12" customHeight="1" x14ac:dyDescent="0.2">
      <c r="A83" s="251" t="s">
        <v>218</v>
      </c>
      <c r="B83" s="68" t="s">
        <v>219</v>
      </c>
      <c r="C83" s="240"/>
      <c r="D83" s="240"/>
      <c r="E83" s="242">
        <f t="shared" ref="E83:E88" si="5">C83+D83</f>
        <v>0</v>
      </c>
      <c r="G83" s="275">
        <f>'9.1.'!E83+'9.2.'!E83+'9.3.'!E83</f>
        <v>0</v>
      </c>
      <c r="H83" s="275">
        <f t="shared" si="4"/>
        <v>0</v>
      </c>
    </row>
    <row r="84" spans="1:8" s="238" customFormat="1" ht="12" customHeight="1" x14ac:dyDescent="0.2">
      <c r="A84" s="252" t="s">
        <v>220</v>
      </c>
      <c r="B84" s="72" t="s">
        <v>221</v>
      </c>
      <c r="C84" s="240"/>
      <c r="D84" s="240"/>
      <c r="E84" s="242">
        <f t="shared" si="5"/>
        <v>0</v>
      </c>
      <c r="G84" s="275">
        <f>'9.1.'!E84+'9.2.'!E84+'9.3.'!E84</f>
        <v>0</v>
      </c>
      <c r="H84" s="275">
        <f t="shared" si="4"/>
        <v>0</v>
      </c>
    </row>
    <row r="85" spans="1:8" s="238" customFormat="1" ht="12" customHeight="1" x14ac:dyDescent="0.2">
      <c r="A85" s="252" t="s">
        <v>222</v>
      </c>
      <c r="B85" s="72" t="s">
        <v>223</v>
      </c>
      <c r="C85" s="240"/>
      <c r="D85" s="240"/>
      <c r="E85" s="242">
        <f t="shared" si="5"/>
        <v>0</v>
      </c>
      <c r="G85" s="275">
        <f>'9.1.'!E85+'9.2.'!E85+'9.3.'!E85</f>
        <v>0</v>
      </c>
      <c r="H85" s="275">
        <f t="shared" si="4"/>
        <v>0</v>
      </c>
    </row>
    <row r="86" spans="1:8" s="12" customFormat="1" ht="12" customHeight="1" thickBot="1" x14ac:dyDescent="0.25">
      <c r="A86" s="253" t="s">
        <v>224</v>
      </c>
      <c r="B86" s="76" t="s">
        <v>225</v>
      </c>
      <c r="C86" s="240"/>
      <c r="D86" s="240"/>
      <c r="E86" s="242">
        <f t="shared" si="5"/>
        <v>0</v>
      </c>
      <c r="G86" s="275">
        <f>'9.1.'!E86+'9.2.'!E86+'9.3.'!E86</f>
        <v>0</v>
      </c>
      <c r="H86" s="275">
        <f t="shared" si="4"/>
        <v>0</v>
      </c>
    </row>
    <row r="87" spans="1:8" s="12" customFormat="1" ht="12" customHeight="1" thickBot="1" x14ac:dyDescent="0.25">
      <c r="A87" s="249" t="s">
        <v>226</v>
      </c>
      <c r="B87" s="77" t="s">
        <v>343</v>
      </c>
      <c r="C87" s="94"/>
      <c r="D87" s="94"/>
      <c r="E87" s="66">
        <f t="shared" si="5"/>
        <v>0</v>
      </c>
      <c r="G87" s="275">
        <f>'9.1.'!E87+'9.2.'!E87+'9.3.'!E87</f>
        <v>0</v>
      </c>
      <c r="H87" s="275">
        <f t="shared" si="4"/>
        <v>0</v>
      </c>
    </row>
    <row r="88" spans="1:8" s="12" customFormat="1" ht="12" customHeight="1" thickBot="1" x14ac:dyDescent="0.25">
      <c r="A88" s="249" t="s">
        <v>364</v>
      </c>
      <c r="B88" s="77" t="s">
        <v>227</v>
      </c>
      <c r="C88" s="94"/>
      <c r="D88" s="94"/>
      <c r="E88" s="66">
        <f t="shared" si="5"/>
        <v>0</v>
      </c>
      <c r="G88" s="275">
        <f>'9.1.'!E88+'9.2.'!E88+'9.3.'!E88</f>
        <v>0</v>
      </c>
      <c r="H88" s="275">
        <f t="shared" si="4"/>
        <v>0</v>
      </c>
    </row>
    <row r="89" spans="1:8" s="12" customFormat="1" ht="13.5" thickBot="1" x14ac:dyDescent="0.25">
      <c r="A89" s="249" t="s">
        <v>365</v>
      </c>
      <c r="B89" s="95" t="s">
        <v>346</v>
      </c>
      <c r="C89" s="80">
        <f>+C66+C70+C75+C78+C82+C88+C87</f>
        <v>24313000</v>
      </c>
      <c r="D89" s="80">
        <f>+D66+D70+D75+D78+D82+D88+D87</f>
        <v>0</v>
      </c>
      <c r="E89" s="81">
        <f>+E66+E70+E75+E78+E82+E88+E87</f>
        <v>24313000</v>
      </c>
      <c r="G89" s="275">
        <f>'9.1.'!E89+'9.2.'!E89+'9.3.'!E89</f>
        <v>24313000</v>
      </c>
      <c r="H89" s="275">
        <f t="shared" si="4"/>
        <v>0</v>
      </c>
    </row>
    <row r="90" spans="1:8" s="12" customFormat="1" ht="13.5" thickBot="1" x14ac:dyDescent="0.25">
      <c r="A90" s="254" t="s">
        <v>366</v>
      </c>
      <c r="B90" s="97" t="s">
        <v>367</v>
      </c>
      <c r="C90" s="80">
        <f>+C65+C89</f>
        <v>62021764</v>
      </c>
      <c r="D90" s="80">
        <f>+D65+D89</f>
        <v>79216896</v>
      </c>
      <c r="E90" s="81">
        <f>+E65+E89</f>
        <v>141238660</v>
      </c>
      <c r="G90" s="275">
        <f>'9.1.'!E90+'9.2.'!E90+'9.3.'!E90</f>
        <v>141238660</v>
      </c>
      <c r="H90" s="275">
        <f t="shared" si="4"/>
        <v>0</v>
      </c>
    </row>
    <row r="91" spans="1:8" s="238" customFormat="1" ht="15" customHeight="1" thickBot="1" x14ac:dyDescent="0.25">
      <c r="A91" s="255"/>
      <c r="B91" s="256"/>
      <c r="C91" s="257"/>
      <c r="G91" s="275"/>
      <c r="H91" s="275"/>
    </row>
    <row r="92" spans="1:8" s="235" customFormat="1" ht="16.5" customHeight="1" thickBot="1" x14ac:dyDescent="0.25">
      <c r="A92" s="491" t="s">
        <v>38</v>
      </c>
      <c r="B92" s="492"/>
      <c r="C92" s="492"/>
      <c r="D92" s="492"/>
      <c r="E92" s="493"/>
      <c r="G92" s="275">
        <f>'9.1.'!E92+'9.2.'!E92+'9.3.'!E92</f>
        <v>0</v>
      </c>
      <c r="H92" s="275">
        <f t="shared" si="4"/>
        <v>0</v>
      </c>
    </row>
    <row r="93" spans="1:8" s="12" customFormat="1" ht="12" customHeight="1" thickBot="1" x14ac:dyDescent="0.25">
      <c r="A93" s="151" t="s">
        <v>5</v>
      </c>
      <c r="B93" s="102" t="s">
        <v>441</v>
      </c>
      <c r="C93" s="103">
        <f>+C94+C95+C96+C97+C98+C111</f>
        <v>57327764</v>
      </c>
      <c r="D93" s="103">
        <f>+D94+D95+D96+D97+D98+D111</f>
        <v>23340445</v>
      </c>
      <c r="E93" s="104">
        <f>+E94+E95+E96+E97+E98+E111</f>
        <v>80668209</v>
      </c>
      <c r="G93" s="275">
        <f>'9.1.'!E93+'9.2.'!E93+'9.3.'!E93</f>
        <v>80668209</v>
      </c>
      <c r="H93" s="275">
        <f t="shared" si="4"/>
        <v>0</v>
      </c>
    </row>
    <row r="94" spans="1:8" s="231" customFormat="1" ht="12" customHeight="1" x14ac:dyDescent="0.2">
      <c r="A94" s="258" t="s">
        <v>58</v>
      </c>
      <c r="B94" s="106" t="s">
        <v>34</v>
      </c>
      <c r="C94" s="301">
        <f>'1.'!C96</f>
        <v>11461000</v>
      </c>
      <c r="D94" s="301">
        <f>'1.'!D96</f>
        <v>5784000</v>
      </c>
      <c r="E94" s="108">
        <f t="shared" ref="E94:E113" si="6">C94+D94</f>
        <v>17245000</v>
      </c>
      <c r="G94" s="275">
        <f>'9.1.'!E94+'9.2.'!E94+'9.3.'!E94</f>
        <v>17245000</v>
      </c>
      <c r="H94" s="275">
        <f t="shared" si="4"/>
        <v>0</v>
      </c>
    </row>
    <row r="95" spans="1:8" s="231" customFormat="1" ht="12" customHeight="1" x14ac:dyDescent="0.2">
      <c r="A95" s="237" t="s">
        <v>59</v>
      </c>
      <c r="B95" s="109" t="s">
        <v>103</v>
      </c>
      <c r="C95" s="303">
        <f>'1.'!C97</f>
        <v>2499000</v>
      </c>
      <c r="D95" s="303">
        <f>'1.'!D97</f>
        <v>730000</v>
      </c>
      <c r="E95" s="110">
        <f t="shared" si="6"/>
        <v>3229000</v>
      </c>
      <c r="G95" s="275">
        <f>'9.1.'!E95+'9.2.'!E95+'9.3.'!E95</f>
        <v>3229000</v>
      </c>
      <c r="H95" s="275">
        <f t="shared" si="4"/>
        <v>0</v>
      </c>
    </row>
    <row r="96" spans="1:8" s="231" customFormat="1" ht="12" customHeight="1" x14ac:dyDescent="0.2">
      <c r="A96" s="237" t="s">
        <v>60</v>
      </c>
      <c r="B96" s="109" t="s">
        <v>77</v>
      </c>
      <c r="C96" s="304">
        <f>'1.'!C98</f>
        <v>15472000</v>
      </c>
      <c r="D96" s="304">
        <f>'1.'!D98</f>
        <v>15665000</v>
      </c>
      <c r="E96" s="111">
        <f t="shared" si="6"/>
        <v>31137000</v>
      </c>
      <c r="G96" s="275">
        <f>'9.1.'!E96+'9.2.'!E96+'9.3.'!E96</f>
        <v>31137000</v>
      </c>
      <c r="H96" s="275">
        <f t="shared" si="4"/>
        <v>0</v>
      </c>
    </row>
    <row r="97" spans="1:8" s="231" customFormat="1" ht="12" customHeight="1" x14ac:dyDescent="0.2">
      <c r="A97" s="237" t="s">
        <v>61</v>
      </c>
      <c r="B97" s="109" t="s">
        <v>104</v>
      </c>
      <c r="C97" s="304">
        <f>'1.'!C99</f>
        <v>3912000</v>
      </c>
      <c r="D97" s="304">
        <f>'1.'!D99</f>
        <v>665000</v>
      </c>
      <c r="E97" s="111">
        <f t="shared" si="6"/>
        <v>4577000</v>
      </c>
      <c r="G97" s="275">
        <f>'9.1.'!E97+'9.2.'!E97+'9.3.'!E97</f>
        <v>4577000</v>
      </c>
      <c r="H97" s="275">
        <f t="shared" si="4"/>
        <v>0</v>
      </c>
    </row>
    <row r="98" spans="1:8" s="231" customFormat="1" ht="12" customHeight="1" x14ac:dyDescent="0.2">
      <c r="A98" s="237" t="s">
        <v>69</v>
      </c>
      <c r="B98" s="135" t="s">
        <v>105</v>
      </c>
      <c r="C98" s="304">
        <f>'1.'!C100</f>
        <v>4089000</v>
      </c>
      <c r="D98" s="304">
        <f>'1.'!D100</f>
        <v>6147600</v>
      </c>
      <c r="E98" s="111">
        <f t="shared" si="6"/>
        <v>10236600</v>
      </c>
      <c r="G98" s="275">
        <f>'9.1.'!E98+'9.2.'!E98+'9.3.'!E98</f>
        <v>10236600</v>
      </c>
      <c r="H98" s="275">
        <f t="shared" si="4"/>
        <v>0</v>
      </c>
    </row>
    <row r="99" spans="1:8" s="231" customFormat="1" ht="12" customHeight="1" x14ac:dyDescent="0.2">
      <c r="A99" s="237" t="s">
        <v>62</v>
      </c>
      <c r="B99" s="109" t="s">
        <v>368</v>
      </c>
      <c r="C99" s="304">
        <f>'1.'!C101</f>
        <v>1409000</v>
      </c>
      <c r="D99" s="304">
        <f>'1.'!D101</f>
        <v>82000</v>
      </c>
      <c r="E99" s="111">
        <f t="shared" si="6"/>
        <v>1491000</v>
      </c>
      <c r="G99" s="275">
        <f>'9.1.'!E99+'9.2.'!E99+'9.3.'!E99</f>
        <v>1491000</v>
      </c>
      <c r="H99" s="275">
        <f t="shared" si="4"/>
        <v>0</v>
      </c>
    </row>
    <row r="100" spans="1:8" s="231" customFormat="1" ht="12" customHeight="1" x14ac:dyDescent="0.2">
      <c r="A100" s="237" t="s">
        <v>63</v>
      </c>
      <c r="B100" s="115" t="s">
        <v>309</v>
      </c>
      <c r="C100" s="304">
        <f>'1.'!C102</f>
        <v>0</v>
      </c>
      <c r="D100" s="304">
        <f>'1.'!D102</f>
        <v>0</v>
      </c>
      <c r="E100" s="111">
        <f t="shared" si="6"/>
        <v>0</v>
      </c>
      <c r="G100" s="275">
        <f>'9.1.'!E100+'9.2.'!E100+'9.3.'!E100</f>
        <v>0</v>
      </c>
      <c r="H100" s="275">
        <f t="shared" si="4"/>
        <v>0</v>
      </c>
    </row>
    <row r="101" spans="1:8" s="231" customFormat="1" ht="12" customHeight="1" x14ac:dyDescent="0.2">
      <c r="A101" s="237" t="s">
        <v>70</v>
      </c>
      <c r="B101" s="115" t="s">
        <v>308</v>
      </c>
      <c r="C101" s="304">
        <f>'1.'!C103</f>
        <v>0</v>
      </c>
      <c r="D101" s="304">
        <f>'1.'!D103</f>
        <v>0</v>
      </c>
      <c r="E101" s="111">
        <f t="shared" si="6"/>
        <v>0</v>
      </c>
      <c r="G101" s="275">
        <f>'9.1.'!E101+'9.2.'!E101+'9.3.'!E101</f>
        <v>0</v>
      </c>
      <c r="H101" s="275">
        <f t="shared" si="4"/>
        <v>0</v>
      </c>
    </row>
    <row r="102" spans="1:8" s="231" customFormat="1" ht="12" customHeight="1" x14ac:dyDescent="0.2">
      <c r="A102" s="237" t="s">
        <v>71</v>
      </c>
      <c r="B102" s="115" t="s">
        <v>243</v>
      </c>
      <c r="C102" s="302">
        <f>'1.'!C104</f>
        <v>0</v>
      </c>
      <c r="D102" s="302">
        <f>'1.'!D104</f>
        <v>0</v>
      </c>
      <c r="E102" s="111">
        <f t="shared" si="6"/>
        <v>0</v>
      </c>
      <c r="G102" s="275">
        <f>'9.1.'!E102+'9.2.'!E102+'9.3.'!E102</f>
        <v>0</v>
      </c>
      <c r="H102" s="275">
        <f t="shared" si="4"/>
        <v>0</v>
      </c>
    </row>
    <row r="103" spans="1:8" s="231" customFormat="1" ht="12" customHeight="1" x14ac:dyDescent="0.2">
      <c r="A103" s="237" t="s">
        <v>72</v>
      </c>
      <c r="B103" s="116" t="s">
        <v>244</v>
      </c>
      <c r="C103" s="303">
        <f>'1.'!C105</f>
        <v>0</v>
      </c>
      <c r="D103" s="303">
        <f>'1.'!D105</f>
        <v>0</v>
      </c>
      <c r="E103" s="111">
        <f t="shared" si="6"/>
        <v>0</v>
      </c>
      <c r="G103" s="275">
        <f>'9.1.'!E103+'9.2.'!E103+'9.3.'!E103</f>
        <v>0</v>
      </c>
      <c r="H103" s="275">
        <f t="shared" si="4"/>
        <v>0</v>
      </c>
    </row>
    <row r="104" spans="1:8" s="231" customFormat="1" ht="12" customHeight="1" x14ac:dyDescent="0.2">
      <c r="A104" s="237" t="s">
        <v>73</v>
      </c>
      <c r="B104" s="116" t="s">
        <v>245</v>
      </c>
      <c r="C104" s="304">
        <f>'1.'!C106</f>
        <v>0</v>
      </c>
      <c r="D104" s="304">
        <f>'1.'!D106</f>
        <v>0</v>
      </c>
      <c r="E104" s="111">
        <f t="shared" si="6"/>
        <v>0</v>
      </c>
      <c r="G104" s="275">
        <f>'9.1.'!E104+'9.2.'!E104+'9.3.'!E104</f>
        <v>0</v>
      </c>
      <c r="H104" s="275">
        <f t="shared" si="4"/>
        <v>0</v>
      </c>
    </row>
    <row r="105" spans="1:8" s="231" customFormat="1" ht="12" customHeight="1" x14ac:dyDescent="0.2">
      <c r="A105" s="237" t="s">
        <v>75</v>
      </c>
      <c r="B105" s="115" t="s">
        <v>246</v>
      </c>
      <c r="C105" s="302">
        <f>'1.'!C107</f>
        <v>1629000</v>
      </c>
      <c r="D105" s="302">
        <f>'1.'!D107</f>
        <v>919000</v>
      </c>
      <c r="E105" s="111">
        <f t="shared" si="6"/>
        <v>2548000</v>
      </c>
      <c r="G105" s="275">
        <f>'9.1.'!E105+'9.2.'!E105+'9.3.'!E105</f>
        <v>2548000</v>
      </c>
      <c r="H105" s="275">
        <f t="shared" si="4"/>
        <v>0</v>
      </c>
    </row>
    <row r="106" spans="1:8" s="231" customFormat="1" ht="12" customHeight="1" x14ac:dyDescent="0.2">
      <c r="A106" s="237" t="s">
        <v>106</v>
      </c>
      <c r="B106" s="115" t="s">
        <v>247</v>
      </c>
      <c r="C106" s="303">
        <f>'1.'!C108</f>
        <v>0</v>
      </c>
      <c r="D106" s="303">
        <f>'1.'!D108</f>
        <v>0</v>
      </c>
      <c r="E106" s="111">
        <f t="shared" si="6"/>
        <v>0</v>
      </c>
      <c r="G106" s="275">
        <f>'9.1.'!E106+'9.2.'!E106+'9.3.'!E106</f>
        <v>0</v>
      </c>
      <c r="H106" s="275">
        <f t="shared" si="4"/>
        <v>0</v>
      </c>
    </row>
    <row r="107" spans="1:8" s="231" customFormat="1" ht="12" customHeight="1" x14ac:dyDescent="0.2">
      <c r="A107" s="237" t="s">
        <v>241</v>
      </c>
      <c r="B107" s="116" t="s">
        <v>248</v>
      </c>
      <c r="C107" s="302">
        <f>'1.'!C109</f>
        <v>0</v>
      </c>
      <c r="D107" s="302">
        <f>'1.'!D109</f>
        <v>0</v>
      </c>
      <c r="E107" s="111">
        <f t="shared" si="6"/>
        <v>0</v>
      </c>
      <c r="G107" s="275">
        <f>'9.1.'!E107+'9.2.'!E107+'9.3.'!E107</f>
        <v>0</v>
      </c>
      <c r="H107" s="275">
        <f t="shared" si="4"/>
        <v>0</v>
      </c>
    </row>
    <row r="108" spans="1:8" s="231" customFormat="1" ht="12" customHeight="1" x14ac:dyDescent="0.2">
      <c r="A108" s="259" t="s">
        <v>242</v>
      </c>
      <c r="B108" s="114" t="s">
        <v>249</v>
      </c>
      <c r="C108" s="303">
        <f>'1.'!C110</f>
        <v>0</v>
      </c>
      <c r="D108" s="303">
        <f>'1.'!D110</f>
        <v>0</v>
      </c>
      <c r="E108" s="111">
        <f t="shared" si="6"/>
        <v>0</v>
      </c>
      <c r="G108" s="275">
        <f>'9.1.'!E108+'9.2.'!E108+'9.3.'!E108</f>
        <v>0</v>
      </c>
      <c r="H108" s="275">
        <f t="shared" si="4"/>
        <v>0</v>
      </c>
    </row>
    <row r="109" spans="1:8" s="231" customFormat="1" ht="12" customHeight="1" x14ac:dyDescent="0.2">
      <c r="A109" s="237" t="s">
        <v>306</v>
      </c>
      <c r="B109" s="114" t="s">
        <v>250</v>
      </c>
      <c r="C109" s="304">
        <f>'1.'!C111</f>
        <v>0</v>
      </c>
      <c r="D109" s="304">
        <f>'1.'!D111</f>
        <v>0</v>
      </c>
      <c r="E109" s="111">
        <f t="shared" si="6"/>
        <v>0</v>
      </c>
      <c r="G109" s="275">
        <f>'9.1.'!E109+'9.2.'!E109+'9.3.'!E109</f>
        <v>0</v>
      </c>
      <c r="H109" s="275">
        <f t="shared" si="4"/>
        <v>0</v>
      </c>
    </row>
    <row r="110" spans="1:8" s="231" customFormat="1" ht="12" customHeight="1" x14ac:dyDescent="0.2">
      <c r="A110" s="237" t="s">
        <v>307</v>
      </c>
      <c r="B110" s="116" t="s">
        <v>251</v>
      </c>
      <c r="C110" s="304">
        <f>'1.'!C112</f>
        <v>1051000</v>
      </c>
      <c r="D110" s="304">
        <f>'1.'!D112</f>
        <v>5146600</v>
      </c>
      <c r="E110" s="110">
        <f t="shared" si="6"/>
        <v>6197600</v>
      </c>
      <c r="G110" s="275">
        <f>'9.1.'!E110+'9.2.'!E110+'9.3.'!E110</f>
        <v>6197600</v>
      </c>
      <c r="H110" s="275">
        <f t="shared" si="4"/>
        <v>0</v>
      </c>
    </row>
    <row r="111" spans="1:8" s="231" customFormat="1" ht="12" customHeight="1" x14ac:dyDescent="0.2">
      <c r="A111" s="237" t="s">
        <v>311</v>
      </c>
      <c r="B111" s="109" t="s">
        <v>35</v>
      </c>
      <c r="C111" s="304">
        <f>'1.'!C113</f>
        <v>19894764</v>
      </c>
      <c r="D111" s="304">
        <f>'1.'!D113</f>
        <v>-5651155</v>
      </c>
      <c r="E111" s="110">
        <f t="shared" si="6"/>
        <v>14243609</v>
      </c>
      <c r="G111" s="275">
        <f>'9.1.'!E111+'9.2.'!E111+'9.3.'!E111</f>
        <v>14243609</v>
      </c>
      <c r="H111" s="275">
        <f t="shared" si="4"/>
        <v>0</v>
      </c>
    </row>
    <row r="112" spans="1:8" s="231" customFormat="1" ht="12" customHeight="1" x14ac:dyDescent="0.2">
      <c r="A112" s="239" t="s">
        <v>312</v>
      </c>
      <c r="B112" s="109" t="s">
        <v>369</v>
      </c>
      <c r="C112" s="302">
        <f>'1.'!C114</f>
        <v>1237764</v>
      </c>
      <c r="D112" s="302">
        <f>'1.'!D114</f>
        <v>432845</v>
      </c>
      <c r="E112" s="111">
        <f t="shared" si="6"/>
        <v>1670609</v>
      </c>
      <c r="G112" s="275">
        <f>'9.1.'!E112+'9.2.'!E112+'9.3.'!E112</f>
        <v>1670609</v>
      </c>
      <c r="H112" s="275">
        <f t="shared" si="4"/>
        <v>0</v>
      </c>
    </row>
    <row r="113" spans="1:8" s="231" customFormat="1" ht="12" customHeight="1" thickBot="1" x14ac:dyDescent="0.25">
      <c r="A113" s="260" t="s">
        <v>313</v>
      </c>
      <c r="B113" s="261" t="s">
        <v>370</v>
      </c>
      <c r="C113" s="305">
        <f>'1.'!C115</f>
        <v>18657000</v>
      </c>
      <c r="D113" s="305">
        <f>'1.'!D115</f>
        <v>-6084000</v>
      </c>
      <c r="E113" s="121">
        <f t="shared" si="6"/>
        <v>12573000</v>
      </c>
      <c r="G113" s="275">
        <f>'9.1.'!E113+'9.2.'!E113+'9.3.'!E113</f>
        <v>12573000</v>
      </c>
      <c r="H113" s="275">
        <f t="shared" si="4"/>
        <v>0</v>
      </c>
    </row>
    <row r="114" spans="1:8" s="231" customFormat="1" ht="12" customHeight="1" thickBot="1" x14ac:dyDescent="0.25">
      <c r="A114" s="98" t="s">
        <v>6</v>
      </c>
      <c r="B114" s="149" t="s">
        <v>442</v>
      </c>
      <c r="C114" s="65">
        <f>+C115+C117+C119</f>
        <v>3789000</v>
      </c>
      <c r="D114" s="132">
        <f>+D115+D117+D119</f>
        <v>55877000</v>
      </c>
      <c r="E114" s="66">
        <f>+E115+E117+E119</f>
        <v>59666000</v>
      </c>
      <c r="G114" s="275">
        <f>'9.1.'!E114+'9.2.'!E114+'9.3.'!E114</f>
        <v>59666000</v>
      </c>
      <c r="H114" s="275">
        <f t="shared" si="4"/>
        <v>0</v>
      </c>
    </row>
    <row r="115" spans="1:8" s="231" customFormat="1" ht="12" customHeight="1" x14ac:dyDescent="0.2">
      <c r="A115" s="236" t="s">
        <v>64</v>
      </c>
      <c r="B115" s="109" t="s">
        <v>121</v>
      </c>
      <c r="C115" s="69">
        <f>'1.'!C117</f>
        <v>3789000</v>
      </c>
      <c r="D115" s="69">
        <f>'1.'!D117</f>
        <v>55877000</v>
      </c>
      <c r="E115" s="70">
        <f t="shared" ref="E115:E127" si="7">C115+D115</f>
        <v>59666000</v>
      </c>
      <c r="G115" s="275">
        <f>'9.1.'!E115+'9.2.'!E115+'9.3.'!E115</f>
        <v>59666000</v>
      </c>
      <c r="H115" s="275">
        <f t="shared" si="4"/>
        <v>0</v>
      </c>
    </row>
    <row r="116" spans="1:8" s="231" customFormat="1" ht="12" customHeight="1" x14ac:dyDescent="0.2">
      <c r="A116" s="236" t="s">
        <v>65</v>
      </c>
      <c r="B116" s="127" t="s">
        <v>255</v>
      </c>
      <c r="C116" s="69">
        <f>'1.'!C118</f>
        <v>0</v>
      </c>
      <c r="D116" s="69">
        <f>'1.'!D118</f>
        <v>56396000</v>
      </c>
      <c r="E116" s="70">
        <f t="shared" si="7"/>
        <v>56396000</v>
      </c>
      <c r="G116" s="275">
        <f>'9.1.'!E116+'9.2.'!E116+'9.3.'!E116</f>
        <v>56396000</v>
      </c>
      <c r="H116" s="275">
        <f t="shared" si="4"/>
        <v>0</v>
      </c>
    </row>
    <row r="117" spans="1:8" s="231" customFormat="1" ht="12" customHeight="1" x14ac:dyDescent="0.2">
      <c r="A117" s="236" t="s">
        <v>66</v>
      </c>
      <c r="B117" s="127" t="s">
        <v>107</v>
      </c>
      <c r="C117" s="69">
        <f>'1.'!C119</f>
        <v>0</v>
      </c>
      <c r="D117" s="69">
        <f>'1.'!D119</f>
        <v>0</v>
      </c>
      <c r="E117" s="110">
        <f t="shared" si="7"/>
        <v>0</v>
      </c>
      <c r="G117" s="275">
        <f>'9.1.'!E117+'9.2.'!E117+'9.3.'!E117</f>
        <v>0</v>
      </c>
      <c r="H117" s="275">
        <f t="shared" si="4"/>
        <v>0</v>
      </c>
    </row>
    <row r="118" spans="1:8" s="231" customFormat="1" ht="12" customHeight="1" x14ac:dyDescent="0.2">
      <c r="A118" s="236" t="s">
        <v>67</v>
      </c>
      <c r="B118" s="127" t="s">
        <v>256</v>
      </c>
      <c r="C118" s="69">
        <f>'1.'!C120</f>
        <v>0</v>
      </c>
      <c r="D118" s="69">
        <f>'1.'!D120</f>
        <v>0</v>
      </c>
      <c r="E118" s="110">
        <f t="shared" si="7"/>
        <v>0</v>
      </c>
      <c r="G118" s="275">
        <f>'9.1.'!E118+'9.2.'!E118+'9.3.'!E118</f>
        <v>0</v>
      </c>
      <c r="H118" s="275">
        <f t="shared" si="4"/>
        <v>0</v>
      </c>
    </row>
    <row r="119" spans="1:8" s="231" customFormat="1" ht="12" customHeight="1" x14ac:dyDescent="0.2">
      <c r="A119" s="236" t="s">
        <v>68</v>
      </c>
      <c r="B119" s="76" t="s">
        <v>123</v>
      </c>
      <c r="C119" s="69">
        <f>'1.'!C121</f>
        <v>0</v>
      </c>
      <c r="D119" s="69">
        <f>'1.'!D121</f>
        <v>0</v>
      </c>
      <c r="E119" s="110">
        <f t="shared" si="7"/>
        <v>0</v>
      </c>
      <c r="G119" s="275">
        <f>'9.1.'!E119+'9.2.'!E119+'9.3.'!E119</f>
        <v>0</v>
      </c>
      <c r="H119" s="275">
        <f t="shared" si="4"/>
        <v>0</v>
      </c>
    </row>
    <row r="120" spans="1:8" s="231" customFormat="1" ht="12" customHeight="1" x14ac:dyDescent="0.2">
      <c r="A120" s="236" t="s">
        <v>74</v>
      </c>
      <c r="B120" s="74" t="s">
        <v>300</v>
      </c>
      <c r="C120" s="69">
        <f>'1.'!C122</f>
        <v>0</v>
      </c>
      <c r="D120" s="69">
        <f>'1.'!D122</f>
        <v>0</v>
      </c>
      <c r="E120" s="110">
        <f t="shared" si="7"/>
        <v>0</v>
      </c>
      <c r="G120" s="275">
        <f>'9.1.'!E120+'9.2.'!E120+'9.3.'!E120</f>
        <v>0</v>
      </c>
      <c r="H120" s="275">
        <f t="shared" si="4"/>
        <v>0</v>
      </c>
    </row>
    <row r="121" spans="1:8" s="231" customFormat="1" ht="12" customHeight="1" x14ac:dyDescent="0.2">
      <c r="A121" s="236" t="s">
        <v>76</v>
      </c>
      <c r="B121" s="129" t="s">
        <v>261</v>
      </c>
      <c r="C121" s="69">
        <f>'1.'!C123</f>
        <v>0</v>
      </c>
      <c r="D121" s="69">
        <f>'1.'!D123</f>
        <v>0</v>
      </c>
      <c r="E121" s="110">
        <f t="shared" si="7"/>
        <v>0</v>
      </c>
      <c r="G121" s="275">
        <f>'9.1.'!E121+'9.2.'!E121+'9.3.'!E121</f>
        <v>0</v>
      </c>
      <c r="H121" s="275">
        <f t="shared" si="4"/>
        <v>0</v>
      </c>
    </row>
    <row r="122" spans="1:8" s="231" customFormat="1" ht="12" customHeight="1" x14ac:dyDescent="0.2">
      <c r="A122" s="236" t="s">
        <v>108</v>
      </c>
      <c r="B122" s="116" t="s">
        <v>245</v>
      </c>
      <c r="C122" s="69">
        <f>'1.'!C124</f>
        <v>0</v>
      </c>
      <c r="D122" s="69">
        <f>'1.'!D124</f>
        <v>0</v>
      </c>
      <c r="E122" s="110">
        <f t="shared" si="7"/>
        <v>0</v>
      </c>
      <c r="G122" s="275">
        <f>'9.1.'!E122+'9.2.'!E122+'9.3.'!E122</f>
        <v>0</v>
      </c>
      <c r="H122" s="275">
        <f t="shared" si="4"/>
        <v>0</v>
      </c>
    </row>
    <row r="123" spans="1:8" s="231" customFormat="1" ht="12" customHeight="1" x14ac:dyDescent="0.2">
      <c r="A123" s="236" t="s">
        <v>109</v>
      </c>
      <c r="B123" s="116" t="s">
        <v>260</v>
      </c>
      <c r="C123" s="69">
        <f>'1.'!C125</f>
        <v>0</v>
      </c>
      <c r="D123" s="69">
        <f>'1.'!D125</f>
        <v>0</v>
      </c>
      <c r="E123" s="110">
        <f t="shared" si="7"/>
        <v>0</v>
      </c>
      <c r="G123" s="275">
        <f>'9.1.'!E123+'9.2.'!E123+'9.3.'!E123</f>
        <v>0</v>
      </c>
      <c r="H123" s="275">
        <f t="shared" si="4"/>
        <v>0</v>
      </c>
    </row>
    <row r="124" spans="1:8" s="231" customFormat="1" ht="12" customHeight="1" x14ac:dyDescent="0.2">
      <c r="A124" s="236" t="s">
        <v>110</v>
      </c>
      <c r="B124" s="116" t="s">
        <v>259</v>
      </c>
      <c r="C124" s="69">
        <f>'1.'!C126</f>
        <v>0</v>
      </c>
      <c r="D124" s="69">
        <f>'1.'!D126</f>
        <v>0</v>
      </c>
      <c r="E124" s="110">
        <f t="shared" si="7"/>
        <v>0</v>
      </c>
      <c r="G124" s="275">
        <f>'9.1.'!E124+'9.2.'!E124+'9.3.'!E124</f>
        <v>0</v>
      </c>
      <c r="H124" s="275">
        <f t="shared" si="4"/>
        <v>0</v>
      </c>
    </row>
    <row r="125" spans="1:8" s="231" customFormat="1" ht="12" customHeight="1" x14ac:dyDescent="0.2">
      <c r="A125" s="236" t="s">
        <v>252</v>
      </c>
      <c r="B125" s="116" t="s">
        <v>248</v>
      </c>
      <c r="C125" s="69">
        <f>'1.'!C127</f>
        <v>0</v>
      </c>
      <c r="D125" s="69">
        <f>'1.'!D127</f>
        <v>0</v>
      </c>
      <c r="E125" s="110">
        <f t="shared" si="7"/>
        <v>0</v>
      </c>
      <c r="G125" s="275">
        <f>'9.1.'!E125+'9.2.'!E125+'9.3.'!E125</f>
        <v>0</v>
      </c>
      <c r="H125" s="275">
        <f t="shared" si="4"/>
        <v>0</v>
      </c>
    </row>
    <row r="126" spans="1:8" s="231" customFormat="1" ht="12" customHeight="1" x14ac:dyDescent="0.2">
      <c r="A126" s="236" t="s">
        <v>253</v>
      </c>
      <c r="B126" s="116" t="s">
        <v>258</v>
      </c>
      <c r="C126" s="69">
        <f>'1.'!C128</f>
        <v>0</v>
      </c>
      <c r="D126" s="69">
        <f>'1.'!D128</f>
        <v>0</v>
      </c>
      <c r="E126" s="110">
        <f t="shared" si="7"/>
        <v>0</v>
      </c>
      <c r="G126" s="275">
        <f>'9.1.'!E126+'9.2.'!E126+'9.3.'!E126</f>
        <v>0</v>
      </c>
      <c r="H126" s="275">
        <f t="shared" si="4"/>
        <v>0</v>
      </c>
    </row>
    <row r="127" spans="1:8" s="231" customFormat="1" ht="12" customHeight="1" thickBot="1" x14ac:dyDescent="0.25">
      <c r="A127" s="259" t="s">
        <v>254</v>
      </c>
      <c r="B127" s="116" t="s">
        <v>257</v>
      </c>
      <c r="C127" s="69">
        <f>'1.'!C129</f>
        <v>0</v>
      </c>
      <c r="D127" s="69">
        <f>'1.'!D129</f>
        <v>0</v>
      </c>
      <c r="E127" s="111">
        <f t="shared" si="7"/>
        <v>0</v>
      </c>
      <c r="G127" s="275">
        <f>'9.1.'!E127+'9.2.'!E127+'9.3.'!E127</f>
        <v>0</v>
      </c>
      <c r="H127" s="275">
        <f t="shared" si="4"/>
        <v>0</v>
      </c>
    </row>
    <row r="128" spans="1:8" s="231" customFormat="1" ht="12" customHeight="1" thickBot="1" x14ac:dyDescent="0.25">
      <c r="A128" s="98" t="s">
        <v>7</v>
      </c>
      <c r="B128" s="131" t="s">
        <v>316</v>
      </c>
      <c r="C128" s="65">
        <f>+C93+C114</f>
        <v>61116764</v>
      </c>
      <c r="D128" s="132">
        <f>+D93+D114</f>
        <v>79217445</v>
      </c>
      <c r="E128" s="66">
        <f>+E93+E114</f>
        <v>140334209</v>
      </c>
      <c r="G128" s="275">
        <f>'9.1.'!E128+'9.2.'!E128+'9.3.'!E128</f>
        <v>140334209</v>
      </c>
      <c r="H128" s="275">
        <f t="shared" si="4"/>
        <v>0</v>
      </c>
    </row>
    <row r="129" spans="1:11" s="231" customFormat="1" ht="12" customHeight="1" thickBot="1" x14ac:dyDescent="0.25">
      <c r="A129" s="98" t="s">
        <v>8</v>
      </c>
      <c r="B129" s="131" t="s">
        <v>317</v>
      </c>
      <c r="C129" s="65">
        <f>+C130+C131+C132</f>
        <v>0</v>
      </c>
      <c r="D129" s="132">
        <f>+D130+D131+D132</f>
        <v>0</v>
      </c>
      <c r="E129" s="66">
        <f>+E130+E131+E132</f>
        <v>0</v>
      </c>
      <c r="G129" s="275">
        <f>'9.1.'!E129+'9.2.'!E129+'9.3.'!E129</f>
        <v>0</v>
      </c>
      <c r="H129" s="275">
        <f t="shared" si="4"/>
        <v>0</v>
      </c>
    </row>
    <row r="130" spans="1:11" s="12" customFormat="1" ht="12" customHeight="1" x14ac:dyDescent="0.2">
      <c r="A130" s="236" t="s">
        <v>157</v>
      </c>
      <c r="B130" s="133" t="s">
        <v>373</v>
      </c>
      <c r="C130" s="73"/>
      <c r="D130" s="128"/>
      <c r="E130" s="110">
        <f>C130+D130</f>
        <v>0</v>
      </c>
      <c r="G130" s="275">
        <f>'9.1.'!E130+'9.2.'!E130+'9.3.'!E130</f>
        <v>0</v>
      </c>
      <c r="H130" s="275">
        <f t="shared" si="4"/>
        <v>0</v>
      </c>
    </row>
    <row r="131" spans="1:11" s="231" customFormat="1" ht="12" customHeight="1" x14ac:dyDescent="0.2">
      <c r="A131" s="236" t="s">
        <v>158</v>
      </c>
      <c r="B131" s="133" t="s">
        <v>325</v>
      </c>
      <c r="C131" s="73"/>
      <c r="D131" s="128"/>
      <c r="E131" s="110">
        <f>C131+D131</f>
        <v>0</v>
      </c>
      <c r="G131" s="275">
        <f>'9.1.'!E131+'9.2.'!E131+'9.3.'!E131</f>
        <v>0</v>
      </c>
      <c r="H131" s="275">
        <f t="shared" si="4"/>
        <v>0</v>
      </c>
    </row>
    <row r="132" spans="1:11" s="231" customFormat="1" ht="12" customHeight="1" thickBot="1" x14ac:dyDescent="0.25">
      <c r="A132" s="259" t="s">
        <v>159</v>
      </c>
      <c r="B132" s="135" t="s">
        <v>372</v>
      </c>
      <c r="C132" s="73"/>
      <c r="D132" s="128"/>
      <c r="E132" s="110">
        <f>C132+D132</f>
        <v>0</v>
      </c>
      <c r="G132" s="275">
        <f>'9.1.'!E132+'9.2.'!E132+'9.3.'!E132</f>
        <v>0</v>
      </c>
      <c r="H132" s="275">
        <f t="shared" si="4"/>
        <v>0</v>
      </c>
    </row>
    <row r="133" spans="1:11" s="231" customFormat="1" ht="12" customHeight="1" thickBot="1" x14ac:dyDescent="0.25">
      <c r="A133" s="98" t="s">
        <v>9</v>
      </c>
      <c r="B133" s="131" t="s">
        <v>318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  <c r="G133" s="275">
        <f>'9.1.'!E133+'9.2.'!E133+'9.3.'!E133</f>
        <v>0</v>
      </c>
      <c r="H133" s="275">
        <f t="shared" si="4"/>
        <v>0</v>
      </c>
    </row>
    <row r="134" spans="1:11" s="231" customFormat="1" ht="12" customHeight="1" x14ac:dyDescent="0.2">
      <c r="A134" s="236" t="s">
        <v>51</v>
      </c>
      <c r="B134" s="133" t="s">
        <v>327</v>
      </c>
      <c r="C134" s="73"/>
      <c r="D134" s="128"/>
      <c r="E134" s="110">
        <f t="shared" ref="E134:E139" si="8">C134+D134</f>
        <v>0</v>
      </c>
      <c r="G134" s="275">
        <f>'9.1.'!E134+'9.2.'!E134+'9.3.'!E134</f>
        <v>0</v>
      </c>
      <c r="H134" s="275">
        <f t="shared" si="4"/>
        <v>0</v>
      </c>
    </row>
    <row r="135" spans="1:11" s="231" customFormat="1" ht="12" customHeight="1" x14ac:dyDescent="0.2">
      <c r="A135" s="236" t="s">
        <v>52</v>
      </c>
      <c r="B135" s="133" t="s">
        <v>319</v>
      </c>
      <c r="C135" s="73"/>
      <c r="D135" s="128"/>
      <c r="E135" s="110">
        <f t="shared" si="8"/>
        <v>0</v>
      </c>
      <c r="G135" s="275">
        <f>'9.1.'!E135+'9.2.'!E135+'9.3.'!E135</f>
        <v>0</v>
      </c>
      <c r="H135" s="275">
        <f t="shared" si="4"/>
        <v>0</v>
      </c>
    </row>
    <row r="136" spans="1:11" s="231" customFormat="1" ht="12" customHeight="1" x14ac:dyDescent="0.2">
      <c r="A136" s="236" t="s">
        <v>53</v>
      </c>
      <c r="B136" s="133" t="s">
        <v>320</v>
      </c>
      <c r="C136" s="73"/>
      <c r="D136" s="128"/>
      <c r="E136" s="110">
        <f t="shared" si="8"/>
        <v>0</v>
      </c>
      <c r="G136" s="275">
        <f>'9.1.'!E136+'9.2.'!E136+'9.3.'!E136</f>
        <v>0</v>
      </c>
      <c r="H136" s="275">
        <f t="shared" si="4"/>
        <v>0</v>
      </c>
    </row>
    <row r="137" spans="1:11" s="231" customFormat="1" ht="12" customHeight="1" x14ac:dyDescent="0.2">
      <c r="A137" s="236" t="s">
        <v>95</v>
      </c>
      <c r="B137" s="133" t="s">
        <v>371</v>
      </c>
      <c r="C137" s="73"/>
      <c r="D137" s="128"/>
      <c r="E137" s="110">
        <f t="shared" si="8"/>
        <v>0</v>
      </c>
      <c r="G137" s="275">
        <f>'9.1.'!E137+'9.2.'!E137+'9.3.'!E137</f>
        <v>0</v>
      </c>
      <c r="H137" s="275">
        <f t="shared" ref="H137:H158" si="9">E137-G137</f>
        <v>0</v>
      </c>
    </row>
    <row r="138" spans="1:11" s="231" customFormat="1" ht="12" customHeight="1" x14ac:dyDescent="0.2">
      <c r="A138" s="236" t="s">
        <v>96</v>
      </c>
      <c r="B138" s="133" t="s">
        <v>322</v>
      </c>
      <c r="C138" s="73"/>
      <c r="D138" s="128"/>
      <c r="E138" s="110">
        <f t="shared" si="8"/>
        <v>0</v>
      </c>
      <c r="G138" s="275">
        <f>'9.1.'!E138+'9.2.'!E138+'9.3.'!E138</f>
        <v>0</v>
      </c>
      <c r="H138" s="275">
        <f t="shared" si="9"/>
        <v>0</v>
      </c>
    </row>
    <row r="139" spans="1:11" s="12" customFormat="1" ht="12" customHeight="1" thickBot="1" x14ac:dyDescent="0.25">
      <c r="A139" s="259" t="s">
        <v>97</v>
      </c>
      <c r="B139" s="135" t="s">
        <v>323</v>
      </c>
      <c r="C139" s="73"/>
      <c r="D139" s="128"/>
      <c r="E139" s="110">
        <f t="shared" si="8"/>
        <v>0</v>
      </c>
      <c r="G139" s="275">
        <f>'9.1.'!E139+'9.2.'!E139+'9.3.'!E139</f>
        <v>0</v>
      </c>
      <c r="H139" s="275">
        <f t="shared" si="9"/>
        <v>0</v>
      </c>
    </row>
    <row r="140" spans="1:11" s="231" customFormat="1" ht="12" customHeight="1" thickBot="1" x14ac:dyDescent="0.25">
      <c r="A140" s="98" t="s">
        <v>10</v>
      </c>
      <c r="B140" s="131" t="s">
        <v>378</v>
      </c>
      <c r="C140" s="80">
        <f>+C141+C142+C144+C145+C143</f>
        <v>905000</v>
      </c>
      <c r="D140" s="134">
        <f>+D141+D142+D144+D145+D143</f>
        <v>-549</v>
      </c>
      <c r="E140" s="81">
        <f>+E141+E142+E144+E145+E143</f>
        <v>904451</v>
      </c>
      <c r="G140" s="275">
        <f>'9.1.'!E140+'9.2.'!E140+'9.3.'!E140</f>
        <v>904451</v>
      </c>
      <c r="H140" s="275">
        <f t="shared" si="9"/>
        <v>0</v>
      </c>
      <c r="K140" s="263"/>
    </row>
    <row r="141" spans="1:11" s="231" customFormat="1" x14ac:dyDescent="0.2">
      <c r="A141" s="236" t="s">
        <v>54</v>
      </c>
      <c r="B141" s="133" t="s">
        <v>262</v>
      </c>
      <c r="C141" s="73">
        <f>'1.'!C143</f>
        <v>0</v>
      </c>
      <c r="D141" s="128"/>
      <c r="E141" s="110">
        <f>C141+D141</f>
        <v>0</v>
      </c>
      <c r="G141" s="275">
        <f>'9.1.'!E141+'9.2.'!E141+'9.3.'!E141</f>
        <v>0</v>
      </c>
      <c r="H141" s="275">
        <f t="shared" si="9"/>
        <v>0</v>
      </c>
    </row>
    <row r="142" spans="1:11" s="231" customFormat="1" ht="12" customHeight="1" x14ac:dyDescent="0.2">
      <c r="A142" s="236" t="s">
        <v>55</v>
      </c>
      <c r="B142" s="133" t="s">
        <v>263</v>
      </c>
      <c r="C142" s="73">
        <f>'1.'!C144</f>
        <v>905000</v>
      </c>
      <c r="D142" s="73">
        <f>'1.'!D144</f>
        <v>-549</v>
      </c>
      <c r="E142" s="110">
        <f>C142+D142</f>
        <v>904451</v>
      </c>
      <c r="G142" s="275">
        <f>'9.1.'!E142+'9.2.'!E142+'9.3.'!E142</f>
        <v>904451</v>
      </c>
      <c r="H142" s="275">
        <f t="shared" si="9"/>
        <v>0</v>
      </c>
    </row>
    <row r="143" spans="1:11" s="231" customFormat="1" ht="12" customHeight="1" x14ac:dyDescent="0.2">
      <c r="A143" s="236" t="s">
        <v>177</v>
      </c>
      <c r="B143" s="133" t="s">
        <v>377</v>
      </c>
      <c r="C143" s="73">
        <f>'1.'!C145</f>
        <v>0</v>
      </c>
      <c r="D143" s="73">
        <f>'1.'!D145</f>
        <v>0</v>
      </c>
      <c r="E143" s="110">
        <f>C143+D143</f>
        <v>0</v>
      </c>
      <c r="G143" s="275">
        <f>'9.1.'!E143+'9.2.'!E143+'9.3.'!E143</f>
        <v>0</v>
      </c>
      <c r="H143" s="275">
        <f t="shared" si="9"/>
        <v>0</v>
      </c>
    </row>
    <row r="144" spans="1:11" s="12" customFormat="1" ht="12" customHeight="1" x14ac:dyDescent="0.2">
      <c r="A144" s="236" t="s">
        <v>178</v>
      </c>
      <c r="B144" s="133" t="s">
        <v>332</v>
      </c>
      <c r="C144" s="73">
        <f>'1.'!C146</f>
        <v>0</v>
      </c>
      <c r="D144" s="128"/>
      <c r="E144" s="110">
        <f>C144+D144</f>
        <v>0</v>
      </c>
      <c r="G144" s="275">
        <f>'9.1.'!E144+'9.2.'!E144+'9.3.'!E144</f>
        <v>0</v>
      </c>
      <c r="H144" s="275">
        <f t="shared" si="9"/>
        <v>0</v>
      </c>
    </row>
    <row r="145" spans="1:8" s="12" customFormat="1" ht="12" customHeight="1" thickBot="1" x14ac:dyDescent="0.25">
      <c r="A145" s="259" t="s">
        <v>179</v>
      </c>
      <c r="B145" s="135" t="s">
        <v>282</v>
      </c>
      <c r="C145" s="73">
        <f>'1.'!C147</f>
        <v>0</v>
      </c>
      <c r="D145" s="128"/>
      <c r="E145" s="110">
        <f>C145+D145</f>
        <v>0</v>
      </c>
      <c r="G145" s="275">
        <f>'9.1.'!E145+'9.2.'!E145+'9.3.'!E145</f>
        <v>0</v>
      </c>
      <c r="H145" s="275">
        <f t="shared" si="9"/>
        <v>0</v>
      </c>
    </row>
    <row r="146" spans="1:8" s="12" customFormat="1" ht="12" customHeight="1" thickBot="1" x14ac:dyDescent="0.25">
      <c r="A146" s="98" t="s">
        <v>11</v>
      </c>
      <c r="B146" s="131" t="s">
        <v>333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  <c r="G146" s="275">
        <f>'9.1.'!E146+'9.2.'!E146+'9.3.'!E146</f>
        <v>0</v>
      </c>
      <c r="H146" s="275">
        <f t="shared" si="9"/>
        <v>0</v>
      </c>
    </row>
    <row r="147" spans="1:8" s="12" customFormat="1" ht="12" customHeight="1" x14ac:dyDescent="0.2">
      <c r="A147" s="236" t="s">
        <v>56</v>
      </c>
      <c r="B147" s="133" t="s">
        <v>328</v>
      </c>
      <c r="C147" s="73"/>
      <c r="D147" s="128"/>
      <c r="E147" s="110">
        <f t="shared" ref="E147:E153" si="10">C147+D147</f>
        <v>0</v>
      </c>
      <c r="G147" s="275">
        <f>'9.1.'!E147+'9.2.'!E147+'9.3.'!E147</f>
        <v>0</v>
      </c>
      <c r="H147" s="275">
        <f t="shared" si="9"/>
        <v>0</v>
      </c>
    </row>
    <row r="148" spans="1:8" s="12" customFormat="1" ht="12" customHeight="1" x14ac:dyDescent="0.2">
      <c r="A148" s="236" t="s">
        <v>57</v>
      </c>
      <c r="B148" s="133" t="s">
        <v>335</v>
      </c>
      <c r="C148" s="73"/>
      <c r="D148" s="128"/>
      <c r="E148" s="110">
        <f t="shared" si="10"/>
        <v>0</v>
      </c>
      <c r="G148" s="275">
        <f>'9.1.'!E148+'9.2.'!E148+'9.3.'!E148</f>
        <v>0</v>
      </c>
      <c r="H148" s="275">
        <f t="shared" si="9"/>
        <v>0</v>
      </c>
    </row>
    <row r="149" spans="1:8" s="12" customFormat="1" ht="12" customHeight="1" x14ac:dyDescent="0.2">
      <c r="A149" s="236" t="s">
        <v>189</v>
      </c>
      <c r="B149" s="133" t="s">
        <v>330</v>
      </c>
      <c r="C149" s="73"/>
      <c r="D149" s="128"/>
      <c r="E149" s="110">
        <f t="shared" si="10"/>
        <v>0</v>
      </c>
      <c r="G149" s="275">
        <f>'9.1.'!E149+'9.2.'!E149+'9.3.'!E149</f>
        <v>0</v>
      </c>
      <c r="H149" s="275">
        <f t="shared" si="9"/>
        <v>0</v>
      </c>
    </row>
    <row r="150" spans="1:8" s="12" customFormat="1" ht="12" customHeight="1" x14ac:dyDescent="0.2">
      <c r="A150" s="236" t="s">
        <v>190</v>
      </c>
      <c r="B150" s="133" t="s">
        <v>374</v>
      </c>
      <c r="C150" s="73"/>
      <c r="D150" s="128"/>
      <c r="E150" s="110">
        <f t="shared" si="10"/>
        <v>0</v>
      </c>
      <c r="G150" s="275">
        <f>'9.1.'!E150+'9.2.'!E150+'9.3.'!E150</f>
        <v>0</v>
      </c>
      <c r="H150" s="275">
        <f t="shared" si="9"/>
        <v>0</v>
      </c>
    </row>
    <row r="151" spans="1:8" s="231" customFormat="1" ht="12.75" customHeight="1" thickBot="1" x14ac:dyDescent="0.25">
      <c r="A151" s="259" t="s">
        <v>334</v>
      </c>
      <c r="B151" s="135" t="s">
        <v>337</v>
      </c>
      <c r="C151" s="78"/>
      <c r="D151" s="130"/>
      <c r="E151" s="111">
        <f t="shared" si="10"/>
        <v>0</v>
      </c>
      <c r="G151" s="275">
        <f>'9.1.'!E151+'9.2.'!E151+'9.3.'!E151</f>
        <v>0</v>
      </c>
      <c r="H151" s="275">
        <f t="shared" si="9"/>
        <v>0</v>
      </c>
    </row>
    <row r="152" spans="1:8" s="231" customFormat="1" ht="12.75" customHeight="1" thickBot="1" x14ac:dyDescent="0.25">
      <c r="A152" s="264" t="s">
        <v>12</v>
      </c>
      <c r="B152" s="131" t="s">
        <v>338</v>
      </c>
      <c r="C152" s="139"/>
      <c r="D152" s="140"/>
      <c r="E152" s="138">
        <f t="shared" si="10"/>
        <v>0</v>
      </c>
      <c r="G152" s="275">
        <f>'9.1.'!E152+'9.2.'!E152+'9.3.'!E152</f>
        <v>0</v>
      </c>
      <c r="H152" s="275">
        <f t="shared" si="9"/>
        <v>0</v>
      </c>
    </row>
    <row r="153" spans="1:8" s="231" customFormat="1" ht="12.75" customHeight="1" thickBot="1" x14ac:dyDescent="0.25">
      <c r="A153" s="264" t="s">
        <v>13</v>
      </c>
      <c r="B153" s="131" t="s">
        <v>339</v>
      </c>
      <c r="C153" s="139"/>
      <c r="D153" s="140"/>
      <c r="E153" s="138">
        <f t="shared" si="10"/>
        <v>0</v>
      </c>
      <c r="G153" s="275">
        <f>'9.1.'!E153+'9.2.'!E153+'9.3.'!E153</f>
        <v>0</v>
      </c>
      <c r="H153" s="275">
        <f t="shared" si="9"/>
        <v>0</v>
      </c>
    </row>
    <row r="154" spans="1:8" s="231" customFormat="1" ht="12" customHeight="1" thickBot="1" x14ac:dyDescent="0.25">
      <c r="A154" s="98" t="s">
        <v>14</v>
      </c>
      <c r="B154" s="131" t="s">
        <v>341</v>
      </c>
      <c r="C154" s="142">
        <f>+C129+C133+C140+C146+C152+C153</f>
        <v>905000</v>
      </c>
      <c r="D154" s="143">
        <f>+D129+D133+D140+D146+D152+D153</f>
        <v>-549</v>
      </c>
      <c r="E154" s="144">
        <f>+E129+E133+E140+E146+E152+E153</f>
        <v>904451</v>
      </c>
      <c r="G154" s="275">
        <f>'9.1.'!E154+'9.2.'!E154+'9.3.'!E154</f>
        <v>904451</v>
      </c>
      <c r="H154" s="275">
        <f t="shared" si="9"/>
        <v>0</v>
      </c>
    </row>
    <row r="155" spans="1:8" s="231" customFormat="1" ht="15" customHeight="1" thickBot="1" x14ac:dyDescent="0.25">
      <c r="A155" s="265" t="s">
        <v>15</v>
      </c>
      <c r="B155" s="148" t="s">
        <v>340</v>
      </c>
      <c r="C155" s="142">
        <f>+C128+C154</f>
        <v>62021764</v>
      </c>
      <c r="D155" s="143">
        <f>+D128+D154</f>
        <v>79216896</v>
      </c>
      <c r="E155" s="144">
        <f>+E128+E154</f>
        <v>141238660</v>
      </c>
      <c r="G155" s="275">
        <f>'9.1.'!E155+'9.2.'!E155+'9.3.'!E155</f>
        <v>141238660</v>
      </c>
      <c r="H155" s="275">
        <f t="shared" si="9"/>
        <v>0</v>
      </c>
    </row>
    <row r="156" spans="1:8" s="231" customFormat="1" ht="13.5" thickBot="1" x14ac:dyDescent="0.25">
      <c r="A156" s="266"/>
      <c r="B156" s="267"/>
      <c r="C156" s="268"/>
      <c r="D156" s="268"/>
      <c r="E156" s="268"/>
      <c r="G156" s="275"/>
      <c r="H156" s="275"/>
    </row>
    <row r="157" spans="1:8" s="231" customFormat="1" ht="15" customHeight="1" thickBot="1" x14ac:dyDescent="0.25">
      <c r="A157" s="22" t="s">
        <v>375</v>
      </c>
      <c r="B157" s="23"/>
      <c r="C157" s="53">
        <v>2</v>
      </c>
      <c r="D157" s="53"/>
      <c r="E157" s="54">
        <f>C157+D157</f>
        <v>2</v>
      </c>
      <c r="G157" s="275">
        <f>'9.1.'!E157+'9.2.'!E157+'9.3.'!E157</f>
        <v>2</v>
      </c>
      <c r="H157" s="275">
        <f t="shared" si="9"/>
        <v>0</v>
      </c>
    </row>
    <row r="158" spans="1:8" s="231" customFormat="1" ht="14.25" customHeight="1" thickBot="1" x14ac:dyDescent="0.25">
      <c r="A158" s="22" t="s">
        <v>118</v>
      </c>
      <c r="B158" s="23"/>
      <c r="C158" s="53">
        <v>3</v>
      </c>
      <c r="D158" s="53">
        <v>4</v>
      </c>
      <c r="E158" s="54">
        <f>C158+D158</f>
        <v>7</v>
      </c>
      <c r="G158" s="275">
        <f>'9.1.'!E158+'9.2.'!E158+'9.3.'!E158</f>
        <v>7</v>
      </c>
      <c r="H158" s="275">
        <f t="shared" si="9"/>
        <v>0</v>
      </c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4" man="1"/>
    <brk id="91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61" zoomScaleSheetLayoutView="100" workbookViewId="0">
      <selection activeCell="D96" sqref="D96"/>
    </sheetView>
  </sheetViews>
  <sheetFormatPr defaultRowHeight="12.75" x14ac:dyDescent="0.2"/>
  <cols>
    <col min="1" max="1" width="16.1640625" style="34" customWidth="1"/>
    <col min="2" max="2" width="72.1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19"/>
      <c r="B1" s="20"/>
      <c r="E1" s="52" t="s">
        <v>448</v>
      </c>
    </row>
    <row r="2" spans="1:5" s="11" customFormat="1" ht="21" customHeight="1" thickBot="1" x14ac:dyDescent="0.25">
      <c r="A2" s="225" t="s">
        <v>40</v>
      </c>
      <c r="B2" s="494" t="s">
        <v>451</v>
      </c>
      <c r="C2" s="494"/>
      <c r="D2" s="494"/>
      <c r="E2" s="226" t="s">
        <v>36</v>
      </c>
    </row>
    <row r="3" spans="1:5" s="11" customFormat="1" ht="26.25" thickBot="1" x14ac:dyDescent="0.25">
      <c r="A3" s="225" t="s">
        <v>116</v>
      </c>
      <c r="B3" s="494" t="s">
        <v>291</v>
      </c>
      <c r="C3" s="494"/>
      <c r="D3" s="494"/>
      <c r="E3" s="227" t="s">
        <v>39</v>
      </c>
    </row>
    <row r="4" spans="1:5" s="11" customFormat="1" ht="15.95" customHeight="1" thickBot="1" x14ac:dyDescent="0.3">
      <c r="A4" s="40"/>
      <c r="B4" s="40"/>
      <c r="C4" s="21"/>
      <c r="E4" s="21" t="s">
        <v>458</v>
      </c>
    </row>
    <row r="5" spans="1:5" s="231" customFormat="1" ht="39" thickBot="1" x14ac:dyDescent="0.25">
      <c r="A5" s="228" t="s">
        <v>117</v>
      </c>
      <c r="B5" s="229" t="s">
        <v>438</v>
      </c>
      <c r="C5" s="99" t="s">
        <v>379</v>
      </c>
      <c r="D5" s="99" t="str">
        <f>'1.'!D4</f>
        <v>1.-5. sz. módosítás 
(±)</v>
      </c>
      <c r="E5" s="292" t="str">
        <f>'1.'!E4</f>
        <v>5.sz. módosítás utáni</v>
      </c>
    </row>
    <row r="6" spans="1:5" s="235" customFormat="1" ht="12.95" customHeight="1" thickBot="1" x14ac:dyDescent="0.25">
      <c r="A6" s="232" t="s">
        <v>355</v>
      </c>
      <c r="B6" s="233" t="s">
        <v>356</v>
      </c>
      <c r="C6" s="233" t="s">
        <v>357</v>
      </c>
      <c r="D6" s="234" t="s">
        <v>359</v>
      </c>
      <c r="E6" s="100" t="s">
        <v>436</v>
      </c>
    </row>
    <row r="7" spans="1:5" s="235" customFormat="1" ht="15.95" customHeight="1" thickBot="1" x14ac:dyDescent="0.25">
      <c r="A7" s="491" t="s">
        <v>37</v>
      </c>
      <c r="B7" s="492"/>
      <c r="C7" s="492"/>
      <c r="D7" s="492"/>
      <c r="E7" s="493"/>
    </row>
    <row r="8" spans="1:5" s="235" customFormat="1" ht="12" customHeight="1" thickBot="1" x14ac:dyDescent="0.25">
      <c r="A8" s="98" t="s">
        <v>5</v>
      </c>
      <c r="B8" s="64" t="s">
        <v>142</v>
      </c>
      <c r="C8" s="65">
        <f>+C9+C10+C11+C12+C13+C14</f>
        <v>22612264</v>
      </c>
      <c r="D8" s="132">
        <f>+D9+D10+D11+D12+D13+D14</f>
        <v>7229036</v>
      </c>
      <c r="E8" s="66">
        <f>+E9+E10+E11+E12+E13+E14</f>
        <v>29841300</v>
      </c>
    </row>
    <row r="9" spans="1:5" s="12" customFormat="1" ht="12" customHeight="1" x14ac:dyDescent="0.2">
      <c r="A9" s="236" t="s">
        <v>58</v>
      </c>
      <c r="B9" s="68" t="s">
        <v>143</v>
      </c>
      <c r="C9" s="69">
        <f>'1.1.'!C7</f>
        <v>16865544</v>
      </c>
      <c r="D9" s="69">
        <f>'1.1.'!D7</f>
        <v>1004000</v>
      </c>
      <c r="E9" s="70">
        <f t="shared" ref="E9:E14" si="0">C9+D9</f>
        <v>17869544</v>
      </c>
    </row>
    <row r="10" spans="1:5" s="238" customFormat="1" ht="12" customHeight="1" x14ac:dyDescent="0.2">
      <c r="A10" s="237" t="s">
        <v>59</v>
      </c>
      <c r="B10" s="72" t="s">
        <v>144</v>
      </c>
      <c r="C10" s="69">
        <f>'1.1.'!C8</f>
        <v>0</v>
      </c>
      <c r="D10" s="69">
        <f>'1.1.'!D8</f>
        <v>0</v>
      </c>
      <c r="E10" s="110">
        <f t="shared" si="0"/>
        <v>0</v>
      </c>
    </row>
    <row r="11" spans="1:5" s="238" customFormat="1" ht="12" customHeight="1" x14ac:dyDescent="0.2">
      <c r="A11" s="237" t="s">
        <v>60</v>
      </c>
      <c r="B11" s="72" t="s">
        <v>145</v>
      </c>
      <c r="C11" s="69">
        <f>'1.1.'!C9</f>
        <v>4546720</v>
      </c>
      <c r="D11" s="69">
        <f>'1.1.'!D9</f>
        <v>110720</v>
      </c>
      <c r="E11" s="110">
        <f t="shared" si="0"/>
        <v>4657440</v>
      </c>
    </row>
    <row r="12" spans="1:5" s="238" customFormat="1" ht="12" customHeight="1" x14ac:dyDescent="0.2">
      <c r="A12" s="237" t="s">
        <v>61</v>
      </c>
      <c r="B12" s="72" t="s">
        <v>146</v>
      </c>
      <c r="C12" s="69">
        <f>'1.1.'!C10</f>
        <v>1200000</v>
      </c>
      <c r="D12" s="69">
        <f>'1.1.'!D10</f>
        <v>0</v>
      </c>
      <c r="E12" s="110">
        <f t="shared" si="0"/>
        <v>1200000</v>
      </c>
    </row>
    <row r="13" spans="1:5" s="238" customFormat="1" ht="12" customHeight="1" x14ac:dyDescent="0.2">
      <c r="A13" s="237" t="s">
        <v>78</v>
      </c>
      <c r="B13" s="72" t="s">
        <v>363</v>
      </c>
      <c r="C13" s="69">
        <f>'1.1.'!C11</f>
        <v>0</v>
      </c>
      <c r="D13" s="69">
        <f>'1.1.'!D11</f>
        <v>6011096</v>
      </c>
      <c r="E13" s="110">
        <f t="shared" si="0"/>
        <v>6011096</v>
      </c>
    </row>
    <row r="14" spans="1:5" s="12" customFormat="1" ht="12" customHeight="1" thickBot="1" x14ac:dyDescent="0.25">
      <c r="A14" s="239" t="s">
        <v>62</v>
      </c>
      <c r="B14" s="76" t="s">
        <v>302</v>
      </c>
      <c r="C14" s="69">
        <f>'1.1.'!C12</f>
        <v>0</v>
      </c>
      <c r="D14" s="69">
        <f>'1.1.'!D12</f>
        <v>103220</v>
      </c>
      <c r="E14" s="110">
        <f t="shared" si="0"/>
        <v>103220</v>
      </c>
    </row>
    <row r="15" spans="1:5" s="12" customFormat="1" ht="12" customHeight="1" thickBot="1" x14ac:dyDescent="0.25">
      <c r="A15" s="98" t="s">
        <v>6</v>
      </c>
      <c r="B15" s="77" t="s">
        <v>147</v>
      </c>
      <c r="C15" s="65">
        <f>+C16+C17+C18+C19+C20</f>
        <v>1419000</v>
      </c>
      <c r="D15" s="132">
        <f>+D16+D17+D18+D19+D20</f>
        <v>12983000</v>
      </c>
      <c r="E15" s="66">
        <f>+E16+E17+E18+E19+E20</f>
        <v>14402000</v>
      </c>
    </row>
    <row r="16" spans="1:5" s="12" customFormat="1" ht="12" customHeight="1" x14ac:dyDescent="0.2">
      <c r="A16" s="236" t="s">
        <v>64</v>
      </c>
      <c r="B16" s="68" t="s">
        <v>148</v>
      </c>
      <c r="C16" s="69">
        <f>'1.1.'!C14</f>
        <v>0</v>
      </c>
      <c r="D16" s="69">
        <f>'1.1.'!D14</f>
        <v>0</v>
      </c>
      <c r="E16" s="70">
        <f t="shared" ref="E16:E21" si="1">C16+D16</f>
        <v>0</v>
      </c>
    </row>
    <row r="17" spans="1:5" s="12" customFormat="1" ht="12" customHeight="1" x14ac:dyDescent="0.2">
      <c r="A17" s="237" t="s">
        <v>65</v>
      </c>
      <c r="B17" s="72" t="s">
        <v>149</v>
      </c>
      <c r="C17" s="69">
        <f>'1.1.'!C15</f>
        <v>0</v>
      </c>
      <c r="D17" s="69">
        <f>'1.1.'!D15</f>
        <v>0</v>
      </c>
      <c r="E17" s="110">
        <f t="shared" si="1"/>
        <v>0</v>
      </c>
    </row>
    <row r="18" spans="1:5" s="12" customFormat="1" ht="12" customHeight="1" x14ac:dyDescent="0.2">
      <c r="A18" s="237" t="s">
        <v>66</v>
      </c>
      <c r="B18" s="72" t="s">
        <v>294</v>
      </c>
      <c r="C18" s="69">
        <f>'1.1.'!C16</f>
        <v>0</v>
      </c>
      <c r="D18" s="69">
        <f>'1.1.'!D16</f>
        <v>0</v>
      </c>
      <c r="E18" s="110">
        <f t="shared" si="1"/>
        <v>0</v>
      </c>
    </row>
    <row r="19" spans="1:5" s="12" customFormat="1" ht="12" customHeight="1" x14ac:dyDescent="0.2">
      <c r="A19" s="237" t="s">
        <v>67</v>
      </c>
      <c r="B19" s="72" t="s">
        <v>295</v>
      </c>
      <c r="C19" s="69">
        <f>'1.1.'!C17</f>
        <v>0</v>
      </c>
      <c r="D19" s="69">
        <f>'1.1.'!D17</f>
        <v>0</v>
      </c>
      <c r="E19" s="110">
        <f t="shared" si="1"/>
        <v>0</v>
      </c>
    </row>
    <row r="20" spans="1:5" s="12" customFormat="1" ht="12" customHeight="1" x14ac:dyDescent="0.2">
      <c r="A20" s="237" t="s">
        <v>68</v>
      </c>
      <c r="B20" s="72" t="s">
        <v>150</v>
      </c>
      <c r="C20" s="69">
        <f>'1.1.'!C18</f>
        <v>1419000</v>
      </c>
      <c r="D20" s="69">
        <f>'1.1.'!D18</f>
        <v>12983000</v>
      </c>
      <c r="E20" s="110">
        <f t="shared" si="1"/>
        <v>14402000</v>
      </c>
    </row>
    <row r="21" spans="1:5" s="238" customFormat="1" ht="12" customHeight="1" thickBot="1" x14ac:dyDescent="0.25">
      <c r="A21" s="239" t="s">
        <v>74</v>
      </c>
      <c r="B21" s="76" t="s">
        <v>151</v>
      </c>
      <c r="C21" s="69">
        <f>'1.1.'!C19</f>
        <v>0</v>
      </c>
      <c r="D21" s="69">
        <f>'1.1.'!D19</f>
        <v>6971000</v>
      </c>
      <c r="E21" s="111">
        <f t="shared" si="1"/>
        <v>6971000</v>
      </c>
    </row>
    <row r="22" spans="1:5" s="238" customFormat="1" ht="12" customHeight="1" thickBot="1" x14ac:dyDescent="0.25">
      <c r="A22" s="98" t="s">
        <v>7</v>
      </c>
      <c r="B22" s="64" t="s">
        <v>152</v>
      </c>
      <c r="C22" s="65">
        <f>+C23+C24+C25+C26+C27</f>
        <v>0</v>
      </c>
      <c r="D22" s="132">
        <f>+D23+D24+D25+D26+D27</f>
        <v>57971000</v>
      </c>
      <c r="E22" s="66">
        <f>+E23+E24+E25+E26+E27</f>
        <v>57971000</v>
      </c>
    </row>
    <row r="23" spans="1:5" s="238" customFormat="1" ht="12" customHeight="1" x14ac:dyDescent="0.2">
      <c r="A23" s="236" t="s">
        <v>47</v>
      </c>
      <c r="B23" s="68" t="s">
        <v>153</v>
      </c>
      <c r="C23" s="69">
        <f>'1.1.'!C21</f>
        <v>0</v>
      </c>
      <c r="D23" s="69">
        <f>'1.1.'!D21</f>
        <v>1250000</v>
      </c>
      <c r="E23" s="70">
        <f t="shared" ref="E23:E64" si="2">C23+D23</f>
        <v>1250000</v>
      </c>
    </row>
    <row r="24" spans="1:5" s="12" customFormat="1" ht="12" customHeight="1" x14ac:dyDescent="0.2">
      <c r="A24" s="237" t="s">
        <v>48</v>
      </c>
      <c r="B24" s="72" t="s">
        <v>154</v>
      </c>
      <c r="C24" s="69">
        <f>'1.1.'!C22</f>
        <v>0</v>
      </c>
      <c r="D24" s="69">
        <f>'1.1.'!D22</f>
        <v>0</v>
      </c>
      <c r="E24" s="110">
        <f t="shared" si="2"/>
        <v>0</v>
      </c>
    </row>
    <row r="25" spans="1:5" s="238" customFormat="1" ht="12" customHeight="1" x14ac:dyDescent="0.2">
      <c r="A25" s="237" t="s">
        <v>49</v>
      </c>
      <c r="B25" s="72" t="s">
        <v>296</v>
      </c>
      <c r="C25" s="69">
        <f>'1.1.'!C23</f>
        <v>0</v>
      </c>
      <c r="D25" s="69">
        <f>'1.1.'!D23</f>
        <v>0</v>
      </c>
      <c r="E25" s="110">
        <f t="shared" si="2"/>
        <v>0</v>
      </c>
    </row>
    <row r="26" spans="1:5" s="238" customFormat="1" ht="12" customHeight="1" x14ac:dyDescent="0.2">
      <c r="A26" s="237" t="s">
        <v>50</v>
      </c>
      <c r="B26" s="72" t="s">
        <v>297</v>
      </c>
      <c r="C26" s="69">
        <f>'1.1.'!C24</f>
        <v>0</v>
      </c>
      <c r="D26" s="69">
        <f>'1.1.'!D24</f>
        <v>0</v>
      </c>
      <c r="E26" s="110">
        <f t="shared" si="2"/>
        <v>0</v>
      </c>
    </row>
    <row r="27" spans="1:5" s="238" customFormat="1" ht="12" customHeight="1" x14ac:dyDescent="0.2">
      <c r="A27" s="237" t="s">
        <v>91</v>
      </c>
      <c r="B27" s="72" t="s">
        <v>155</v>
      </c>
      <c r="C27" s="69">
        <f>'1.1.'!C25</f>
        <v>0</v>
      </c>
      <c r="D27" s="69">
        <f>'1.1.'!D25</f>
        <v>56721000</v>
      </c>
      <c r="E27" s="110">
        <f t="shared" si="2"/>
        <v>56721000</v>
      </c>
    </row>
    <row r="28" spans="1:5" s="238" customFormat="1" ht="12" customHeight="1" thickBot="1" x14ac:dyDescent="0.25">
      <c r="A28" s="239" t="s">
        <v>92</v>
      </c>
      <c r="B28" s="76" t="s">
        <v>156</v>
      </c>
      <c r="C28" s="69">
        <f>'1.1.'!C26</f>
        <v>0</v>
      </c>
      <c r="D28" s="69">
        <f>'1.1.'!D26</f>
        <v>56396000</v>
      </c>
      <c r="E28" s="111">
        <f t="shared" si="2"/>
        <v>56396000</v>
      </c>
    </row>
    <row r="29" spans="1:5" s="238" customFormat="1" ht="12" customHeight="1" thickBot="1" x14ac:dyDescent="0.25">
      <c r="A29" s="98" t="s">
        <v>93</v>
      </c>
      <c r="B29" s="64" t="s">
        <v>431</v>
      </c>
      <c r="C29" s="80">
        <f>+C30+C31+C32+C33+C34+C35+C36</f>
        <v>6460000</v>
      </c>
      <c r="D29" s="80">
        <f>+D30+D31+D32+D33+D34+D35+D36</f>
        <v>0</v>
      </c>
      <c r="E29" s="81">
        <f>+E30+E31+E32+E33+E34+E35+E36</f>
        <v>6460000</v>
      </c>
    </row>
    <row r="30" spans="1:5" s="238" customFormat="1" ht="12" customHeight="1" x14ac:dyDescent="0.2">
      <c r="A30" s="236" t="s">
        <v>157</v>
      </c>
      <c r="B30" s="68" t="s">
        <v>452</v>
      </c>
      <c r="C30" s="69">
        <f>'1.1.'!C28</f>
        <v>1500000</v>
      </c>
      <c r="D30" s="69">
        <f>'1.1.'!D28</f>
        <v>0</v>
      </c>
      <c r="E30" s="70">
        <f t="shared" si="2"/>
        <v>1500000</v>
      </c>
    </row>
    <row r="31" spans="1:5" s="238" customFormat="1" ht="12" customHeight="1" x14ac:dyDescent="0.2">
      <c r="A31" s="237" t="s">
        <v>158</v>
      </c>
      <c r="B31" s="72" t="s">
        <v>453</v>
      </c>
      <c r="C31" s="69">
        <f>'1.1.'!C29</f>
        <v>550000</v>
      </c>
      <c r="D31" s="69">
        <f>'1.1.'!D29</f>
        <v>0</v>
      </c>
      <c r="E31" s="110">
        <f t="shared" si="2"/>
        <v>550000</v>
      </c>
    </row>
    <row r="32" spans="1:5" s="238" customFormat="1" ht="12" customHeight="1" x14ac:dyDescent="0.2">
      <c r="A32" s="237" t="s">
        <v>159</v>
      </c>
      <c r="B32" s="72" t="s">
        <v>426</v>
      </c>
      <c r="C32" s="69">
        <f>'1.1.'!C30</f>
        <v>3000000</v>
      </c>
      <c r="D32" s="69">
        <f>'1.1.'!D30</f>
        <v>0</v>
      </c>
      <c r="E32" s="110">
        <f t="shared" si="2"/>
        <v>3000000</v>
      </c>
    </row>
    <row r="33" spans="1:5" s="238" customFormat="1" ht="12" customHeight="1" x14ac:dyDescent="0.2">
      <c r="A33" s="237" t="s">
        <v>160</v>
      </c>
      <c r="B33" s="72" t="s">
        <v>427</v>
      </c>
      <c r="C33" s="69">
        <f>'1.1.'!C31</f>
        <v>10000</v>
      </c>
      <c r="D33" s="69">
        <f>'1.1.'!D31</f>
        <v>0</v>
      </c>
      <c r="E33" s="110">
        <f t="shared" si="2"/>
        <v>10000</v>
      </c>
    </row>
    <row r="34" spans="1:5" s="238" customFormat="1" ht="12" customHeight="1" x14ac:dyDescent="0.2">
      <c r="A34" s="237" t="s">
        <v>428</v>
      </c>
      <c r="B34" s="72" t="s">
        <v>161</v>
      </c>
      <c r="C34" s="69">
        <f>'1.1.'!C32</f>
        <v>1300000</v>
      </c>
      <c r="D34" s="69">
        <f>'1.1.'!D32</f>
        <v>0</v>
      </c>
      <c r="E34" s="110">
        <f t="shared" si="2"/>
        <v>1300000</v>
      </c>
    </row>
    <row r="35" spans="1:5" s="238" customFormat="1" ht="12" customHeight="1" x14ac:dyDescent="0.2">
      <c r="A35" s="237" t="s">
        <v>429</v>
      </c>
      <c r="B35" s="72" t="s">
        <v>162</v>
      </c>
      <c r="C35" s="69">
        <f>'1.1.'!C33</f>
        <v>0</v>
      </c>
      <c r="D35" s="69">
        <f>'1.1.'!D33</f>
        <v>0</v>
      </c>
      <c r="E35" s="110">
        <f t="shared" si="2"/>
        <v>0</v>
      </c>
    </row>
    <row r="36" spans="1:5" s="238" customFormat="1" ht="12" customHeight="1" thickBot="1" x14ac:dyDescent="0.25">
      <c r="A36" s="239" t="s">
        <v>430</v>
      </c>
      <c r="B36" s="76" t="s">
        <v>163</v>
      </c>
      <c r="C36" s="69">
        <f>'1.1.'!C34</f>
        <v>100000</v>
      </c>
      <c r="D36" s="69">
        <f>'1.1.'!D34</f>
        <v>0</v>
      </c>
      <c r="E36" s="111">
        <f t="shared" si="2"/>
        <v>100000</v>
      </c>
    </row>
    <row r="37" spans="1:5" s="238" customFormat="1" ht="12" customHeight="1" thickBot="1" x14ac:dyDescent="0.25">
      <c r="A37" s="98" t="s">
        <v>9</v>
      </c>
      <c r="B37" s="64" t="s">
        <v>303</v>
      </c>
      <c r="C37" s="65">
        <f>SUM(C38:C48)</f>
        <v>5791000</v>
      </c>
      <c r="D37" s="132">
        <f>SUM(D38:D48)</f>
        <v>143000</v>
      </c>
      <c r="E37" s="66">
        <f>SUM(E38:E48)</f>
        <v>5934000</v>
      </c>
    </row>
    <row r="38" spans="1:5" s="238" customFormat="1" ht="12" customHeight="1" x14ac:dyDescent="0.2">
      <c r="A38" s="236" t="s">
        <v>51</v>
      </c>
      <c r="B38" s="68" t="s">
        <v>166</v>
      </c>
      <c r="C38" s="69">
        <f>'1.1.'!C36</f>
        <v>0</v>
      </c>
      <c r="D38" s="69">
        <f>'1.1.'!D36</f>
        <v>0</v>
      </c>
      <c r="E38" s="70">
        <f t="shared" si="2"/>
        <v>0</v>
      </c>
    </row>
    <row r="39" spans="1:5" s="238" customFormat="1" ht="12" customHeight="1" x14ac:dyDescent="0.2">
      <c r="A39" s="237" t="s">
        <v>52</v>
      </c>
      <c r="B39" s="72" t="s">
        <v>167</v>
      </c>
      <c r="C39" s="69">
        <f>'1.1.'!C37</f>
        <v>308000</v>
      </c>
      <c r="D39" s="69">
        <f>'1.1.'!D37</f>
        <v>0</v>
      </c>
      <c r="E39" s="110">
        <f t="shared" si="2"/>
        <v>308000</v>
      </c>
    </row>
    <row r="40" spans="1:5" s="238" customFormat="1" ht="12" customHeight="1" x14ac:dyDescent="0.2">
      <c r="A40" s="237" t="s">
        <v>53</v>
      </c>
      <c r="B40" s="72" t="s">
        <v>168</v>
      </c>
      <c r="C40" s="69">
        <f>'1.1.'!C38</f>
        <v>40000</v>
      </c>
      <c r="D40" s="69">
        <f>'1.1.'!D38</f>
        <v>0</v>
      </c>
      <c r="E40" s="110">
        <f t="shared" si="2"/>
        <v>40000</v>
      </c>
    </row>
    <row r="41" spans="1:5" s="238" customFormat="1" ht="12" customHeight="1" x14ac:dyDescent="0.2">
      <c r="A41" s="237" t="s">
        <v>95</v>
      </c>
      <c r="B41" s="72" t="s">
        <v>169</v>
      </c>
      <c r="C41" s="69">
        <f>'1.1.'!C39</f>
        <v>4838000</v>
      </c>
      <c r="D41" s="69">
        <f>'1.1.'!D39</f>
        <v>80000</v>
      </c>
      <c r="E41" s="110">
        <f t="shared" si="2"/>
        <v>4918000</v>
      </c>
    </row>
    <row r="42" spans="1:5" s="238" customFormat="1" ht="12" customHeight="1" x14ac:dyDescent="0.2">
      <c r="A42" s="237" t="s">
        <v>96</v>
      </c>
      <c r="B42" s="72" t="s">
        <v>170</v>
      </c>
      <c r="C42" s="69">
        <f>'1.1.'!C40</f>
        <v>600000</v>
      </c>
      <c r="D42" s="69">
        <f>'1.1.'!D40</f>
        <v>0</v>
      </c>
      <c r="E42" s="110">
        <f t="shared" si="2"/>
        <v>600000</v>
      </c>
    </row>
    <row r="43" spans="1:5" s="238" customFormat="1" ht="12" customHeight="1" x14ac:dyDescent="0.2">
      <c r="A43" s="237" t="s">
        <v>97</v>
      </c>
      <c r="B43" s="72" t="s">
        <v>171</v>
      </c>
      <c r="C43" s="69">
        <f>'1.1.'!C41</f>
        <v>0</v>
      </c>
      <c r="D43" s="69">
        <f>'1.1.'!D41</f>
        <v>0</v>
      </c>
      <c r="E43" s="110">
        <f t="shared" si="2"/>
        <v>0</v>
      </c>
    </row>
    <row r="44" spans="1:5" s="238" customFormat="1" ht="12" customHeight="1" x14ac:dyDescent="0.2">
      <c r="A44" s="237" t="s">
        <v>98</v>
      </c>
      <c r="B44" s="72" t="s">
        <v>172</v>
      </c>
      <c r="C44" s="69">
        <f>'1.1.'!C42</f>
        <v>0</v>
      </c>
      <c r="D44" s="69">
        <f>'1.1.'!D42</f>
        <v>0</v>
      </c>
      <c r="E44" s="110">
        <f t="shared" si="2"/>
        <v>0</v>
      </c>
    </row>
    <row r="45" spans="1:5" s="238" customFormat="1" ht="12" customHeight="1" x14ac:dyDescent="0.2">
      <c r="A45" s="237" t="s">
        <v>99</v>
      </c>
      <c r="B45" s="72" t="s">
        <v>173</v>
      </c>
      <c r="C45" s="69">
        <f>'1.1.'!C43</f>
        <v>5000</v>
      </c>
      <c r="D45" s="69">
        <f>'1.1.'!D43</f>
        <v>0</v>
      </c>
      <c r="E45" s="110">
        <f t="shared" si="2"/>
        <v>5000</v>
      </c>
    </row>
    <row r="46" spans="1:5" s="238" customFormat="1" ht="12" customHeight="1" x14ac:dyDescent="0.2">
      <c r="A46" s="237" t="s">
        <v>164</v>
      </c>
      <c r="B46" s="72" t="s">
        <v>174</v>
      </c>
      <c r="C46" s="69">
        <f>'1.1.'!C44</f>
        <v>0</v>
      </c>
      <c r="D46" s="69">
        <f>'1.1.'!D44</f>
        <v>0</v>
      </c>
      <c r="E46" s="242">
        <f t="shared" si="2"/>
        <v>0</v>
      </c>
    </row>
    <row r="47" spans="1:5" s="238" customFormat="1" ht="12" customHeight="1" x14ac:dyDescent="0.2">
      <c r="A47" s="239" t="s">
        <v>165</v>
      </c>
      <c r="B47" s="79" t="s">
        <v>305</v>
      </c>
      <c r="C47" s="69">
        <f>'1.1.'!C45</f>
        <v>0</v>
      </c>
      <c r="D47" s="69">
        <f>'1.1.'!D45</f>
        <v>63000</v>
      </c>
      <c r="E47" s="245">
        <f t="shared" si="2"/>
        <v>63000</v>
      </c>
    </row>
    <row r="48" spans="1:5" s="238" customFormat="1" ht="12" customHeight="1" thickBot="1" x14ac:dyDescent="0.25">
      <c r="A48" s="239" t="s">
        <v>304</v>
      </c>
      <c r="B48" s="76" t="s">
        <v>175</v>
      </c>
      <c r="C48" s="69">
        <f>'1.1.'!C46</f>
        <v>0</v>
      </c>
      <c r="D48" s="69">
        <f>'1.1.'!D46</f>
        <v>0</v>
      </c>
      <c r="E48" s="245">
        <f t="shared" si="2"/>
        <v>0</v>
      </c>
    </row>
    <row r="49" spans="1:5" s="238" customFormat="1" ht="12" customHeight="1" thickBot="1" x14ac:dyDescent="0.25">
      <c r="A49" s="98" t="s">
        <v>10</v>
      </c>
      <c r="B49" s="64" t="s">
        <v>176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 x14ac:dyDescent="0.2">
      <c r="A50" s="236" t="s">
        <v>54</v>
      </c>
      <c r="B50" s="68" t="s">
        <v>180</v>
      </c>
      <c r="C50" s="69">
        <f>'1.1.'!C48</f>
        <v>0</v>
      </c>
      <c r="D50" s="69">
        <f>'1.1.'!D48</f>
        <v>0</v>
      </c>
      <c r="E50" s="248">
        <f t="shared" si="2"/>
        <v>0</v>
      </c>
    </row>
    <row r="51" spans="1:5" s="238" customFormat="1" ht="12" customHeight="1" x14ac:dyDescent="0.2">
      <c r="A51" s="237" t="s">
        <v>55</v>
      </c>
      <c r="B51" s="72" t="s">
        <v>181</v>
      </c>
      <c r="C51" s="69">
        <f>'1.1.'!C49</f>
        <v>0</v>
      </c>
      <c r="D51" s="69">
        <f>'1.1.'!D49</f>
        <v>0</v>
      </c>
      <c r="E51" s="242">
        <f t="shared" si="2"/>
        <v>0</v>
      </c>
    </row>
    <row r="52" spans="1:5" s="238" customFormat="1" ht="12" customHeight="1" x14ac:dyDescent="0.2">
      <c r="A52" s="237" t="s">
        <v>177</v>
      </c>
      <c r="B52" s="72" t="s">
        <v>182</v>
      </c>
      <c r="C52" s="69">
        <f>'1.1.'!C50</f>
        <v>0</v>
      </c>
      <c r="D52" s="69">
        <f>'1.1.'!D50</f>
        <v>0</v>
      </c>
      <c r="E52" s="242">
        <f t="shared" si="2"/>
        <v>0</v>
      </c>
    </row>
    <row r="53" spans="1:5" s="238" customFormat="1" ht="12" customHeight="1" x14ac:dyDescent="0.2">
      <c r="A53" s="237" t="s">
        <v>178</v>
      </c>
      <c r="B53" s="72" t="s">
        <v>183</v>
      </c>
      <c r="C53" s="69">
        <f>'1.1.'!C51</f>
        <v>0</v>
      </c>
      <c r="D53" s="69">
        <f>'1.1.'!D51</f>
        <v>0</v>
      </c>
      <c r="E53" s="242">
        <f t="shared" si="2"/>
        <v>0</v>
      </c>
    </row>
    <row r="54" spans="1:5" s="238" customFormat="1" ht="12" customHeight="1" thickBot="1" x14ac:dyDescent="0.25">
      <c r="A54" s="239" t="s">
        <v>179</v>
      </c>
      <c r="B54" s="76" t="s">
        <v>184</v>
      </c>
      <c r="C54" s="69">
        <f>'1.1.'!C52</f>
        <v>0</v>
      </c>
      <c r="D54" s="69">
        <f>'1.1.'!D52</f>
        <v>0</v>
      </c>
      <c r="E54" s="245">
        <f t="shared" si="2"/>
        <v>0</v>
      </c>
    </row>
    <row r="55" spans="1:5" s="238" customFormat="1" ht="12" customHeight="1" thickBot="1" x14ac:dyDescent="0.25">
      <c r="A55" s="98" t="s">
        <v>100</v>
      </c>
      <c r="B55" s="64" t="s">
        <v>185</v>
      </c>
      <c r="C55" s="65">
        <f>SUM(C56:C58)</f>
        <v>1416500</v>
      </c>
      <c r="D55" s="132">
        <f>SUM(D56:D58)</f>
        <v>163000</v>
      </c>
      <c r="E55" s="66">
        <f>SUM(E56:E58)</f>
        <v>1579500</v>
      </c>
    </row>
    <row r="56" spans="1:5" s="238" customFormat="1" ht="12" customHeight="1" x14ac:dyDescent="0.2">
      <c r="A56" s="236" t="s">
        <v>56</v>
      </c>
      <c r="B56" s="68" t="s">
        <v>186</v>
      </c>
      <c r="C56" s="69">
        <f>'1.1.'!C54</f>
        <v>0</v>
      </c>
      <c r="D56" s="69">
        <f>'1.1.'!D54</f>
        <v>0</v>
      </c>
      <c r="E56" s="70">
        <f t="shared" si="2"/>
        <v>0</v>
      </c>
    </row>
    <row r="57" spans="1:5" s="238" customFormat="1" ht="12" customHeight="1" x14ac:dyDescent="0.2">
      <c r="A57" s="237" t="s">
        <v>57</v>
      </c>
      <c r="B57" s="72" t="s">
        <v>298</v>
      </c>
      <c r="C57" s="69">
        <f>'1.1.'!C55</f>
        <v>0</v>
      </c>
      <c r="D57" s="69">
        <f>'1.1.'!D55</f>
        <v>0</v>
      </c>
      <c r="E57" s="110">
        <f t="shared" si="2"/>
        <v>0</v>
      </c>
    </row>
    <row r="58" spans="1:5" s="238" customFormat="1" ht="12" customHeight="1" x14ac:dyDescent="0.2">
      <c r="A58" s="237" t="s">
        <v>189</v>
      </c>
      <c r="B58" s="72" t="s">
        <v>187</v>
      </c>
      <c r="C58" s="69">
        <f>'1.1.'!C56</f>
        <v>1416500</v>
      </c>
      <c r="D58" s="69">
        <f>'1.1.'!D56</f>
        <v>163000</v>
      </c>
      <c r="E58" s="110">
        <f t="shared" si="2"/>
        <v>1579500</v>
      </c>
    </row>
    <row r="59" spans="1:5" s="238" customFormat="1" ht="12" customHeight="1" thickBot="1" x14ac:dyDescent="0.25">
      <c r="A59" s="239" t="s">
        <v>190</v>
      </c>
      <c r="B59" s="76" t="s">
        <v>188</v>
      </c>
      <c r="C59" s="69">
        <f>'1.1.'!C57</f>
        <v>0</v>
      </c>
      <c r="D59" s="69">
        <f>'1.1.'!D57</f>
        <v>0</v>
      </c>
      <c r="E59" s="111">
        <f t="shared" si="2"/>
        <v>0</v>
      </c>
    </row>
    <row r="60" spans="1:5" s="238" customFormat="1" ht="12" customHeight="1" thickBot="1" x14ac:dyDescent="0.25">
      <c r="A60" s="98" t="s">
        <v>12</v>
      </c>
      <c r="B60" s="77" t="s">
        <v>191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 x14ac:dyDescent="0.2">
      <c r="A61" s="236" t="s">
        <v>101</v>
      </c>
      <c r="B61" s="68" t="s">
        <v>193</v>
      </c>
      <c r="C61" s="69">
        <f>'1.1.'!C59</f>
        <v>0</v>
      </c>
      <c r="D61" s="69">
        <f>'1.1.'!D59</f>
        <v>0</v>
      </c>
      <c r="E61" s="242">
        <f t="shared" si="2"/>
        <v>0</v>
      </c>
    </row>
    <row r="62" spans="1:5" s="238" customFormat="1" ht="12" customHeight="1" x14ac:dyDescent="0.2">
      <c r="A62" s="237" t="s">
        <v>102</v>
      </c>
      <c r="B62" s="72" t="s">
        <v>299</v>
      </c>
      <c r="C62" s="69">
        <f>'1.1.'!C60</f>
        <v>0</v>
      </c>
      <c r="D62" s="69">
        <f>'1.1.'!D60</f>
        <v>0</v>
      </c>
      <c r="E62" s="242">
        <f t="shared" si="2"/>
        <v>0</v>
      </c>
    </row>
    <row r="63" spans="1:5" s="238" customFormat="1" ht="12" customHeight="1" x14ac:dyDescent="0.2">
      <c r="A63" s="237" t="s">
        <v>122</v>
      </c>
      <c r="B63" s="72" t="s">
        <v>194</v>
      </c>
      <c r="C63" s="69">
        <f>'1.1.'!C61</f>
        <v>0</v>
      </c>
      <c r="D63" s="69">
        <f>'1.1.'!D61</f>
        <v>0</v>
      </c>
      <c r="E63" s="242">
        <f t="shared" si="2"/>
        <v>0</v>
      </c>
    </row>
    <row r="64" spans="1:5" s="238" customFormat="1" ht="12" customHeight="1" thickBot="1" x14ac:dyDescent="0.25">
      <c r="A64" s="239" t="s">
        <v>192</v>
      </c>
      <c r="B64" s="76" t="s">
        <v>195</v>
      </c>
      <c r="C64" s="69">
        <f>'1.1.'!C62</f>
        <v>0</v>
      </c>
      <c r="D64" s="69">
        <f>'1.1.'!D62</f>
        <v>0</v>
      </c>
      <c r="E64" s="242">
        <f t="shared" si="2"/>
        <v>0</v>
      </c>
    </row>
    <row r="65" spans="1:5" s="238" customFormat="1" ht="12" customHeight="1" thickBot="1" x14ac:dyDescent="0.25">
      <c r="A65" s="98" t="s">
        <v>13</v>
      </c>
      <c r="B65" s="64" t="s">
        <v>196</v>
      </c>
      <c r="C65" s="80">
        <f>+C8+C15+C22+C29+C37+C49+C55+C60</f>
        <v>37698764</v>
      </c>
      <c r="D65" s="134">
        <f>+D8+D15+D22+D29+D37+D49+D55+D60</f>
        <v>78489036</v>
      </c>
      <c r="E65" s="81">
        <f>+E8+E15+E22+E29+E37+E49+E55+E60</f>
        <v>116187800</v>
      </c>
    </row>
    <row r="66" spans="1:5" s="238" customFormat="1" ht="12" customHeight="1" thickBot="1" x14ac:dyDescent="0.25">
      <c r="A66" s="249" t="s">
        <v>286</v>
      </c>
      <c r="B66" s="77" t="s">
        <v>198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 x14ac:dyDescent="0.2">
      <c r="A67" s="236" t="s">
        <v>229</v>
      </c>
      <c r="B67" s="68" t="s">
        <v>199</v>
      </c>
      <c r="C67" s="69">
        <f>'1.1.'!C65</f>
        <v>0</v>
      </c>
      <c r="D67" s="241"/>
      <c r="E67" s="242">
        <f>C67+D67</f>
        <v>0</v>
      </c>
    </row>
    <row r="68" spans="1:5" s="238" customFormat="1" ht="12" customHeight="1" x14ac:dyDescent="0.2">
      <c r="A68" s="237" t="s">
        <v>238</v>
      </c>
      <c r="B68" s="72" t="s">
        <v>200</v>
      </c>
      <c r="C68" s="69">
        <f>'1.1.'!C66</f>
        <v>0</v>
      </c>
      <c r="D68" s="241"/>
      <c r="E68" s="242">
        <f>C68+D68</f>
        <v>0</v>
      </c>
    </row>
    <row r="69" spans="1:5" s="238" customFormat="1" ht="12" customHeight="1" thickBot="1" x14ac:dyDescent="0.25">
      <c r="A69" s="239" t="s">
        <v>239</v>
      </c>
      <c r="B69" s="90" t="s">
        <v>201</v>
      </c>
      <c r="C69" s="69">
        <f>'1.1.'!C67</f>
        <v>0</v>
      </c>
      <c r="D69" s="250"/>
      <c r="E69" s="242">
        <f>C69+D69</f>
        <v>0</v>
      </c>
    </row>
    <row r="70" spans="1:5" s="238" customFormat="1" ht="12" customHeight="1" thickBot="1" x14ac:dyDescent="0.25">
      <c r="A70" s="249" t="s">
        <v>202</v>
      </c>
      <c r="B70" s="77" t="s">
        <v>203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 x14ac:dyDescent="0.2">
      <c r="A71" s="236" t="s">
        <v>79</v>
      </c>
      <c r="B71" s="68" t="s">
        <v>204</v>
      </c>
      <c r="C71" s="240"/>
      <c r="D71" s="240"/>
      <c r="E71" s="242">
        <f>C71+D71</f>
        <v>0</v>
      </c>
    </row>
    <row r="72" spans="1:5" s="238" customFormat="1" ht="12" customHeight="1" x14ac:dyDescent="0.2">
      <c r="A72" s="237" t="s">
        <v>80</v>
      </c>
      <c r="B72" s="72" t="s">
        <v>205</v>
      </c>
      <c r="C72" s="240"/>
      <c r="D72" s="240"/>
      <c r="E72" s="242">
        <f>C72+D72</f>
        <v>0</v>
      </c>
    </row>
    <row r="73" spans="1:5" s="238" customFormat="1" ht="12" customHeight="1" x14ac:dyDescent="0.2">
      <c r="A73" s="237" t="s">
        <v>230</v>
      </c>
      <c r="B73" s="72" t="s">
        <v>206</v>
      </c>
      <c r="C73" s="240"/>
      <c r="D73" s="240"/>
      <c r="E73" s="242">
        <f>C73+D73</f>
        <v>0</v>
      </c>
    </row>
    <row r="74" spans="1:5" s="238" customFormat="1" ht="12" customHeight="1" thickBot="1" x14ac:dyDescent="0.25">
      <c r="A74" s="239" t="s">
        <v>231</v>
      </c>
      <c r="B74" s="76" t="s">
        <v>207</v>
      </c>
      <c r="C74" s="240"/>
      <c r="D74" s="240"/>
      <c r="E74" s="242">
        <f>C74+D74</f>
        <v>0</v>
      </c>
    </row>
    <row r="75" spans="1:5" s="238" customFormat="1" ht="12" customHeight="1" thickBot="1" x14ac:dyDescent="0.25">
      <c r="A75" s="249" t="s">
        <v>208</v>
      </c>
      <c r="B75" s="77" t="s">
        <v>209</v>
      </c>
      <c r="C75" s="65">
        <f>SUM(C76:C77)</f>
        <v>24313000</v>
      </c>
      <c r="D75" s="65">
        <f>SUM(D76:D77)</f>
        <v>0</v>
      </c>
      <c r="E75" s="66">
        <f>SUM(E76:E77)</f>
        <v>24313000</v>
      </c>
    </row>
    <row r="76" spans="1:5" s="238" customFormat="1" ht="12" customHeight="1" x14ac:dyDescent="0.2">
      <c r="A76" s="236" t="s">
        <v>232</v>
      </c>
      <c r="B76" s="68" t="s">
        <v>210</v>
      </c>
      <c r="C76" s="69">
        <f>'1.1.'!C74</f>
        <v>24313000</v>
      </c>
      <c r="D76" s="69">
        <f>'1.1.'!D74</f>
        <v>0</v>
      </c>
      <c r="E76" s="242">
        <f>C76+D76</f>
        <v>24313000</v>
      </c>
    </row>
    <row r="77" spans="1:5" s="238" customFormat="1" ht="12" customHeight="1" thickBot="1" x14ac:dyDescent="0.25">
      <c r="A77" s="239" t="s">
        <v>233</v>
      </c>
      <c r="B77" s="76" t="s">
        <v>211</v>
      </c>
      <c r="C77" s="240"/>
      <c r="D77" s="240"/>
      <c r="E77" s="242">
        <f>C77+D77</f>
        <v>0</v>
      </c>
    </row>
    <row r="78" spans="1:5" s="12" customFormat="1" ht="12" customHeight="1" thickBot="1" x14ac:dyDescent="0.25">
      <c r="A78" s="249" t="s">
        <v>212</v>
      </c>
      <c r="B78" s="77" t="s">
        <v>213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8" customFormat="1" ht="12" customHeight="1" x14ac:dyDescent="0.2">
      <c r="A79" s="236" t="s">
        <v>234</v>
      </c>
      <c r="B79" s="68" t="s">
        <v>214</v>
      </c>
      <c r="C79" s="240"/>
      <c r="D79" s="240"/>
      <c r="E79" s="242">
        <f>C79+D79</f>
        <v>0</v>
      </c>
    </row>
    <row r="80" spans="1:5" s="238" customFormat="1" ht="12" customHeight="1" x14ac:dyDescent="0.2">
      <c r="A80" s="237" t="s">
        <v>235</v>
      </c>
      <c r="B80" s="72" t="s">
        <v>215</v>
      </c>
      <c r="C80" s="240"/>
      <c r="D80" s="240"/>
      <c r="E80" s="242">
        <f>C80+D80</f>
        <v>0</v>
      </c>
    </row>
    <row r="81" spans="1:5" s="238" customFormat="1" ht="12" customHeight="1" thickBot="1" x14ac:dyDescent="0.25">
      <c r="A81" s="239" t="s">
        <v>236</v>
      </c>
      <c r="B81" s="76" t="s">
        <v>216</v>
      </c>
      <c r="C81" s="240">
        <f>'1.1.'!C79</f>
        <v>0</v>
      </c>
      <c r="D81" s="240">
        <f>'1.1.'!D79</f>
        <v>0</v>
      </c>
      <c r="E81" s="242">
        <f>C81+D81</f>
        <v>0</v>
      </c>
    </row>
    <row r="82" spans="1:5" s="238" customFormat="1" ht="12" customHeight="1" thickBot="1" x14ac:dyDescent="0.25">
      <c r="A82" s="249" t="s">
        <v>217</v>
      </c>
      <c r="B82" s="77" t="s">
        <v>237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 x14ac:dyDescent="0.2">
      <c r="A83" s="251" t="s">
        <v>218</v>
      </c>
      <c r="B83" s="68" t="s">
        <v>219</v>
      </c>
      <c r="C83" s="240"/>
      <c r="D83" s="240"/>
      <c r="E83" s="242">
        <f t="shared" ref="E83:E88" si="3">C83+D83</f>
        <v>0</v>
      </c>
    </row>
    <row r="84" spans="1:5" s="238" customFormat="1" ht="12" customHeight="1" x14ac:dyDescent="0.2">
      <c r="A84" s="252" t="s">
        <v>220</v>
      </c>
      <c r="B84" s="72" t="s">
        <v>221</v>
      </c>
      <c r="C84" s="240"/>
      <c r="D84" s="240"/>
      <c r="E84" s="242">
        <f t="shared" si="3"/>
        <v>0</v>
      </c>
    </row>
    <row r="85" spans="1:5" s="238" customFormat="1" ht="12" customHeight="1" x14ac:dyDescent="0.2">
      <c r="A85" s="252" t="s">
        <v>222</v>
      </c>
      <c r="B85" s="72" t="s">
        <v>223</v>
      </c>
      <c r="C85" s="240"/>
      <c r="D85" s="240"/>
      <c r="E85" s="242">
        <f t="shared" si="3"/>
        <v>0</v>
      </c>
    </row>
    <row r="86" spans="1:5" s="12" customFormat="1" ht="12" customHeight="1" thickBot="1" x14ac:dyDescent="0.25">
      <c r="A86" s="253" t="s">
        <v>224</v>
      </c>
      <c r="B86" s="76" t="s">
        <v>225</v>
      </c>
      <c r="C86" s="240"/>
      <c r="D86" s="240"/>
      <c r="E86" s="242">
        <f t="shared" si="3"/>
        <v>0</v>
      </c>
    </row>
    <row r="87" spans="1:5" s="12" customFormat="1" ht="12" customHeight="1" thickBot="1" x14ac:dyDescent="0.25">
      <c r="A87" s="249" t="s">
        <v>226</v>
      </c>
      <c r="B87" s="77" t="s">
        <v>343</v>
      </c>
      <c r="C87" s="94"/>
      <c r="D87" s="94"/>
      <c r="E87" s="66">
        <f t="shared" si="3"/>
        <v>0</v>
      </c>
    </row>
    <row r="88" spans="1:5" s="12" customFormat="1" ht="12" customHeight="1" thickBot="1" x14ac:dyDescent="0.25">
      <c r="A88" s="249" t="s">
        <v>364</v>
      </c>
      <c r="B88" s="77" t="s">
        <v>227</v>
      </c>
      <c r="C88" s="94"/>
      <c r="D88" s="94"/>
      <c r="E88" s="66">
        <f t="shared" si="3"/>
        <v>0</v>
      </c>
    </row>
    <row r="89" spans="1:5" s="12" customFormat="1" ht="13.5" thickBot="1" x14ac:dyDescent="0.25">
      <c r="A89" s="249" t="s">
        <v>365</v>
      </c>
      <c r="B89" s="309" t="s">
        <v>346</v>
      </c>
      <c r="C89" s="80">
        <f>+C66+C70+C75+C78+C82+C88+C87</f>
        <v>24313000</v>
      </c>
      <c r="D89" s="80">
        <f>+D66+D70+D75+D78+D82+D88+D87</f>
        <v>0</v>
      </c>
      <c r="E89" s="81">
        <f>+E66+E70+E75+E78+E82+E88+E87</f>
        <v>24313000</v>
      </c>
    </row>
    <row r="90" spans="1:5" s="12" customFormat="1" ht="13.5" thickBot="1" x14ac:dyDescent="0.25">
      <c r="A90" s="254" t="s">
        <v>366</v>
      </c>
      <c r="B90" s="97" t="s">
        <v>367</v>
      </c>
      <c r="C90" s="80">
        <f>+C65+C89</f>
        <v>62011764</v>
      </c>
      <c r="D90" s="80">
        <f>+D65+D89</f>
        <v>78489036</v>
      </c>
      <c r="E90" s="81">
        <f>+E65+E89</f>
        <v>140500800</v>
      </c>
    </row>
    <row r="91" spans="1:5" s="238" customFormat="1" ht="15" customHeight="1" thickBot="1" x14ac:dyDescent="0.25">
      <c r="A91" s="255"/>
      <c r="B91" s="256"/>
      <c r="C91" s="257"/>
    </row>
    <row r="92" spans="1:5" s="235" customFormat="1" ht="16.5" customHeight="1" thickBot="1" x14ac:dyDescent="0.25">
      <c r="A92" s="491" t="s">
        <v>38</v>
      </c>
      <c r="B92" s="492"/>
      <c r="C92" s="492"/>
      <c r="D92" s="492"/>
      <c r="E92" s="493"/>
    </row>
    <row r="93" spans="1:5" s="12" customFormat="1" ht="12" customHeight="1" thickBot="1" x14ac:dyDescent="0.25">
      <c r="A93" s="151" t="s">
        <v>5</v>
      </c>
      <c r="B93" s="102" t="s">
        <v>441</v>
      </c>
      <c r="C93" s="103">
        <f>+C94+C95+C96+C97+C98+C111</f>
        <v>54269764</v>
      </c>
      <c r="D93" s="103">
        <f>+D94+D95+D96+D97+D98+D111</f>
        <v>22318445</v>
      </c>
      <c r="E93" s="104">
        <f>+E94+E95+E96+E97+E98+E111</f>
        <v>76588209</v>
      </c>
    </row>
    <row r="94" spans="1:5" s="231" customFormat="1" ht="12" customHeight="1" x14ac:dyDescent="0.2">
      <c r="A94" s="258" t="s">
        <v>58</v>
      </c>
      <c r="B94" s="106" t="s">
        <v>34</v>
      </c>
      <c r="C94" s="107">
        <f>'1.1.'!C96</f>
        <v>11461000</v>
      </c>
      <c r="D94" s="107">
        <f>'1.1.'!D96</f>
        <v>5784000</v>
      </c>
      <c r="E94" s="108">
        <f t="shared" ref="E94:E113" si="4">C94+D94</f>
        <v>17245000</v>
      </c>
    </row>
    <row r="95" spans="1:5" s="231" customFormat="1" ht="12" customHeight="1" x14ac:dyDescent="0.2">
      <c r="A95" s="237" t="s">
        <v>59</v>
      </c>
      <c r="B95" s="109" t="s">
        <v>103</v>
      </c>
      <c r="C95" s="306">
        <f>'1.1.'!C97</f>
        <v>2499000</v>
      </c>
      <c r="D95" s="306">
        <f>'1.1.'!D97</f>
        <v>730000</v>
      </c>
      <c r="E95" s="110">
        <f t="shared" si="4"/>
        <v>3229000</v>
      </c>
    </row>
    <row r="96" spans="1:5" s="231" customFormat="1" ht="12" customHeight="1" x14ac:dyDescent="0.2">
      <c r="A96" s="237" t="s">
        <v>60</v>
      </c>
      <c r="B96" s="109" t="s">
        <v>77</v>
      </c>
      <c r="C96" s="78">
        <f>'1.1.'!C98</f>
        <v>14532000</v>
      </c>
      <c r="D96" s="78">
        <f>'1.1.'!D98</f>
        <v>15200000</v>
      </c>
      <c r="E96" s="111">
        <f t="shared" si="4"/>
        <v>29732000</v>
      </c>
    </row>
    <row r="97" spans="1:5" s="231" customFormat="1" ht="12" customHeight="1" x14ac:dyDescent="0.2">
      <c r="A97" s="237" t="s">
        <v>61</v>
      </c>
      <c r="B97" s="109" t="s">
        <v>104</v>
      </c>
      <c r="C97" s="73">
        <f>'1.1.'!C99</f>
        <v>3912000</v>
      </c>
      <c r="D97" s="73">
        <f>'1.1.'!D99</f>
        <v>110000</v>
      </c>
      <c r="E97" s="111">
        <f t="shared" si="4"/>
        <v>4022000</v>
      </c>
    </row>
    <row r="98" spans="1:5" s="231" customFormat="1" ht="12" customHeight="1" x14ac:dyDescent="0.2">
      <c r="A98" s="237" t="s">
        <v>69</v>
      </c>
      <c r="B98" s="135" t="s">
        <v>105</v>
      </c>
      <c r="C98" s="306">
        <f>'1.1.'!C100</f>
        <v>1971000</v>
      </c>
      <c r="D98" s="306">
        <f>'1.1.'!D100</f>
        <v>6145600</v>
      </c>
      <c r="E98" s="111">
        <f t="shared" si="4"/>
        <v>8116600</v>
      </c>
    </row>
    <row r="99" spans="1:5" s="231" customFormat="1" ht="12" customHeight="1" x14ac:dyDescent="0.2">
      <c r="A99" s="237" t="s">
        <v>62</v>
      </c>
      <c r="B99" s="109" t="s">
        <v>368</v>
      </c>
      <c r="C99" s="73">
        <f>'1.1.'!C101</f>
        <v>1409000</v>
      </c>
      <c r="D99" s="73">
        <f>'1.1.'!D101</f>
        <v>80000</v>
      </c>
      <c r="E99" s="111">
        <f t="shared" si="4"/>
        <v>1489000</v>
      </c>
    </row>
    <row r="100" spans="1:5" s="231" customFormat="1" ht="12" customHeight="1" x14ac:dyDescent="0.2">
      <c r="A100" s="237" t="s">
        <v>63</v>
      </c>
      <c r="B100" s="115" t="s">
        <v>309</v>
      </c>
      <c r="C100" s="306">
        <f>'1.1.'!C102</f>
        <v>0</v>
      </c>
      <c r="D100" s="306">
        <f>'1.1.'!D102</f>
        <v>0</v>
      </c>
      <c r="E100" s="111">
        <f t="shared" si="4"/>
        <v>0</v>
      </c>
    </row>
    <row r="101" spans="1:5" s="231" customFormat="1" ht="12" customHeight="1" x14ac:dyDescent="0.2">
      <c r="A101" s="237" t="s">
        <v>70</v>
      </c>
      <c r="B101" s="115" t="s">
        <v>308</v>
      </c>
      <c r="C101" s="78">
        <f>'1.1.'!C103</f>
        <v>0</v>
      </c>
      <c r="D101" s="78">
        <f>'1.1.'!D103</f>
        <v>0</v>
      </c>
      <c r="E101" s="111">
        <f t="shared" si="4"/>
        <v>0</v>
      </c>
    </row>
    <row r="102" spans="1:5" s="231" customFormat="1" ht="12" customHeight="1" x14ac:dyDescent="0.2">
      <c r="A102" s="237" t="s">
        <v>71</v>
      </c>
      <c r="B102" s="115" t="s">
        <v>243</v>
      </c>
      <c r="C102" s="73">
        <f>'1.1.'!C104</f>
        <v>0</v>
      </c>
      <c r="D102" s="73">
        <f>'1.1.'!D104</f>
        <v>0</v>
      </c>
      <c r="E102" s="111">
        <f t="shared" si="4"/>
        <v>0</v>
      </c>
    </row>
    <row r="103" spans="1:5" s="231" customFormat="1" ht="12" customHeight="1" x14ac:dyDescent="0.2">
      <c r="A103" s="237" t="s">
        <v>72</v>
      </c>
      <c r="B103" s="116" t="s">
        <v>244</v>
      </c>
      <c r="C103" s="306">
        <f>'1.1.'!C105</f>
        <v>0</v>
      </c>
      <c r="D103" s="306">
        <f>'1.1.'!D105</f>
        <v>0</v>
      </c>
      <c r="E103" s="111">
        <f t="shared" si="4"/>
        <v>0</v>
      </c>
    </row>
    <row r="104" spans="1:5" s="231" customFormat="1" ht="12" customHeight="1" x14ac:dyDescent="0.2">
      <c r="A104" s="237" t="s">
        <v>73</v>
      </c>
      <c r="B104" s="116" t="s">
        <v>245</v>
      </c>
      <c r="C104" s="73">
        <f>'1.1.'!C106</f>
        <v>0</v>
      </c>
      <c r="D104" s="73">
        <f>'1.1.'!D106</f>
        <v>0</v>
      </c>
      <c r="E104" s="111">
        <f t="shared" si="4"/>
        <v>0</v>
      </c>
    </row>
    <row r="105" spans="1:5" s="231" customFormat="1" ht="12" customHeight="1" x14ac:dyDescent="0.2">
      <c r="A105" s="237" t="s">
        <v>75</v>
      </c>
      <c r="B105" s="115" t="s">
        <v>246</v>
      </c>
      <c r="C105" s="69">
        <f>'1.1.'!C107</f>
        <v>561000</v>
      </c>
      <c r="D105" s="69">
        <f>'1.1.'!D107</f>
        <v>919000</v>
      </c>
      <c r="E105" s="111">
        <f t="shared" si="4"/>
        <v>1480000</v>
      </c>
    </row>
    <row r="106" spans="1:5" s="231" customFormat="1" ht="12" customHeight="1" x14ac:dyDescent="0.2">
      <c r="A106" s="237" t="s">
        <v>106</v>
      </c>
      <c r="B106" s="115" t="s">
        <v>247</v>
      </c>
      <c r="C106" s="306">
        <f>'1.1.'!C108</f>
        <v>0</v>
      </c>
      <c r="D106" s="306">
        <f>'1.1.'!D108</f>
        <v>0</v>
      </c>
      <c r="E106" s="111">
        <f t="shared" si="4"/>
        <v>0</v>
      </c>
    </row>
    <row r="107" spans="1:5" s="231" customFormat="1" ht="12" customHeight="1" x14ac:dyDescent="0.2">
      <c r="A107" s="237" t="s">
        <v>241</v>
      </c>
      <c r="B107" s="116" t="s">
        <v>248</v>
      </c>
      <c r="C107" s="73">
        <f>'1.1.'!C109</f>
        <v>0</v>
      </c>
      <c r="D107" s="78">
        <f>'1.1.'!D109</f>
        <v>0</v>
      </c>
      <c r="E107" s="111">
        <f t="shared" si="4"/>
        <v>0</v>
      </c>
    </row>
    <row r="108" spans="1:5" s="231" customFormat="1" ht="12" customHeight="1" x14ac:dyDescent="0.2">
      <c r="A108" s="259" t="s">
        <v>242</v>
      </c>
      <c r="B108" s="114" t="s">
        <v>249</v>
      </c>
      <c r="C108" s="306">
        <f>'1.1.'!C110</f>
        <v>0</v>
      </c>
      <c r="D108" s="73">
        <f>'1.1.'!D110</f>
        <v>0</v>
      </c>
      <c r="E108" s="111">
        <f t="shared" si="4"/>
        <v>0</v>
      </c>
    </row>
    <row r="109" spans="1:5" s="231" customFormat="1" ht="12" customHeight="1" x14ac:dyDescent="0.2">
      <c r="A109" s="237" t="s">
        <v>306</v>
      </c>
      <c r="B109" s="114" t="s">
        <v>250</v>
      </c>
      <c r="C109" s="73">
        <f>'1.1.'!C111</f>
        <v>0</v>
      </c>
      <c r="D109" s="69">
        <f>'1.1.'!D111</f>
        <v>0</v>
      </c>
      <c r="E109" s="111">
        <f t="shared" si="4"/>
        <v>0</v>
      </c>
    </row>
    <row r="110" spans="1:5" s="231" customFormat="1" ht="12" customHeight="1" x14ac:dyDescent="0.2">
      <c r="A110" s="237" t="s">
        <v>307</v>
      </c>
      <c r="B110" s="116" t="s">
        <v>251</v>
      </c>
      <c r="C110" s="73">
        <f>'1.1.'!C112</f>
        <v>1000</v>
      </c>
      <c r="D110" s="306">
        <f>'1.1.'!D112</f>
        <v>5146600</v>
      </c>
      <c r="E110" s="110">
        <f t="shared" si="4"/>
        <v>5147600</v>
      </c>
    </row>
    <row r="111" spans="1:5" s="231" customFormat="1" ht="12" customHeight="1" x14ac:dyDescent="0.2">
      <c r="A111" s="237" t="s">
        <v>311</v>
      </c>
      <c r="B111" s="109" t="s">
        <v>35</v>
      </c>
      <c r="C111" s="306">
        <f>'1.1.'!C113</f>
        <v>19894764</v>
      </c>
      <c r="D111" s="78">
        <f>'1.1.'!D113</f>
        <v>-5651155</v>
      </c>
      <c r="E111" s="110">
        <f t="shared" si="4"/>
        <v>14243609</v>
      </c>
    </row>
    <row r="112" spans="1:5" s="231" customFormat="1" ht="12" customHeight="1" x14ac:dyDescent="0.2">
      <c r="A112" s="239" t="s">
        <v>312</v>
      </c>
      <c r="B112" s="109" t="s">
        <v>369</v>
      </c>
      <c r="C112" s="78">
        <f>'1.1.'!C114</f>
        <v>1237764</v>
      </c>
      <c r="D112" s="78">
        <f>'1.1.'!D114</f>
        <v>432845</v>
      </c>
      <c r="E112" s="111">
        <f t="shared" si="4"/>
        <v>1670609</v>
      </c>
    </row>
    <row r="113" spans="1:5" s="231" customFormat="1" ht="12" customHeight="1" thickBot="1" x14ac:dyDescent="0.25">
      <c r="A113" s="260" t="s">
        <v>313</v>
      </c>
      <c r="B113" s="261" t="s">
        <v>370</v>
      </c>
      <c r="C113" s="120">
        <f>'1.1.'!C115</f>
        <v>18657000</v>
      </c>
      <c r="D113" s="120">
        <f>'1.1.'!D115</f>
        <v>-6084000</v>
      </c>
      <c r="E113" s="121">
        <f t="shared" si="4"/>
        <v>12573000</v>
      </c>
    </row>
    <row r="114" spans="1:5" s="231" customFormat="1" ht="12" customHeight="1" thickBot="1" x14ac:dyDescent="0.25">
      <c r="A114" s="98" t="s">
        <v>6</v>
      </c>
      <c r="B114" s="149" t="s">
        <v>442</v>
      </c>
      <c r="C114" s="65">
        <f>+C115+C117+C119</f>
        <v>3789000</v>
      </c>
      <c r="D114" s="132">
        <f>+D115+D117+D119</f>
        <v>55877000</v>
      </c>
      <c r="E114" s="66">
        <f>+E115+E117+E119</f>
        <v>59666000</v>
      </c>
    </row>
    <row r="115" spans="1:5" s="231" customFormat="1" ht="12" customHeight="1" x14ac:dyDescent="0.2">
      <c r="A115" s="236" t="s">
        <v>64</v>
      </c>
      <c r="B115" s="109" t="s">
        <v>121</v>
      </c>
      <c r="C115" s="107">
        <f>'1.1.'!C117</f>
        <v>3789000</v>
      </c>
      <c r="D115" s="107">
        <f>'1.1.'!D117</f>
        <v>55877000</v>
      </c>
      <c r="E115" s="70">
        <f t="shared" ref="E115:E127" si="5">C115+D115</f>
        <v>59666000</v>
      </c>
    </row>
    <row r="116" spans="1:5" s="231" customFormat="1" ht="12" customHeight="1" x14ac:dyDescent="0.2">
      <c r="A116" s="236" t="s">
        <v>65</v>
      </c>
      <c r="B116" s="127" t="s">
        <v>255</v>
      </c>
      <c r="C116" s="73">
        <f>'1.1.'!C118</f>
        <v>0</v>
      </c>
      <c r="D116" s="73">
        <f>'1.1.'!D118</f>
        <v>56396000</v>
      </c>
      <c r="E116" s="70">
        <f t="shared" si="5"/>
        <v>56396000</v>
      </c>
    </row>
    <row r="117" spans="1:5" s="231" customFormat="1" ht="12" customHeight="1" x14ac:dyDescent="0.2">
      <c r="A117" s="236" t="s">
        <v>66</v>
      </c>
      <c r="B117" s="127" t="s">
        <v>107</v>
      </c>
      <c r="C117" s="306">
        <f>'1.1.'!C119</f>
        <v>0</v>
      </c>
      <c r="D117" s="306">
        <f>'1.1.'!D119</f>
        <v>0</v>
      </c>
      <c r="E117" s="110">
        <f t="shared" si="5"/>
        <v>0</v>
      </c>
    </row>
    <row r="118" spans="1:5" s="231" customFormat="1" ht="12" customHeight="1" x14ac:dyDescent="0.2">
      <c r="A118" s="236" t="s">
        <v>67</v>
      </c>
      <c r="B118" s="127" t="s">
        <v>256</v>
      </c>
      <c r="C118" s="78">
        <f>'1.1.'!C120</f>
        <v>0</v>
      </c>
      <c r="D118" s="78">
        <f>'1.1.'!D120</f>
        <v>0</v>
      </c>
      <c r="E118" s="110">
        <f t="shared" si="5"/>
        <v>0</v>
      </c>
    </row>
    <row r="119" spans="1:5" s="231" customFormat="1" ht="12" customHeight="1" x14ac:dyDescent="0.2">
      <c r="A119" s="236" t="s">
        <v>68</v>
      </c>
      <c r="B119" s="76" t="s">
        <v>123</v>
      </c>
      <c r="C119" s="78">
        <f>'1.1.'!C121</f>
        <v>0</v>
      </c>
      <c r="D119" s="78">
        <f>'1.1.'!D121</f>
        <v>0</v>
      </c>
      <c r="E119" s="110">
        <f t="shared" si="5"/>
        <v>0</v>
      </c>
    </row>
    <row r="120" spans="1:5" s="231" customFormat="1" ht="12" customHeight="1" x14ac:dyDescent="0.2">
      <c r="A120" s="236" t="s">
        <v>74</v>
      </c>
      <c r="B120" s="74" t="s">
        <v>300</v>
      </c>
      <c r="C120" s="78">
        <f>'1.1.'!C122</f>
        <v>0</v>
      </c>
      <c r="D120" s="78">
        <f>'1.1.'!D122</f>
        <v>0</v>
      </c>
      <c r="E120" s="110">
        <f t="shared" si="5"/>
        <v>0</v>
      </c>
    </row>
    <row r="121" spans="1:5" s="231" customFormat="1" ht="12" customHeight="1" x14ac:dyDescent="0.2">
      <c r="A121" s="236" t="s">
        <v>76</v>
      </c>
      <c r="B121" s="129" t="s">
        <v>261</v>
      </c>
      <c r="C121" s="73">
        <f>'1.1.'!C123</f>
        <v>0</v>
      </c>
      <c r="D121" s="73">
        <f>'1.1.'!D123</f>
        <v>0</v>
      </c>
      <c r="E121" s="110">
        <f t="shared" si="5"/>
        <v>0</v>
      </c>
    </row>
    <row r="122" spans="1:5" s="231" customFormat="1" ht="12" customHeight="1" x14ac:dyDescent="0.2">
      <c r="A122" s="236" t="s">
        <v>108</v>
      </c>
      <c r="B122" s="116" t="s">
        <v>245</v>
      </c>
      <c r="C122" s="73">
        <f>'1.1.'!C124</f>
        <v>0</v>
      </c>
      <c r="D122" s="73">
        <f>'1.1.'!D124</f>
        <v>0</v>
      </c>
      <c r="E122" s="110">
        <f t="shared" si="5"/>
        <v>0</v>
      </c>
    </row>
    <row r="123" spans="1:5" s="231" customFormat="1" ht="12" customHeight="1" x14ac:dyDescent="0.2">
      <c r="A123" s="236" t="s">
        <v>109</v>
      </c>
      <c r="B123" s="116" t="s">
        <v>260</v>
      </c>
      <c r="C123" s="306">
        <f>'1.1.'!C125</f>
        <v>0</v>
      </c>
      <c r="D123" s="306">
        <f>'1.1.'!D125</f>
        <v>0</v>
      </c>
      <c r="E123" s="110">
        <f t="shared" si="5"/>
        <v>0</v>
      </c>
    </row>
    <row r="124" spans="1:5" s="231" customFormat="1" ht="12" customHeight="1" x14ac:dyDescent="0.2">
      <c r="A124" s="236" t="s">
        <v>110</v>
      </c>
      <c r="B124" s="116" t="s">
        <v>259</v>
      </c>
      <c r="C124" s="78">
        <f>'1.1.'!C126</f>
        <v>0</v>
      </c>
      <c r="D124" s="78">
        <f>'1.1.'!D126</f>
        <v>0</v>
      </c>
      <c r="E124" s="110">
        <f t="shared" si="5"/>
        <v>0</v>
      </c>
    </row>
    <row r="125" spans="1:5" s="231" customFormat="1" ht="12" customHeight="1" x14ac:dyDescent="0.2">
      <c r="A125" s="236" t="s">
        <v>252</v>
      </c>
      <c r="B125" s="116" t="s">
        <v>248</v>
      </c>
      <c r="C125" s="78">
        <f>'1.1.'!C127</f>
        <v>0</v>
      </c>
      <c r="D125" s="78">
        <f>'1.1.'!D127</f>
        <v>0</v>
      </c>
      <c r="E125" s="110">
        <f t="shared" si="5"/>
        <v>0</v>
      </c>
    </row>
    <row r="126" spans="1:5" s="231" customFormat="1" ht="12" customHeight="1" x14ac:dyDescent="0.2">
      <c r="A126" s="236" t="s">
        <v>253</v>
      </c>
      <c r="B126" s="116" t="s">
        <v>258</v>
      </c>
      <c r="C126" s="78">
        <f>'1.1.'!C128</f>
        <v>0</v>
      </c>
      <c r="D126" s="78">
        <f>'1.1.'!D128</f>
        <v>0</v>
      </c>
      <c r="E126" s="110">
        <f t="shared" si="5"/>
        <v>0</v>
      </c>
    </row>
    <row r="127" spans="1:5" s="231" customFormat="1" ht="12" customHeight="1" thickBot="1" x14ac:dyDescent="0.25">
      <c r="A127" s="259" t="s">
        <v>254</v>
      </c>
      <c r="B127" s="116" t="s">
        <v>257</v>
      </c>
      <c r="C127" s="120">
        <f>'1.1.'!C129</f>
        <v>0</v>
      </c>
      <c r="D127" s="120">
        <f>'1.1.'!D129</f>
        <v>0</v>
      </c>
      <c r="E127" s="111">
        <f t="shared" si="5"/>
        <v>0</v>
      </c>
    </row>
    <row r="128" spans="1:5" s="231" customFormat="1" ht="12" customHeight="1" thickBot="1" x14ac:dyDescent="0.25">
      <c r="A128" s="98" t="s">
        <v>7</v>
      </c>
      <c r="B128" s="131" t="s">
        <v>316</v>
      </c>
      <c r="C128" s="65">
        <f>+C93+C114</f>
        <v>58058764</v>
      </c>
      <c r="D128" s="132">
        <f>+D93+D114</f>
        <v>78195445</v>
      </c>
      <c r="E128" s="66">
        <f>+E93+E114</f>
        <v>136254209</v>
      </c>
    </row>
    <row r="129" spans="1:11" s="231" customFormat="1" ht="12" customHeight="1" thickBot="1" x14ac:dyDescent="0.25">
      <c r="A129" s="98" t="s">
        <v>8</v>
      </c>
      <c r="B129" s="131" t="s">
        <v>317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 x14ac:dyDescent="0.2">
      <c r="A130" s="236" t="s">
        <v>157</v>
      </c>
      <c r="B130" s="133" t="s">
        <v>373</v>
      </c>
      <c r="C130" s="307">
        <f>'1.1.'!C132</f>
        <v>0</v>
      </c>
      <c r="D130" s="128"/>
      <c r="E130" s="110">
        <f>C130+D130</f>
        <v>0</v>
      </c>
    </row>
    <row r="131" spans="1:11" s="231" customFormat="1" ht="12" customHeight="1" x14ac:dyDescent="0.2">
      <c r="A131" s="236" t="s">
        <v>158</v>
      </c>
      <c r="B131" s="133" t="s">
        <v>325</v>
      </c>
      <c r="C131" s="73">
        <f>'1.1.'!C133</f>
        <v>0</v>
      </c>
      <c r="D131" s="128"/>
      <c r="E131" s="110">
        <f>C131+D131</f>
        <v>0</v>
      </c>
    </row>
    <row r="132" spans="1:11" s="231" customFormat="1" ht="12" customHeight="1" thickBot="1" x14ac:dyDescent="0.25">
      <c r="A132" s="259" t="s">
        <v>159</v>
      </c>
      <c r="B132" s="135" t="s">
        <v>372</v>
      </c>
      <c r="C132" s="69">
        <f>'1.1.'!C134</f>
        <v>0</v>
      </c>
      <c r="D132" s="128"/>
      <c r="E132" s="110">
        <f>C132+D132</f>
        <v>0</v>
      </c>
    </row>
    <row r="133" spans="1:11" s="231" customFormat="1" ht="12" customHeight="1" thickBot="1" x14ac:dyDescent="0.25">
      <c r="A133" s="98" t="s">
        <v>9</v>
      </c>
      <c r="B133" s="131" t="s">
        <v>318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 x14ac:dyDescent="0.2">
      <c r="A134" s="236" t="s">
        <v>51</v>
      </c>
      <c r="B134" s="133" t="s">
        <v>327</v>
      </c>
      <c r="C134" s="307">
        <f>'1.1.'!C136</f>
        <v>0</v>
      </c>
      <c r="D134" s="128"/>
      <c r="E134" s="110">
        <f t="shared" ref="E134:E139" si="6">C134+D134</f>
        <v>0</v>
      </c>
    </row>
    <row r="135" spans="1:11" s="231" customFormat="1" ht="12" customHeight="1" x14ac:dyDescent="0.2">
      <c r="A135" s="236" t="s">
        <v>52</v>
      </c>
      <c r="B135" s="133" t="s">
        <v>319</v>
      </c>
      <c r="C135" s="78">
        <f>'1.1.'!C137</f>
        <v>0</v>
      </c>
      <c r="D135" s="128"/>
      <c r="E135" s="110">
        <f t="shared" si="6"/>
        <v>0</v>
      </c>
    </row>
    <row r="136" spans="1:11" s="231" customFormat="1" ht="12" customHeight="1" x14ac:dyDescent="0.2">
      <c r="A136" s="236" t="s">
        <v>53</v>
      </c>
      <c r="B136" s="133" t="s">
        <v>320</v>
      </c>
      <c r="C136" s="78">
        <f>'1.1.'!C138</f>
        <v>0</v>
      </c>
      <c r="D136" s="128"/>
      <c r="E136" s="110">
        <f t="shared" si="6"/>
        <v>0</v>
      </c>
    </row>
    <row r="137" spans="1:11" s="231" customFormat="1" ht="12" customHeight="1" x14ac:dyDescent="0.2">
      <c r="A137" s="236" t="s">
        <v>95</v>
      </c>
      <c r="B137" s="133" t="s">
        <v>371</v>
      </c>
      <c r="C137" s="78">
        <f>'1.1.'!C139</f>
        <v>0</v>
      </c>
      <c r="D137" s="128"/>
      <c r="E137" s="110">
        <f t="shared" si="6"/>
        <v>0</v>
      </c>
    </row>
    <row r="138" spans="1:11" s="231" customFormat="1" ht="12" customHeight="1" x14ac:dyDescent="0.2">
      <c r="A138" s="236" t="s">
        <v>96</v>
      </c>
      <c r="B138" s="133" t="s">
        <v>322</v>
      </c>
      <c r="C138" s="78">
        <f>'1.1.'!C140</f>
        <v>0</v>
      </c>
      <c r="D138" s="128"/>
      <c r="E138" s="110">
        <f t="shared" si="6"/>
        <v>0</v>
      </c>
    </row>
    <row r="139" spans="1:11" s="12" customFormat="1" ht="12" customHeight="1" thickBot="1" x14ac:dyDescent="0.25">
      <c r="A139" s="259" t="s">
        <v>97</v>
      </c>
      <c r="B139" s="135" t="s">
        <v>323</v>
      </c>
      <c r="C139" s="120">
        <f>'1.1.'!C141</f>
        <v>0</v>
      </c>
      <c r="D139" s="128"/>
      <c r="E139" s="110">
        <f t="shared" si="6"/>
        <v>0</v>
      </c>
    </row>
    <row r="140" spans="1:11" s="231" customFormat="1" ht="12" customHeight="1" thickBot="1" x14ac:dyDescent="0.25">
      <c r="A140" s="98" t="s">
        <v>10</v>
      </c>
      <c r="B140" s="131" t="s">
        <v>378</v>
      </c>
      <c r="C140" s="80">
        <f>+C141+C142+C144+C145+C143</f>
        <v>905000</v>
      </c>
      <c r="D140" s="134">
        <f>+D141+D142+D144+D145+D143</f>
        <v>-549</v>
      </c>
      <c r="E140" s="81">
        <f>+E141+E142+E144+E145+E143</f>
        <v>904451</v>
      </c>
      <c r="K140" s="263"/>
    </row>
    <row r="141" spans="1:11" s="231" customFormat="1" x14ac:dyDescent="0.2">
      <c r="A141" s="236" t="s">
        <v>54</v>
      </c>
      <c r="B141" s="133" t="s">
        <v>262</v>
      </c>
      <c r="C141" s="307">
        <f>'1.1.'!C143</f>
        <v>0</v>
      </c>
      <c r="D141" s="128"/>
      <c r="E141" s="110">
        <f>C141+D141</f>
        <v>0</v>
      </c>
    </row>
    <row r="142" spans="1:11" s="231" customFormat="1" ht="12" customHeight="1" x14ac:dyDescent="0.2">
      <c r="A142" s="236" t="s">
        <v>55</v>
      </c>
      <c r="B142" s="133" t="s">
        <v>263</v>
      </c>
      <c r="C142" s="73">
        <f>'1.1.'!C144</f>
        <v>905000</v>
      </c>
      <c r="D142" s="73">
        <f>'1.1.'!D144</f>
        <v>-549</v>
      </c>
      <c r="E142" s="110">
        <f>C142+D142</f>
        <v>904451</v>
      </c>
    </row>
    <row r="143" spans="1:11" s="231" customFormat="1" ht="12" customHeight="1" x14ac:dyDescent="0.2">
      <c r="A143" s="236" t="s">
        <v>177</v>
      </c>
      <c r="B143" s="133" t="s">
        <v>377</v>
      </c>
      <c r="C143" s="73">
        <f>'1.1.'!C145</f>
        <v>0</v>
      </c>
      <c r="D143" s="73">
        <f>'1.1.'!D145</f>
        <v>0</v>
      </c>
      <c r="E143" s="110">
        <f>C143+D143</f>
        <v>0</v>
      </c>
    </row>
    <row r="144" spans="1:11" s="12" customFormat="1" ht="12" customHeight="1" x14ac:dyDescent="0.2">
      <c r="A144" s="236" t="s">
        <v>178</v>
      </c>
      <c r="B144" s="133" t="s">
        <v>332</v>
      </c>
      <c r="C144" s="306">
        <f>'1.1.'!C146</f>
        <v>0</v>
      </c>
      <c r="D144" s="128"/>
      <c r="E144" s="110">
        <f>C144+D144</f>
        <v>0</v>
      </c>
    </row>
    <row r="145" spans="1:5" s="12" customFormat="1" ht="12" customHeight="1" thickBot="1" x14ac:dyDescent="0.25">
      <c r="A145" s="259" t="s">
        <v>179</v>
      </c>
      <c r="B145" s="135" t="s">
        <v>282</v>
      </c>
      <c r="C145" s="120">
        <f>'1.1.'!C147</f>
        <v>0</v>
      </c>
      <c r="D145" s="128"/>
      <c r="E145" s="110">
        <f>C145+D145</f>
        <v>0</v>
      </c>
    </row>
    <row r="146" spans="1:5" s="12" customFormat="1" ht="12" customHeight="1" thickBot="1" x14ac:dyDescent="0.25">
      <c r="A146" s="98" t="s">
        <v>11</v>
      </c>
      <c r="B146" s="131" t="s">
        <v>333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 x14ac:dyDescent="0.2">
      <c r="A147" s="236" t="s">
        <v>56</v>
      </c>
      <c r="B147" s="133" t="s">
        <v>328</v>
      </c>
      <c r="C147" s="73"/>
      <c r="D147" s="128"/>
      <c r="E147" s="110">
        <f t="shared" ref="E147:E153" si="7">C147+D147</f>
        <v>0</v>
      </c>
    </row>
    <row r="148" spans="1:5" s="12" customFormat="1" ht="12" customHeight="1" x14ac:dyDescent="0.2">
      <c r="A148" s="236" t="s">
        <v>57</v>
      </c>
      <c r="B148" s="133" t="s">
        <v>335</v>
      </c>
      <c r="C148" s="73"/>
      <c r="D148" s="128"/>
      <c r="E148" s="110">
        <f t="shared" si="7"/>
        <v>0</v>
      </c>
    </row>
    <row r="149" spans="1:5" s="12" customFormat="1" ht="12" customHeight="1" x14ac:dyDescent="0.2">
      <c r="A149" s="236" t="s">
        <v>189</v>
      </c>
      <c r="B149" s="133" t="s">
        <v>330</v>
      </c>
      <c r="C149" s="73"/>
      <c r="D149" s="128"/>
      <c r="E149" s="110">
        <f t="shared" si="7"/>
        <v>0</v>
      </c>
    </row>
    <row r="150" spans="1:5" s="12" customFormat="1" ht="12" customHeight="1" x14ac:dyDescent="0.2">
      <c r="A150" s="236" t="s">
        <v>190</v>
      </c>
      <c r="B150" s="133" t="s">
        <v>374</v>
      </c>
      <c r="C150" s="73"/>
      <c r="D150" s="128"/>
      <c r="E150" s="110">
        <f t="shared" si="7"/>
        <v>0</v>
      </c>
    </row>
    <row r="151" spans="1:5" s="231" customFormat="1" ht="12.75" customHeight="1" thickBot="1" x14ac:dyDescent="0.25">
      <c r="A151" s="259" t="s">
        <v>334</v>
      </c>
      <c r="B151" s="135" t="s">
        <v>337</v>
      </c>
      <c r="C151" s="78"/>
      <c r="D151" s="130"/>
      <c r="E151" s="111">
        <f t="shared" si="7"/>
        <v>0</v>
      </c>
    </row>
    <row r="152" spans="1:5" s="231" customFormat="1" ht="12.75" customHeight="1" thickBot="1" x14ac:dyDescent="0.25">
      <c r="A152" s="264" t="s">
        <v>12</v>
      </c>
      <c r="B152" s="131" t="s">
        <v>338</v>
      </c>
      <c r="C152" s="139"/>
      <c r="D152" s="140"/>
      <c r="E152" s="138">
        <f t="shared" si="7"/>
        <v>0</v>
      </c>
    </row>
    <row r="153" spans="1:5" s="231" customFormat="1" ht="12.75" customHeight="1" thickBot="1" x14ac:dyDescent="0.25">
      <c r="A153" s="264" t="s">
        <v>13</v>
      </c>
      <c r="B153" s="131" t="s">
        <v>339</v>
      </c>
      <c r="C153" s="139"/>
      <c r="D153" s="140"/>
      <c r="E153" s="138">
        <f t="shared" si="7"/>
        <v>0</v>
      </c>
    </row>
    <row r="154" spans="1:5" s="231" customFormat="1" ht="12" customHeight="1" thickBot="1" x14ac:dyDescent="0.25">
      <c r="A154" s="98" t="s">
        <v>14</v>
      </c>
      <c r="B154" s="131" t="s">
        <v>341</v>
      </c>
      <c r="C154" s="142">
        <f>+C129+C133+C140+C146+C152+C153</f>
        <v>905000</v>
      </c>
      <c r="D154" s="143">
        <f>+D129+D133+D140+D146+D152+D153</f>
        <v>-549</v>
      </c>
      <c r="E154" s="144">
        <f>+E129+E133+E140+E146+E152+E153</f>
        <v>904451</v>
      </c>
    </row>
    <row r="155" spans="1:5" s="231" customFormat="1" ht="15" customHeight="1" thickBot="1" x14ac:dyDescent="0.25">
      <c r="A155" s="265" t="s">
        <v>15</v>
      </c>
      <c r="B155" s="148" t="s">
        <v>340</v>
      </c>
      <c r="C155" s="142">
        <f>+C128+C154</f>
        <v>58963764</v>
      </c>
      <c r="D155" s="143">
        <f>+D128+D154</f>
        <v>78194896</v>
      </c>
      <c r="E155" s="144">
        <f>+E128+E154</f>
        <v>137158660</v>
      </c>
    </row>
    <row r="156" spans="1:5" s="231" customFormat="1" ht="13.5" thickBot="1" x14ac:dyDescent="0.25">
      <c r="A156" s="266"/>
      <c r="B156" s="267"/>
      <c r="C156" s="268"/>
      <c r="D156" s="268"/>
      <c r="E156" s="268"/>
    </row>
    <row r="157" spans="1:5" s="231" customFormat="1" ht="15" customHeight="1" thickBot="1" x14ac:dyDescent="0.25">
      <c r="A157" s="22" t="s">
        <v>375</v>
      </c>
      <c r="B157" s="23"/>
      <c r="C157" s="53">
        <v>2</v>
      </c>
      <c r="D157" s="53"/>
      <c r="E157" s="54">
        <f>C157+D157</f>
        <v>2</v>
      </c>
    </row>
    <row r="158" spans="1:5" s="231" customFormat="1" ht="14.25" customHeight="1" thickBot="1" x14ac:dyDescent="0.25">
      <c r="A158" s="22" t="s">
        <v>118</v>
      </c>
      <c r="B158" s="23"/>
      <c r="C158" s="53">
        <v>3</v>
      </c>
      <c r="D158" s="53">
        <v>4</v>
      </c>
      <c r="E158" s="54">
        <f>C158+D158</f>
        <v>7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58" zoomScaleSheetLayoutView="100" workbookViewId="0">
      <selection activeCell="E6" sqref="E6"/>
    </sheetView>
  </sheetViews>
  <sheetFormatPr defaultRowHeight="12.75" x14ac:dyDescent="0.2"/>
  <cols>
    <col min="1" max="1" width="16.1640625" style="34" customWidth="1"/>
    <col min="2" max="2" width="72.6640625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19"/>
      <c r="B1" s="20"/>
      <c r="E1" s="52" t="s">
        <v>449</v>
      </c>
    </row>
    <row r="2" spans="1:5" s="11" customFormat="1" ht="21" customHeight="1" thickBot="1" x14ac:dyDescent="0.25">
      <c r="A2" s="225" t="s">
        <v>40</v>
      </c>
      <c r="B2" s="494" t="s">
        <v>451</v>
      </c>
      <c r="C2" s="494"/>
      <c r="D2" s="494"/>
      <c r="E2" s="226" t="s">
        <v>36</v>
      </c>
    </row>
    <row r="3" spans="1:5" s="11" customFormat="1" ht="26.25" thickBot="1" x14ac:dyDescent="0.25">
      <c r="A3" s="225" t="s">
        <v>116</v>
      </c>
      <c r="B3" s="494" t="s">
        <v>292</v>
      </c>
      <c r="C3" s="494"/>
      <c r="D3" s="494"/>
      <c r="E3" s="227" t="s">
        <v>39</v>
      </c>
    </row>
    <row r="4" spans="1:5" s="11" customFormat="1" ht="15.95" customHeight="1" thickBot="1" x14ac:dyDescent="0.3">
      <c r="A4" s="40"/>
      <c r="B4" s="40"/>
      <c r="C4" s="21"/>
      <c r="E4" s="21" t="s">
        <v>458</v>
      </c>
    </row>
    <row r="5" spans="1:5" s="231" customFormat="1" ht="39" thickBot="1" x14ac:dyDescent="0.25">
      <c r="A5" s="228" t="s">
        <v>117</v>
      </c>
      <c r="B5" s="229" t="s">
        <v>438</v>
      </c>
      <c r="C5" s="269" t="s">
        <v>379</v>
      </c>
      <c r="D5" s="270" t="str">
        <f>'1.'!D4</f>
        <v>1.-5. sz. módosítás 
(±)</v>
      </c>
      <c r="E5" s="293" t="str">
        <f>'1.'!E4</f>
        <v>5.sz. módosítás utáni</v>
      </c>
    </row>
    <row r="6" spans="1:5" s="235" customFormat="1" ht="12.95" customHeight="1" thickBot="1" x14ac:dyDescent="0.25">
      <c r="A6" s="232" t="s">
        <v>355</v>
      </c>
      <c r="B6" s="233" t="s">
        <v>356</v>
      </c>
      <c r="C6" s="233" t="s">
        <v>357</v>
      </c>
      <c r="D6" s="234" t="s">
        <v>359</v>
      </c>
      <c r="E6" s="100" t="s">
        <v>436</v>
      </c>
    </row>
    <row r="7" spans="1:5" s="235" customFormat="1" ht="15.95" customHeight="1" thickBot="1" x14ac:dyDescent="0.25">
      <c r="A7" s="491" t="s">
        <v>37</v>
      </c>
      <c r="B7" s="492"/>
      <c r="C7" s="492"/>
      <c r="D7" s="492"/>
      <c r="E7" s="493"/>
    </row>
    <row r="8" spans="1:5" s="235" customFormat="1" ht="12" customHeight="1" thickBot="1" x14ac:dyDescent="0.25">
      <c r="A8" s="98" t="s">
        <v>5</v>
      </c>
      <c r="B8" s="64" t="s">
        <v>142</v>
      </c>
      <c r="C8" s="65">
        <f>+C9+C10+C11+C12+C13+C14</f>
        <v>0</v>
      </c>
      <c r="D8" s="132">
        <f>+D9+D10+D11+D12+D13+D14</f>
        <v>657860</v>
      </c>
      <c r="E8" s="66">
        <f>+E9+E10+E11+E12+E13+E14</f>
        <v>657860</v>
      </c>
    </row>
    <row r="9" spans="1:5" s="12" customFormat="1" ht="12" customHeight="1" x14ac:dyDescent="0.2">
      <c r="A9" s="236" t="s">
        <v>58</v>
      </c>
      <c r="B9" s="68" t="s">
        <v>143</v>
      </c>
      <c r="C9" s="69"/>
      <c r="D9" s="126"/>
      <c r="E9" s="70">
        <f t="shared" ref="E9:E14" si="0">C9+D9</f>
        <v>0</v>
      </c>
    </row>
    <row r="10" spans="1:5" s="238" customFormat="1" ht="12" customHeight="1" x14ac:dyDescent="0.2">
      <c r="A10" s="237" t="s">
        <v>59</v>
      </c>
      <c r="B10" s="72" t="s">
        <v>144</v>
      </c>
      <c r="C10" s="73"/>
      <c r="D10" s="128"/>
      <c r="E10" s="110">
        <f t="shared" si="0"/>
        <v>0</v>
      </c>
    </row>
    <row r="11" spans="1:5" s="238" customFormat="1" ht="12" customHeight="1" x14ac:dyDescent="0.2">
      <c r="A11" s="237" t="s">
        <v>60</v>
      </c>
      <c r="B11" s="72" t="s">
        <v>145</v>
      </c>
      <c r="C11" s="73"/>
      <c r="D11" s="128"/>
      <c r="E11" s="110">
        <f t="shared" si="0"/>
        <v>0</v>
      </c>
    </row>
    <row r="12" spans="1:5" s="238" customFormat="1" ht="12" customHeight="1" x14ac:dyDescent="0.2">
      <c r="A12" s="237" t="s">
        <v>61</v>
      </c>
      <c r="B12" s="72" t="s">
        <v>146</v>
      </c>
      <c r="C12" s="73"/>
      <c r="D12" s="128"/>
      <c r="E12" s="110">
        <f t="shared" si="0"/>
        <v>0</v>
      </c>
    </row>
    <row r="13" spans="1:5" s="238" customFormat="1" ht="12" customHeight="1" x14ac:dyDescent="0.2">
      <c r="A13" s="237" t="s">
        <v>78</v>
      </c>
      <c r="B13" s="72" t="s">
        <v>363</v>
      </c>
      <c r="C13" s="73"/>
      <c r="D13" s="128">
        <f>'1.2.'!D11</f>
        <v>657860</v>
      </c>
      <c r="E13" s="110">
        <f t="shared" si="0"/>
        <v>657860</v>
      </c>
    </row>
    <row r="14" spans="1:5" s="12" customFormat="1" ht="12" customHeight="1" thickBot="1" x14ac:dyDescent="0.25">
      <c r="A14" s="239" t="s">
        <v>62</v>
      </c>
      <c r="B14" s="76" t="s">
        <v>302</v>
      </c>
      <c r="C14" s="73"/>
      <c r="D14" s="128"/>
      <c r="E14" s="110">
        <f t="shared" si="0"/>
        <v>0</v>
      </c>
    </row>
    <row r="15" spans="1:5" s="12" customFormat="1" ht="12" customHeight="1" thickBot="1" x14ac:dyDescent="0.25">
      <c r="A15" s="98" t="s">
        <v>6</v>
      </c>
      <c r="B15" s="77" t="s">
        <v>147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 x14ac:dyDescent="0.2">
      <c r="A16" s="236" t="s">
        <v>64</v>
      </c>
      <c r="B16" s="68" t="s">
        <v>148</v>
      </c>
      <c r="C16" s="69"/>
      <c r="D16" s="126"/>
      <c r="E16" s="70">
        <f t="shared" ref="E16:E21" si="1">C16+D16</f>
        <v>0</v>
      </c>
    </row>
    <row r="17" spans="1:5" s="12" customFormat="1" ht="12" customHeight="1" x14ac:dyDescent="0.2">
      <c r="A17" s="237" t="s">
        <v>65</v>
      </c>
      <c r="B17" s="72" t="s">
        <v>149</v>
      </c>
      <c r="C17" s="73"/>
      <c r="D17" s="128"/>
      <c r="E17" s="110">
        <f t="shared" si="1"/>
        <v>0</v>
      </c>
    </row>
    <row r="18" spans="1:5" s="12" customFormat="1" ht="12" customHeight="1" x14ac:dyDescent="0.2">
      <c r="A18" s="237" t="s">
        <v>66</v>
      </c>
      <c r="B18" s="72" t="s">
        <v>294</v>
      </c>
      <c r="C18" s="73"/>
      <c r="D18" s="128"/>
      <c r="E18" s="110">
        <f t="shared" si="1"/>
        <v>0</v>
      </c>
    </row>
    <row r="19" spans="1:5" s="12" customFormat="1" ht="12" customHeight="1" x14ac:dyDescent="0.2">
      <c r="A19" s="237" t="s">
        <v>67</v>
      </c>
      <c r="B19" s="72" t="s">
        <v>295</v>
      </c>
      <c r="C19" s="73"/>
      <c r="D19" s="128"/>
      <c r="E19" s="110">
        <f t="shared" si="1"/>
        <v>0</v>
      </c>
    </row>
    <row r="20" spans="1:5" s="12" customFormat="1" ht="12" customHeight="1" x14ac:dyDescent="0.2">
      <c r="A20" s="237" t="s">
        <v>68</v>
      </c>
      <c r="B20" s="72" t="s">
        <v>150</v>
      </c>
      <c r="C20" s="73"/>
      <c r="D20" s="128"/>
      <c r="E20" s="110">
        <f t="shared" si="1"/>
        <v>0</v>
      </c>
    </row>
    <row r="21" spans="1:5" s="238" customFormat="1" ht="12" customHeight="1" thickBot="1" x14ac:dyDescent="0.25">
      <c r="A21" s="239" t="s">
        <v>74</v>
      </c>
      <c r="B21" s="76" t="s">
        <v>151</v>
      </c>
      <c r="C21" s="78"/>
      <c r="D21" s="130"/>
      <c r="E21" s="111">
        <f t="shared" si="1"/>
        <v>0</v>
      </c>
    </row>
    <row r="22" spans="1:5" s="238" customFormat="1" ht="12" customHeight="1" thickBot="1" x14ac:dyDescent="0.25">
      <c r="A22" s="98" t="s">
        <v>7</v>
      </c>
      <c r="B22" s="64" t="s">
        <v>152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8" customFormat="1" ht="12" customHeight="1" x14ac:dyDescent="0.2">
      <c r="A23" s="236" t="s">
        <v>47</v>
      </c>
      <c r="B23" s="68" t="s">
        <v>153</v>
      </c>
      <c r="C23" s="69"/>
      <c r="D23" s="126"/>
      <c r="E23" s="70">
        <f t="shared" ref="E23:E64" si="2">C23+D23</f>
        <v>0</v>
      </c>
    </row>
    <row r="24" spans="1:5" s="12" customFormat="1" ht="12" customHeight="1" x14ac:dyDescent="0.2">
      <c r="A24" s="237" t="s">
        <v>48</v>
      </c>
      <c r="B24" s="72" t="s">
        <v>154</v>
      </c>
      <c r="C24" s="73"/>
      <c r="D24" s="128"/>
      <c r="E24" s="110">
        <f t="shared" si="2"/>
        <v>0</v>
      </c>
    </row>
    <row r="25" spans="1:5" s="238" customFormat="1" ht="12" customHeight="1" x14ac:dyDescent="0.2">
      <c r="A25" s="237" t="s">
        <v>49</v>
      </c>
      <c r="B25" s="72" t="s">
        <v>296</v>
      </c>
      <c r="C25" s="73"/>
      <c r="D25" s="128"/>
      <c r="E25" s="110">
        <f t="shared" si="2"/>
        <v>0</v>
      </c>
    </row>
    <row r="26" spans="1:5" s="238" customFormat="1" ht="12" customHeight="1" x14ac:dyDescent="0.2">
      <c r="A26" s="237" t="s">
        <v>50</v>
      </c>
      <c r="B26" s="72" t="s">
        <v>297</v>
      </c>
      <c r="C26" s="73"/>
      <c r="D26" s="128"/>
      <c r="E26" s="110">
        <f t="shared" si="2"/>
        <v>0</v>
      </c>
    </row>
    <row r="27" spans="1:5" s="238" customFormat="1" ht="12" customHeight="1" x14ac:dyDescent="0.2">
      <c r="A27" s="237" t="s">
        <v>91</v>
      </c>
      <c r="B27" s="72" t="s">
        <v>155</v>
      </c>
      <c r="C27" s="73"/>
      <c r="D27" s="128"/>
      <c r="E27" s="110">
        <f t="shared" si="2"/>
        <v>0</v>
      </c>
    </row>
    <row r="28" spans="1:5" s="238" customFormat="1" ht="12" customHeight="1" thickBot="1" x14ac:dyDescent="0.25">
      <c r="A28" s="239" t="s">
        <v>92</v>
      </c>
      <c r="B28" s="76" t="s">
        <v>156</v>
      </c>
      <c r="C28" s="78"/>
      <c r="D28" s="130"/>
      <c r="E28" s="111">
        <f t="shared" si="2"/>
        <v>0</v>
      </c>
    </row>
    <row r="29" spans="1:5" s="238" customFormat="1" ht="12" customHeight="1" thickBot="1" x14ac:dyDescent="0.25">
      <c r="A29" s="98" t="s">
        <v>93</v>
      </c>
      <c r="B29" s="64" t="s">
        <v>431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8" customFormat="1" ht="12" customHeight="1" x14ac:dyDescent="0.2">
      <c r="A30" s="236" t="s">
        <v>157</v>
      </c>
      <c r="B30" s="68" t="s">
        <v>452</v>
      </c>
      <c r="C30" s="69"/>
      <c r="D30" s="69"/>
      <c r="E30" s="70">
        <f t="shared" si="2"/>
        <v>0</v>
      </c>
    </row>
    <row r="31" spans="1:5" s="238" customFormat="1" ht="12" customHeight="1" x14ac:dyDescent="0.2">
      <c r="A31" s="237" t="s">
        <v>158</v>
      </c>
      <c r="B31" s="72" t="s">
        <v>453</v>
      </c>
      <c r="C31" s="73"/>
      <c r="D31" s="73"/>
      <c r="E31" s="110">
        <f t="shared" si="2"/>
        <v>0</v>
      </c>
    </row>
    <row r="32" spans="1:5" s="238" customFormat="1" ht="12" customHeight="1" x14ac:dyDescent="0.2">
      <c r="A32" s="237" t="s">
        <v>159</v>
      </c>
      <c r="B32" s="72" t="s">
        <v>426</v>
      </c>
      <c r="C32" s="73"/>
      <c r="D32" s="73"/>
      <c r="E32" s="110">
        <f t="shared" si="2"/>
        <v>0</v>
      </c>
    </row>
    <row r="33" spans="1:5" s="238" customFormat="1" ht="12" customHeight="1" x14ac:dyDescent="0.2">
      <c r="A33" s="237" t="s">
        <v>160</v>
      </c>
      <c r="B33" s="72" t="s">
        <v>427</v>
      </c>
      <c r="C33" s="73"/>
      <c r="D33" s="73"/>
      <c r="E33" s="110">
        <f t="shared" si="2"/>
        <v>0</v>
      </c>
    </row>
    <row r="34" spans="1:5" s="238" customFormat="1" ht="12" customHeight="1" x14ac:dyDescent="0.2">
      <c r="A34" s="237" t="s">
        <v>428</v>
      </c>
      <c r="B34" s="72" t="s">
        <v>161</v>
      </c>
      <c r="C34" s="73"/>
      <c r="D34" s="73"/>
      <c r="E34" s="110">
        <f t="shared" si="2"/>
        <v>0</v>
      </c>
    </row>
    <row r="35" spans="1:5" s="238" customFormat="1" ht="12" customHeight="1" x14ac:dyDescent="0.2">
      <c r="A35" s="237" t="s">
        <v>429</v>
      </c>
      <c r="B35" s="72" t="s">
        <v>162</v>
      </c>
      <c r="C35" s="73"/>
      <c r="D35" s="73"/>
      <c r="E35" s="110">
        <f t="shared" si="2"/>
        <v>0</v>
      </c>
    </row>
    <row r="36" spans="1:5" s="238" customFormat="1" ht="12" customHeight="1" thickBot="1" x14ac:dyDescent="0.25">
      <c r="A36" s="239" t="s">
        <v>430</v>
      </c>
      <c r="B36" s="76" t="s">
        <v>163</v>
      </c>
      <c r="C36" s="78"/>
      <c r="D36" s="78"/>
      <c r="E36" s="111">
        <f t="shared" si="2"/>
        <v>0</v>
      </c>
    </row>
    <row r="37" spans="1:5" s="238" customFormat="1" ht="12" customHeight="1" thickBot="1" x14ac:dyDescent="0.25">
      <c r="A37" s="98" t="s">
        <v>9</v>
      </c>
      <c r="B37" s="64" t="s">
        <v>303</v>
      </c>
      <c r="C37" s="65">
        <f>SUM(C38:C48)</f>
        <v>0</v>
      </c>
      <c r="D37" s="132">
        <f>SUM(D38:D48)</f>
        <v>0</v>
      </c>
      <c r="E37" s="66">
        <f>SUM(E38:E48)</f>
        <v>0</v>
      </c>
    </row>
    <row r="38" spans="1:5" s="238" customFormat="1" ht="12" customHeight="1" x14ac:dyDescent="0.2">
      <c r="A38" s="236" t="s">
        <v>51</v>
      </c>
      <c r="B38" s="68" t="s">
        <v>166</v>
      </c>
      <c r="C38" s="69"/>
      <c r="D38" s="126"/>
      <c r="E38" s="70">
        <f t="shared" si="2"/>
        <v>0</v>
      </c>
    </row>
    <row r="39" spans="1:5" s="238" customFormat="1" ht="12" customHeight="1" x14ac:dyDescent="0.2">
      <c r="A39" s="237" t="s">
        <v>52</v>
      </c>
      <c r="B39" s="72" t="s">
        <v>167</v>
      </c>
      <c r="C39" s="73"/>
      <c r="D39" s="128"/>
      <c r="E39" s="110">
        <f t="shared" si="2"/>
        <v>0</v>
      </c>
    </row>
    <row r="40" spans="1:5" s="238" customFormat="1" ht="12" customHeight="1" x14ac:dyDescent="0.2">
      <c r="A40" s="237" t="s">
        <v>53</v>
      </c>
      <c r="B40" s="72" t="s">
        <v>168</v>
      </c>
      <c r="C40" s="73"/>
      <c r="D40" s="128"/>
      <c r="E40" s="110">
        <f t="shared" si="2"/>
        <v>0</v>
      </c>
    </row>
    <row r="41" spans="1:5" s="238" customFormat="1" ht="12" customHeight="1" x14ac:dyDescent="0.2">
      <c r="A41" s="237" t="s">
        <v>95</v>
      </c>
      <c r="B41" s="72" t="s">
        <v>169</v>
      </c>
      <c r="C41" s="73"/>
      <c r="D41" s="128"/>
      <c r="E41" s="110">
        <f t="shared" si="2"/>
        <v>0</v>
      </c>
    </row>
    <row r="42" spans="1:5" s="238" customFormat="1" ht="12" customHeight="1" x14ac:dyDescent="0.2">
      <c r="A42" s="237" t="s">
        <v>96</v>
      </c>
      <c r="B42" s="72" t="s">
        <v>170</v>
      </c>
      <c r="C42" s="73"/>
      <c r="D42" s="128"/>
      <c r="E42" s="110">
        <f t="shared" si="2"/>
        <v>0</v>
      </c>
    </row>
    <row r="43" spans="1:5" s="238" customFormat="1" ht="12" customHeight="1" x14ac:dyDescent="0.2">
      <c r="A43" s="237" t="s">
        <v>97</v>
      </c>
      <c r="B43" s="72" t="s">
        <v>171</v>
      </c>
      <c r="C43" s="73"/>
      <c r="D43" s="128"/>
      <c r="E43" s="110">
        <f t="shared" si="2"/>
        <v>0</v>
      </c>
    </row>
    <row r="44" spans="1:5" s="238" customFormat="1" ht="12" customHeight="1" x14ac:dyDescent="0.2">
      <c r="A44" s="237" t="s">
        <v>98</v>
      </c>
      <c r="B44" s="72" t="s">
        <v>172</v>
      </c>
      <c r="C44" s="73"/>
      <c r="D44" s="128"/>
      <c r="E44" s="110">
        <f t="shared" si="2"/>
        <v>0</v>
      </c>
    </row>
    <row r="45" spans="1:5" s="238" customFormat="1" ht="12" customHeight="1" x14ac:dyDescent="0.2">
      <c r="A45" s="237" t="s">
        <v>99</v>
      </c>
      <c r="B45" s="72" t="s">
        <v>173</v>
      </c>
      <c r="C45" s="73"/>
      <c r="D45" s="128"/>
      <c r="E45" s="110">
        <f t="shared" si="2"/>
        <v>0</v>
      </c>
    </row>
    <row r="46" spans="1:5" s="238" customFormat="1" ht="12" customHeight="1" x14ac:dyDescent="0.2">
      <c r="A46" s="237" t="s">
        <v>164</v>
      </c>
      <c r="B46" s="72" t="s">
        <v>174</v>
      </c>
      <c r="C46" s="240"/>
      <c r="D46" s="241"/>
      <c r="E46" s="242">
        <f t="shared" si="2"/>
        <v>0</v>
      </c>
    </row>
    <row r="47" spans="1:5" s="238" customFormat="1" ht="12" customHeight="1" x14ac:dyDescent="0.2">
      <c r="A47" s="239" t="s">
        <v>165</v>
      </c>
      <c r="B47" s="79" t="s">
        <v>305</v>
      </c>
      <c r="C47" s="243"/>
      <c r="D47" s="244"/>
      <c r="E47" s="245">
        <f t="shared" si="2"/>
        <v>0</v>
      </c>
    </row>
    <row r="48" spans="1:5" s="238" customFormat="1" ht="12" customHeight="1" thickBot="1" x14ac:dyDescent="0.25">
      <c r="A48" s="239" t="s">
        <v>304</v>
      </c>
      <c r="B48" s="76" t="s">
        <v>175</v>
      </c>
      <c r="C48" s="243"/>
      <c r="D48" s="244"/>
      <c r="E48" s="245">
        <f t="shared" si="2"/>
        <v>0</v>
      </c>
    </row>
    <row r="49" spans="1:5" s="238" customFormat="1" ht="12" customHeight="1" thickBot="1" x14ac:dyDescent="0.25">
      <c r="A49" s="98" t="s">
        <v>10</v>
      </c>
      <c r="B49" s="64" t="s">
        <v>176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 x14ac:dyDescent="0.2">
      <c r="A50" s="236" t="s">
        <v>54</v>
      </c>
      <c r="B50" s="68" t="s">
        <v>180</v>
      </c>
      <c r="C50" s="246"/>
      <c r="D50" s="247"/>
      <c r="E50" s="248">
        <f t="shared" si="2"/>
        <v>0</v>
      </c>
    </row>
    <row r="51" spans="1:5" s="238" customFormat="1" ht="12" customHeight="1" x14ac:dyDescent="0.2">
      <c r="A51" s="237" t="s">
        <v>55</v>
      </c>
      <c r="B51" s="72" t="s">
        <v>181</v>
      </c>
      <c r="C51" s="240"/>
      <c r="D51" s="241"/>
      <c r="E51" s="242">
        <f t="shared" si="2"/>
        <v>0</v>
      </c>
    </row>
    <row r="52" spans="1:5" s="238" customFormat="1" ht="12" customHeight="1" x14ac:dyDescent="0.2">
      <c r="A52" s="237" t="s">
        <v>177</v>
      </c>
      <c r="B52" s="72" t="s">
        <v>182</v>
      </c>
      <c r="C52" s="240"/>
      <c r="D52" s="241"/>
      <c r="E52" s="242">
        <f t="shared" si="2"/>
        <v>0</v>
      </c>
    </row>
    <row r="53" spans="1:5" s="238" customFormat="1" ht="12" customHeight="1" x14ac:dyDescent="0.2">
      <c r="A53" s="237" t="s">
        <v>178</v>
      </c>
      <c r="B53" s="72" t="s">
        <v>183</v>
      </c>
      <c r="C53" s="240"/>
      <c r="D53" s="241"/>
      <c r="E53" s="242">
        <f t="shared" si="2"/>
        <v>0</v>
      </c>
    </row>
    <row r="54" spans="1:5" s="238" customFormat="1" ht="12" customHeight="1" thickBot="1" x14ac:dyDescent="0.25">
      <c r="A54" s="239" t="s">
        <v>179</v>
      </c>
      <c r="B54" s="76" t="s">
        <v>184</v>
      </c>
      <c r="C54" s="243"/>
      <c r="D54" s="244"/>
      <c r="E54" s="245">
        <f t="shared" si="2"/>
        <v>0</v>
      </c>
    </row>
    <row r="55" spans="1:5" s="238" customFormat="1" ht="12" customHeight="1" thickBot="1" x14ac:dyDescent="0.25">
      <c r="A55" s="98" t="s">
        <v>100</v>
      </c>
      <c r="B55" s="64" t="s">
        <v>185</v>
      </c>
      <c r="C55" s="65">
        <f>SUM(C56:C58)</f>
        <v>0</v>
      </c>
      <c r="D55" s="132">
        <f>SUM(D56:D58)</f>
        <v>70000</v>
      </c>
      <c r="E55" s="66">
        <f>SUM(E56:E58)</f>
        <v>70000</v>
      </c>
    </row>
    <row r="56" spans="1:5" s="238" customFormat="1" ht="12" customHeight="1" x14ac:dyDescent="0.2">
      <c r="A56" s="236" t="s">
        <v>56</v>
      </c>
      <c r="B56" s="68" t="s">
        <v>186</v>
      </c>
      <c r="C56" s="69"/>
      <c r="D56" s="126"/>
      <c r="E56" s="70">
        <f t="shared" si="2"/>
        <v>0</v>
      </c>
    </row>
    <row r="57" spans="1:5" s="238" customFormat="1" ht="12" customHeight="1" x14ac:dyDescent="0.2">
      <c r="A57" s="237" t="s">
        <v>57</v>
      </c>
      <c r="B57" s="72" t="s">
        <v>298</v>
      </c>
      <c r="C57" s="73"/>
      <c r="D57" s="128"/>
      <c r="E57" s="110">
        <f t="shared" si="2"/>
        <v>0</v>
      </c>
    </row>
    <row r="58" spans="1:5" s="238" customFormat="1" ht="12" customHeight="1" x14ac:dyDescent="0.2">
      <c r="A58" s="237" t="s">
        <v>189</v>
      </c>
      <c r="B58" s="72" t="s">
        <v>187</v>
      </c>
      <c r="C58" s="73">
        <f>'1.2.'!C56</f>
        <v>0</v>
      </c>
      <c r="D58" s="73">
        <f>'1.2.'!D56</f>
        <v>70000</v>
      </c>
      <c r="E58" s="73">
        <f>'1.2.'!E56</f>
        <v>70000</v>
      </c>
    </row>
    <row r="59" spans="1:5" s="238" customFormat="1" ht="12" customHeight="1" thickBot="1" x14ac:dyDescent="0.25">
      <c r="A59" s="239" t="s">
        <v>190</v>
      </c>
      <c r="B59" s="76" t="s">
        <v>188</v>
      </c>
      <c r="C59" s="78"/>
      <c r="D59" s="130"/>
      <c r="E59" s="111">
        <f t="shared" si="2"/>
        <v>0</v>
      </c>
    </row>
    <row r="60" spans="1:5" s="238" customFormat="1" ht="12" customHeight="1" thickBot="1" x14ac:dyDescent="0.25">
      <c r="A60" s="98" t="s">
        <v>12</v>
      </c>
      <c r="B60" s="77" t="s">
        <v>191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 x14ac:dyDescent="0.2">
      <c r="A61" s="236" t="s">
        <v>101</v>
      </c>
      <c r="B61" s="68" t="s">
        <v>193</v>
      </c>
      <c r="C61" s="240"/>
      <c r="D61" s="241"/>
      <c r="E61" s="242">
        <f t="shared" si="2"/>
        <v>0</v>
      </c>
    </row>
    <row r="62" spans="1:5" s="238" customFormat="1" ht="12" customHeight="1" x14ac:dyDescent="0.2">
      <c r="A62" s="237" t="s">
        <v>102</v>
      </c>
      <c r="B62" s="72" t="s">
        <v>299</v>
      </c>
      <c r="C62" s="240"/>
      <c r="D62" s="241"/>
      <c r="E62" s="242">
        <f t="shared" si="2"/>
        <v>0</v>
      </c>
    </row>
    <row r="63" spans="1:5" s="238" customFormat="1" ht="12" customHeight="1" x14ac:dyDescent="0.2">
      <c r="A63" s="237" t="s">
        <v>122</v>
      </c>
      <c r="B63" s="72" t="s">
        <v>194</v>
      </c>
      <c r="C63" s="240"/>
      <c r="D63" s="241"/>
      <c r="E63" s="242">
        <f t="shared" si="2"/>
        <v>0</v>
      </c>
    </row>
    <row r="64" spans="1:5" s="238" customFormat="1" ht="12" customHeight="1" thickBot="1" x14ac:dyDescent="0.25">
      <c r="A64" s="239" t="s">
        <v>192</v>
      </c>
      <c r="B64" s="76" t="s">
        <v>195</v>
      </c>
      <c r="C64" s="240"/>
      <c r="D64" s="241"/>
      <c r="E64" s="242">
        <f t="shared" si="2"/>
        <v>0</v>
      </c>
    </row>
    <row r="65" spans="1:5" s="238" customFormat="1" ht="12" customHeight="1" thickBot="1" x14ac:dyDescent="0.25">
      <c r="A65" s="98" t="s">
        <v>13</v>
      </c>
      <c r="B65" s="64" t="s">
        <v>196</v>
      </c>
      <c r="C65" s="80">
        <f>+C8+C15+C22+C29+C37+C49+C55+C60</f>
        <v>0</v>
      </c>
      <c r="D65" s="134">
        <f>+D8+D15+D22+D29+D37+D49+D55+D60</f>
        <v>727860</v>
      </c>
      <c r="E65" s="81">
        <f>+E8+E15+E22+E29+E37+E49+E55+E60</f>
        <v>727860</v>
      </c>
    </row>
    <row r="66" spans="1:5" s="238" customFormat="1" ht="12" customHeight="1" thickBot="1" x14ac:dyDescent="0.25">
      <c r="A66" s="249" t="s">
        <v>286</v>
      </c>
      <c r="B66" s="77" t="s">
        <v>198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 x14ac:dyDescent="0.2">
      <c r="A67" s="236" t="s">
        <v>229</v>
      </c>
      <c r="B67" s="68" t="s">
        <v>199</v>
      </c>
      <c r="C67" s="240"/>
      <c r="D67" s="241"/>
      <c r="E67" s="242">
        <f>C67+D67</f>
        <v>0</v>
      </c>
    </row>
    <row r="68" spans="1:5" s="238" customFormat="1" ht="12" customHeight="1" x14ac:dyDescent="0.2">
      <c r="A68" s="237" t="s">
        <v>238</v>
      </c>
      <c r="B68" s="72" t="s">
        <v>200</v>
      </c>
      <c r="C68" s="240"/>
      <c r="D68" s="241"/>
      <c r="E68" s="242">
        <f>C68+D68</f>
        <v>0</v>
      </c>
    </row>
    <row r="69" spans="1:5" s="238" customFormat="1" ht="12" customHeight="1" thickBot="1" x14ac:dyDescent="0.25">
      <c r="A69" s="239" t="s">
        <v>239</v>
      </c>
      <c r="B69" s="90" t="s">
        <v>201</v>
      </c>
      <c r="C69" s="240"/>
      <c r="D69" s="250"/>
      <c r="E69" s="242">
        <f>C69+D69</f>
        <v>0</v>
      </c>
    </row>
    <row r="70" spans="1:5" s="238" customFormat="1" ht="12" customHeight="1" thickBot="1" x14ac:dyDescent="0.25">
      <c r="A70" s="249" t="s">
        <v>202</v>
      </c>
      <c r="B70" s="77" t="s">
        <v>203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 x14ac:dyDescent="0.2">
      <c r="A71" s="236" t="s">
        <v>79</v>
      </c>
      <c r="B71" s="68" t="s">
        <v>204</v>
      </c>
      <c r="C71" s="240"/>
      <c r="D71" s="240"/>
      <c r="E71" s="242">
        <f>C71+D71</f>
        <v>0</v>
      </c>
    </row>
    <row r="72" spans="1:5" s="238" customFormat="1" ht="12" customHeight="1" x14ac:dyDescent="0.2">
      <c r="A72" s="237" t="s">
        <v>80</v>
      </c>
      <c r="B72" s="72" t="s">
        <v>205</v>
      </c>
      <c r="C72" s="240"/>
      <c r="D72" s="240"/>
      <c r="E72" s="242">
        <f>C72+D72</f>
        <v>0</v>
      </c>
    </row>
    <row r="73" spans="1:5" s="238" customFormat="1" ht="12" customHeight="1" x14ac:dyDescent="0.2">
      <c r="A73" s="237" t="s">
        <v>230</v>
      </c>
      <c r="B73" s="72" t="s">
        <v>206</v>
      </c>
      <c r="C73" s="240"/>
      <c r="D73" s="240"/>
      <c r="E73" s="242">
        <f>C73+D73</f>
        <v>0</v>
      </c>
    </row>
    <row r="74" spans="1:5" s="238" customFormat="1" ht="12" customHeight="1" thickBot="1" x14ac:dyDescent="0.25">
      <c r="A74" s="239" t="s">
        <v>231</v>
      </c>
      <c r="B74" s="76" t="s">
        <v>207</v>
      </c>
      <c r="C74" s="240"/>
      <c r="D74" s="240"/>
      <c r="E74" s="242">
        <f>C74+D74</f>
        <v>0</v>
      </c>
    </row>
    <row r="75" spans="1:5" s="238" customFormat="1" ht="12" customHeight="1" thickBot="1" x14ac:dyDescent="0.25">
      <c r="A75" s="249" t="s">
        <v>208</v>
      </c>
      <c r="B75" s="77" t="s">
        <v>209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8" customFormat="1" ht="12" customHeight="1" x14ac:dyDescent="0.2">
      <c r="A76" s="236" t="s">
        <v>232</v>
      </c>
      <c r="B76" s="68" t="s">
        <v>210</v>
      </c>
      <c r="C76" s="240"/>
      <c r="D76" s="240"/>
      <c r="E76" s="242">
        <f>C76+D76</f>
        <v>0</v>
      </c>
    </row>
    <row r="77" spans="1:5" s="238" customFormat="1" ht="12" customHeight="1" thickBot="1" x14ac:dyDescent="0.25">
      <c r="A77" s="239" t="s">
        <v>233</v>
      </c>
      <c r="B77" s="76" t="s">
        <v>211</v>
      </c>
      <c r="C77" s="240"/>
      <c r="D77" s="240"/>
      <c r="E77" s="242">
        <f>C77+D77</f>
        <v>0</v>
      </c>
    </row>
    <row r="78" spans="1:5" s="12" customFormat="1" ht="12" customHeight="1" thickBot="1" x14ac:dyDescent="0.25">
      <c r="A78" s="249" t="s">
        <v>212</v>
      </c>
      <c r="B78" s="77" t="s">
        <v>213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8" customFormat="1" ht="12" customHeight="1" x14ac:dyDescent="0.2">
      <c r="A79" s="236" t="s">
        <v>234</v>
      </c>
      <c r="B79" s="68" t="s">
        <v>214</v>
      </c>
      <c r="C79" s="240"/>
      <c r="D79" s="240"/>
      <c r="E79" s="242">
        <f>C79+D79</f>
        <v>0</v>
      </c>
    </row>
    <row r="80" spans="1:5" s="238" customFormat="1" ht="12" customHeight="1" x14ac:dyDescent="0.2">
      <c r="A80" s="237" t="s">
        <v>235</v>
      </c>
      <c r="B80" s="72" t="s">
        <v>215</v>
      </c>
      <c r="C80" s="240"/>
      <c r="D80" s="240"/>
      <c r="E80" s="242">
        <f>C80+D80</f>
        <v>0</v>
      </c>
    </row>
    <row r="81" spans="1:5" s="238" customFormat="1" ht="12" customHeight="1" thickBot="1" x14ac:dyDescent="0.25">
      <c r="A81" s="239" t="s">
        <v>236</v>
      </c>
      <c r="B81" s="76" t="s">
        <v>216</v>
      </c>
      <c r="C81" s="240"/>
      <c r="D81" s="240"/>
      <c r="E81" s="242">
        <f>C81+D81</f>
        <v>0</v>
      </c>
    </row>
    <row r="82" spans="1:5" s="238" customFormat="1" ht="12" customHeight="1" thickBot="1" x14ac:dyDescent="0.25">
      <c r="A82" s="249" t="s">
        <v>217</v>
      </c>
      <c r="B82" s="77" t="s">
        <v>237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 x14ac:dyDescent="0.2">
      <c r="A83" s="251" t="s">
        <v>218</v>
      </c>
      <c r="B83" s="68" t="s">
        <v>219</v>
      </c>
      <c r="C83" s="240"/>
      <c r="D83" s="240"/>
      <c r="E83" s="242">
        <f t="shared" ref="E83:E88" si="3">C83+D83</f>
        <v>0</v>
      </c>
    </row>
    <row r="84" spans="1:5" s="238" customFormat="1" ht="12" customHeight="1" x14ac:dyDescent="0.2">
      <c r="A84" s="252" t="s">
        <v>220</v>
      </c>
      <c r="B84" s="72" t="s">
        <v>221</v>
      </c>
      <c r="C84" s="240"/>
      <c r="D84" s="240"/>
      <c r="E84" s="242">
        <f t="shared" si="3"/>
        <v>0</v>
      </c>
    </row>
    <row r="85" spans="1:5" s="238" customFormat="1" ht="12" customHeight="1" x14ac:dyDescent="0.2">
      <c r="A85" s="252" t="s">
        <v>222</v>
      </c>
      <c r="B85" s="72" t="s">
        <v>223</v>
      </c>
      <c r="C85" s="240"/>
      <c r="D85" s="240"/>
      <c r="E85" s="242">
        <f t="shared" si="3"/>
        <v>0</v>
      </c>
    </row>
    <row r="86" spans="1:5" s="12" customFormat="1" ht="12" customHeight="1" thickBot="1" x14ac:dyDescent="0.25">
      <c r="A86" s="253" t="s">
        <v>224</v>
      </c>
      <c r="B86" s="76" t="s">
        <v>225</v>
      </c>
      <c r="C86" s="240"/>
      <c r="D86" s="240"/>
      <c r="E86" s="242">
        <f t="shared" si="3"/>
        <v>0</v>
      </c>
    </row>
    <row r="87" spans="1:5" s="12" customFormat="1" ht="12" customHeight="1" thickBot="1" x14ac:dyDescent="0.25">
      <c r="A87" s="249" t="s">
        <v>226</v>
      </c>
      <c r="B87" s="77" t="s">
        <v>343</v>
      </c>
      <c r="C87" s="94"/>
      <c r="D87" s="94"/>
      <c r="E87" s="66">
        <f t="shared" si="3"/>
        <v>0</v>
      </c>
    </row>
    <row r="88" spans="1:5" s="12" customFormat="1" ht="12" customHeight="1" thickBot="1" x14ac:dyDescent="0.25">
      <c r="A88" s="249" t="s">
        <v>364</v>
      </c>
      <c r="B88" s="77" t="s">
        <v>227</v>
      </c>
      <c r="C88" s="94"/>
      <c r="D88" s="94"/>
      <c r="E88" s="66">
        <f t="shared" si="3"/>
        <v>0</v>
      </c>
    </row>
    <row r="89" spans="1:5" s="12" customFormat="1" ht="13.5" thickBot="1" x14ac:dyDescent="0.25">
      <c r="A89" s="249" t="s">
        <v>365</v>
      </c>
      <c r="B89" s="95" t="s">
        <v>346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3.5" thickBot="1" x14ac:dyDescent="0.25">
      <c r="A90" s="254" t="s">
        <v>366</v>
      </c>
      <c r="B90" s="97" t="s">
        <v>367</v>
      </c>
      <c r="C90" s="80">
        <f>+C65+C89</f>
        <v>0</v>
      </c>
      <c r="D90" s="80">
        <f>+D65+D89</f>
        <v>727860</v>
      </c>
      <c r="E90" s="81">
        <f>+E65+E89</f>
        <v>727860</v>
      </c>
    </row>
    <row r="91" spans="1:5" s="238" customFormat="1" ht="15" customHeight="1" thickBot="1" x14ac:dyDescent="0.25">
      <c r="A91" s="255"/>
      <c r="B91" s="256"/>
      <c r="C91" s="257"/>
    </row>
    <row r="92" spans="1:5" s="235" customFormat="1" ht="16.5" customHeight="1" thickBot="1" x14ac:dyDescent="0.25">
      <c r="A92" s="491" t="s">
        <v>38</v>
      </c>
      <c r="B92" s="492"/>
      <c r="C92" s="492"/>
      <c r="D92" s="492"/>
      <c r="E92" s="493"/>
    </row>
    <row r="93" spans="1:5" s="12" customFormat="1" ht="12" customHeight="1" thickBot="1" x14ac:dyDescent="0.25">
      <c r="A93" s="151" t="s">
        <v>5</v>
      </c>
      <c r="B93" s="102" t="s">
        <v>441</v>
      </c>
      <c r="C93" s="103">
        <f>+C94+C95+C96+C97+C98+C111</f>
        <v>3058000</v>
      </c>
      <c r="D93" s="103">
        <f>+D94+D95+D96+D97+D98+D111</f>
        <v>1022000</v>
      </c>
      <c r="E93" s="104">
        <f>+E94+E95+E96+E97+E98+E111</f>
        <v>4080000</v>
      </c>
    </row>
    <row r="94" spans="1:5" s="231" customFormat="1" ht="12" customHeight="1" x14ac:dyDescent="0.2">
      <c r="A94" s="258" t="s">
        <v>58</v>
      </c>
      <c r="B94" s="106" t="s">
        <v>34</v>
      </c>
      <c r="C94" s="307">
        <f>'1.2.'!C96</f>
        <v>0</v>
      </c>
      <c r="D94" s="107"/>
      <c r="E94" s="108">
        <f t="shared" ref="E94:E113" si="4">C94+D94</f>
        <v>0</v>
      </c>
    </row>
    <row r="95" spans="1:5" s="231" customFormat="1" ht="12" customHeight="1" x14ac:dyDescent="0.2">
      <c r="A95" s="237" t="s">
        <v>59</v>
      </c>
      <c r="B95" s="109" t="s">
        <v>103</v>
      </c>
      <c r="C95" s="78">
        <f>'1.2.'!C97</f>
        <v>0</v>
      </c>
      <c r="D95" s="73"/>
      <c r="E95" s="110">
        <f t="shared" si="4"/>
        <v>0</v>
      </c>
    </row>
    <row r="96" spans="1:5" s="231" customFormat="1" ht="12" customHeight="1" x14ac:dyDescent="0.2">
      <c r="A96" s="237" t="s">
        <v>60</v>
      </c>
      <c r="B96" s="109" t="s">
        <v>77</v>
      </c>
      <c r="C96" s="73">
        <f>'1.2.'!C98</f>
        <v>940000</v>
      </c>
      <c r="D96" s="73">
        <f>'1.2.'!D98</f>
        <v>465000</v>
      </c>
      <c r="E96" s="111">
        <f t="shared" si="4"/>
        <v>1405000</v>
      </c>
    </row>
    <row r="97" spans="1:5" s="231" customFormat="1" ht="12" customHeight="1" x14ac:dyDescent="0.2">
      <c r="A97" s="237" t="s">
        <v>61</v>
      </c>
      <c r="B97" s="112" t="s">
        <v>104</v>
      </c>
      <c r="C97" s="306">
        <f>'1.2.'!C99</f>
        <v>0</v>
      </c>
      <c r="D97" s="73">
        <f>'1.2.'!D99</f>
        <v>555000</v>
      </c>
      <c r="E97" s="111">
        <f t="shared" si="4"/>
        <v>555000</v>
      </c>
    </row>
    <row r="98" spans="1:5" s="231" customFormat="1" ht="12" customHeight="1" x14ac:dyDescent="0.2">
      <c r="A98" s="237" t="s">
        <v>69</v>
      </c>
      <c r="B98" s="113" t="s">
        <v>105</v>
      </c>
      <c r="C98" s="78">
        <f>'1.2.'!C100</f>
        <v>2118000</v>
      </c>
      <c r="D98" s="78">
        <f>'1.2.'!D100</f>
        <v>2000</v>
      </c>
      <c r="E98" s="111">
        <f t="shared" si="4"/>
        <v>2120000</v>
      </c>
    </row>
    <row r="99" spans="1:5" s="231" customFormat="1" ht="12" customHeight="1" x14ac:dyDescent="0.2">
      <c r="A99" s="237" t="s">
        <v>62</v>
      </c>
      <c r="B99" s="109" t="s">
        <v>368</v>
      </c>
      <c r="C99" s="78">
        <f>'1.2.'!C101</f>
        <v>0</v>
      </c>
      <c r="D99" s="78">
        <f>'1.2.'!D101</f>
        <v>2000</v>
      </c>
      <c r="E99" s="111">
        <f t="shared" si="4"/>
        <v>2000</v>
      </c>
    </row>
    <row r="100" spans="1:5" s="231" customFormat="1" ht="12" customHeight="1" x14ac:dyDescent="0.2">
      <c r="A100" s="237" t="s">
        <v>63</v>
      </c>
      <c r="B100" s="115" t="s">
        <v>309</v>
      </c>
      <c r="C100" s="73">
        <f>'1.2.'!C102</f>
        <v>0</v>
      </c>
      <c r="D100" s="130"/>
      <c r="E100" s="111">
        <f t="shared" si="4"/>
        <v>0</v>
      </c>
    </row>
    <row r="101" spans="1:5" s="231" customFormat="1" ht="12" customHeight="1" x14ac:dyDescent="0.2">
      <c r="A101" s="237" t="s">
        <v>70</v>
      </c>
      <c r="B101" s="115" t="s">
        <v>308</v>
      </c>
      <c r="C101" s="73">
        <f>'1.2.'!C103</f>
        <v>0</v>
      </c>
      <c r="D101" s="130"/>
      <c r="E101" s="111">
        <f t="shared" si="4"/>
        <v>0</v>
      </c>
    </row>
    <row r="102" spans="1:5" s="231" customFormat="1" ht="12" customHeight="1" x14ac:dyDescent="0.2">
      <c r="A102" s="237" t="s">
        <v>71</v>
      </c>
      <c r="B102" s="115" t="s">
        <v>243</v>
      </c>
      <c r="C102" s="306">
        <f>'1.2.'!C104</f>
        <v>0</v>
      </c>
      <c r="D102" s="130"/>
      <c r="E102" s="111">
        <f t="shared" si="4"/>
        <v>0</v>
      </c>
    </row>
    <row r="103" spans="1:5" s="231" customFormat="1" ht="12" customHeight="1" x14ac:dyDescent="0.2">
      <c r="A103" s="237" t="s">
        <v>72</v>
      </c>
      <c r="B103" s="116" t="s">
        <v>244</v>
      </c>
      <c r="C103" s="78">
        <f>'1.2.'!C105</f>
        <v>0</v>
      </c>
      <c r="D103" s="130"/>
      <c r="E103" s="111">
        <f t="shared" si="4"/>
        <v>0</v>
      </c>
    </row>
    <row r="104" spans="1:5" s="231" customFormat="1" ht="12" customHeight="1" x14ac:dyDescent="0.2">
      <c r="A104" s="237" t="s">
        <v>73</v>
      </c>
      <c r="B104" s="116" t="s">
        <v>245</v>
      </c>
      <c r="C104" s="78">
        <f>'1.2.'!C106</f>
        <v>0</v>
      </c>
      <c r="D104" s="130"/>
      <c r="E104" s="111">
        <f t="shared" si="4"/>
        <v>0</v>
      </c>
    </row>
    <row r="105" spans="1:5" s="231" customFormat="1" ht="12" customHeight="1" x14ac:dyDescent="0.2">
      <c r="A105" s="237" t="s">
        <v>75</v>
      </c>
      <c r="B105" s="115" t="s">
        <v>246</v>
      </c>
      <c r="C105" s="73">
        <f>'1.2.'!C107</f>
        <v>1068000</v>
      </c>
      <c r="D105" s="130"/>
      <c r="E105" s="111">
        <f t="shared" si="4"/>
        <v>1068000</v>
      </c>
    </row>
    <row r="106" spans="1:5" s="231" customFormat="1" ht="12" customHeight="1" x14ac:dyDescent="0.2">
      <c r="A106" s="237" t="s">
        <v>106</v>
      </c>
      <c r="B106" s="115" t="s">
        <v>247</v>
      </c>
      <c r="C106" s="73">
        <f>'1.2.'!C108</f>
        <v>0</v>
      </c>
      <c r="D106" s="130"/>
      <c r="E106" s="111">
        <f t="shared" si="4"/>
        <v>0</v>
      </c>
    </row>
    <row r="107" spans="1:5" s="231" customFormat="1" ht="12" customHeight="1" x14ac:dyDescent="0.2">
      <c r="A107" s="237" t="s">
        <v>241</v>
      </c>
      <c r="B107" s="116" t="s">
        <v>248</v>
      </c>
      <c r="C107" s="306">
        <f>'1.2.'!C109</f>
        <v>0</v>
      </c>
      <c r="D107" s="130"/>
      <c r="E107" s="111">
        <f t="shared" si="4"/>
        <v>0</v>
      </c>
    </row>
    <row r="108" spans="1:5" s="231" customFormat="1" ht="12" customHeight="1" x14ac:dyDescent="0.2">
      <c r="A108" s="259" t="s">
        <v>242</v>
      </c>
      <c r="B108" s="114" t="s">
        <v>249</v>
      </c>
      <c r="C108" s="78">
        <f>'1.2.'!C110</f>
        <v>0</v>
      </c>
      <c r="D108" s="130"/>
      <c r="E108" s="111">
        <f t="shared" si="4"/>
        <v>0</v>
      </c>
    </row>
    <row r="109" spans="1:5" s="231" customFormat="1" ht="12" customHeight="1" x14ac:dyDescent="0.2">
      <c r="A109" s="237" t="s">
        <v>306</v>
      </c>
      <c r="B109" s="114" t="s">
        <v>250</v>
      </c>
      <c r="C109" s="73">
        <f>'1.2.'!C111</f>
        <v>0</v>
      </c>
      <c r="D109" s="130"/>
      <c r="E109" s="111">
        <f t="shared" si="4"/>
        <v>0</v>
      </c>
    </row>
    <row r="110" spans="1:5" s="231" customFormat="1" ht="12" customHeight="1" x14ac:dyDescent="0.2">
      <c r="A110" s="237" t="s">
        <v>307</v>
      </c>
      <c r="B110" s="116" t="s">
        <v>251</v>
      </c>
      <c r="C110" s="306">
        <f>'1.2.'!C112</f>
        <v>1050000</v>
      </c>
      <c r="D110" s="128"/>
      <c r="E110" s="110">
        <f t="shared" si="4"/>
        <v>1050000</v>
      </c>
    </row>
    <row r="111" spans="1:5" s="231" customFormat="1" ht="12" customHeight="1" x14ac:dyDescent="0.2">
      <c r="A111" s="237" t="s">
        <v>311</v>
      </c>
      <c r="B111" s="112" t="s">
        <v>35</v>
      </c>
      <c r="C111" s="78">
        <f>'1.2.'!C113</f>
        <v>0</v>
      </c>
      <c r="D111" s="128"/>
      <c r="E111" s="110">
        <f t="shared" si="4"/>
        <v>0</v>
      </c>
    </row>
    <row r="112" spans="1:5" s="231" customFormat="1" ht="12" customHeight="1" x14ac:dyDescent="0.2">
      <c r="A112" s="239" t="s">
        <v>312</v>
      </c>
      <c r="B112" s="109" t="s">
        <v>369</v>
      </c>
      <c r="C112" s="73">
        <f>'1.2.'!C114</f>
        <v>0</v>
      </c>
      <c r="D112" s="130"/>
      <c r="E112" s="111">
        <f t="shared" si="4"/>
        <v>0</v>
      </c>
    </row>
    <row r="113" spans="1:5" s="231" customFormat="1" ht="12" customHeight="1" thickBot="1" x14ac:dyDescent="0.25">
      <c r="A113" s="260" t="s">
        <v>313</v>
      </c>
      <c r="B113" s="261" t="s">
        <v>370</v>
      </c>
      <c r="C113" s="69">
        <f>'1.2.'!C115</f>
        <v>0</v>
      </c>
      <c r="D113" s="262"/>
      <c r="E113" s="121">
        <f t="shared" si="4"/>
        <v>0</v>
      </c>
    </row>
    <row r="114" spans="1:5" s="231" customFormat="1" ht="12" customHeight="1" thickBot="1" x14ac:dyDescent="0.25">
      <c r="A114" s="98" t="s">
        <v>6</v>
      </c>
      <c r="B114" s="149" t="s">
        <v>442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1" customFormat="1" ht="12" customHeight="1" x14ac:dyDescent="0.2">
      <c r="A115" s="236" t="s">
        <v>64</v>
      </c>
      <c r="B115" s="109" t="s">
        <v>121</v>
      </c>
      <c r="C115" s="69"/>
      <c r="D115" s="126"/>
      <c r="E115" s="70">
        <f t="shared" ref="E115:E127" si="5">C115+D115</f>
        <v>0</v>
      </c>
    </row>
    <row r="116" spans="1:5" s="231" customFormat="1" ht="12" customHeight="1" x14ac:dyDescent="0.2">
      <c r="A116" s="236" t="s">
        <v>65</v>
      </c>
      <c r="B116" s="127" t="s">
        <v>255</v>
      </c>
      <c r="C116" s="69"/>
      <c r="D116" s="126"/>
      <c r="E116" s="70">
        <f t="shared" si="5"/>
        <v>0</v>
      </c>
    </row>
    <row r="117" spans="1:5" s="231" customFormat="1" ht="12" customHeight="1" x14ac:dyDescent="0.2">
      <c r="A117" s="236" t="s">
        <v>66</v>
      </c>
      <c r="B117" s="127" t="s">
        <v>107</v>
      </c>
      <c r="C117" s="73"/>
      <c r="D117" s="128"/>
      <c r="E117" s="110">
        <f t="shared" si="5"/>
        <v>0</v>
      </c>
    </row>
    <row r="118" spans="1:5" s="231" customFormat="1" ht="12" customHeight="1" x14ac:dyDescent="0.2">
      <c r="A118" s="236" t="s">
        <v>67</v>
      </c>
      <c r="B118" s="127" t="s">
        <v>256</v>
      </c>
      <c r="C118" s="73"/>
      <c r="D118" s="128"/>
      <c r="E118" s="110">
        <f t="shared" si="5"/>
        <v>0</v>
      </c>
    </row>
    <row r="119" spans="1:5" s="231" customFormat="1" ht="12" customHeight="1" x14ac:dyDescent="0.2">
      <c r="A119" s="236" t="s">
        <v>68</v>
      </c>
      <c r="B119" s="76" t="s">
        <v>123</v>
      </c>
      <c r="C119" s="73"/>
      <c r="D119" s="128"/>
      <c r="E119" s="110">
        <f t="shared" si="5"/>
        <v>0</v>
      </c>
    </row>
    <row r="120" spans="1:5" s="231" customFormat="1" ht="12" customHeight="1" x14ac:dyDescent="0.2">
      <c r="A120" s="236" t="s">
        <v>74</v>
      </c>
      <c r="B120" s="74" t="s">
        <v>300</v>
      </c>
      <c r="C120" s="73"/>
      <c r="D120" s="128"/>
      <c r="E120" s="110">
        <f t="shared" si="5"/>
        <v>0</v>
      </c>
    </row>
    <row r="121" spans="1:5" s="231" customFormat="1" ht="12" customHeight="1" x14ac:dyDescent="0.2">
      <c r="A121" s="236" t="s">
        <v>76</v>
      </c>
      <c r="B121" s="129" t="s">
        <v>261</v>
      </c>
      <c r="C121" s="73"/>
      <c r="D121" s="128"/>
      <c r="E121" s="110">
        <f t="shared" si="5"/>
        <v>0</v>
      </c>
    </row>
    <row r="122" spans="1:5" s="231" customFormat="1" ht="12" customHeight="1" x14ac:dyDescent="0.2">
      <c r="A122" s="236" t="s">
        <v>108</v>
      </c>
      <c r="B122" s="116" t="s">
        <v>245</v>
      </c>
      <c r="C122" s="73"/>
      <c r="D122" s="128"/>
      <c r="E122" s="110">
        <f t="shared" si="5"/>
        <v>0</v>
      </c>
    </row>
    <row r="123" spans="1:5" s="231" customFormat="1" ht="12" customHeight="1" x14ac:dyDescent="0.2">
      <c r="A123" s="236" t="s">
        <v>109</v>
      </c>
      <c r="B123" s="116" t="s">
        <v>260</v>
      </c>
      <c r="C123" s="73"/>
      <c r="D123" s="128"/>
      <c r="E123" s="110">
        <f t="shared" si="5"/>
        <v>0</v>
      </c>
    </row>
    <row r="124" spans="1:5" s="231" customFormat="1" ht="12" customHeight="1" x14ac:dyDescent="0.2">
      <c r="A124" s="236" t="s">
        <v>110</v>
      </c>
      <c r="B124" s="116" t="s">
        <v>259</v>
      </c>
      <c r="C124" s="73"/>
      <c r="D124" s="128"/>
      <c r="E124" s="110">
        <f t="shared" si="5"/>
        <v>0</v>
      </c>
    </row>
    <row r="125" spans="1:5" s="231" customFormat="1" ht="12" customHeight="1" x14ac:dyDescent="0.2">
      <c r="A125" s="236" t="s">
        <v>252</v>
      </c>
      <c r="B125" s="116" t="s">
        <v>248</v>
      </c>
      <c r="C125" s="73"/>
      <c r="D125" s="128"/>
      <c r="E125" s="110">
        <f t="shared" si="5"/>
        <v>0</v>
      </c>
    </row>
    <row r="126" spans="1:5" s="231" customFormat="1" ht="12" customHeight="1" x14ac:dyDescent="0.2">
      <c r="A126" s="236" t="s">
        <v>253</v>
      </c>
      <c r="B126" s="116" t="s">
        <v>258</v>
      </c>
      <c r="C126" s="73"/>
      <c r="D126" s="128"/>
      <c r="E126" s="110">
        <f t="shared" si="5"/>
        <v>0</v>
      </c>
    </row>
    <row r="127" spans="1:5" s="231" customFormat="1" ht="12" customHeight="1" thickBot="1" x14ac:dyDescent="0.25">
      <c r="A127" s="259" t="s">
        <v>254</v>
      </c>
      <c r="B127" s="116" t="s">
        <v>257</v>
      </c>
      <c r="C127" s="78"/>
      <c r="D127" s="130"/>
      <c r="E127" s="111">
        <f t="shared" si="5"/>
        <v>0</v>
      </c>
    </row>
    <row r="128" spans="1:5" s="231" customFormat="1" ht="12" customHeight="1" thickBot="1" x14ac:dyDescent="0.25">
      <c r="A128" s="98" t="s">
        <v>7</v>
      </c>
      <c r="B128" s="131" t="s">
        <v>316</v>
      </c>
      <c r="C128" s="65">
        <f>+C93+C114</f>
        <v>3058000</v>
      </c>
      <c r="D128" s="132">
        <f>+D93+D114</f>
        <v>1022000</v>
      </c>
      <c r="E128" s="66">
        <f>+E93+E114</f>
        <v>4080000</v>
      </c>
    </row>
    <row r="129" spans="1:11" s="231" customFormat="1" ht="12" customHeight="1" thickBot="1" x14ac:dyDescent="0.25">
      <c r="A129" s="98" t="s">
        <v>8</v>
      </c>
      <c r="B129" s="131" t="s">
        <v>317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 x14ac:dyDescent="0.2">
      <c r="A130" s="236" t="s">
        <v>157</v>
      </c>
      <c r="B130" s="133" t="s">
        <v>373</v>
      </c>
      <c r="C130" s="73"/>
      <c r="D130" s="128"/>
      <c r="E130" s="110">
        <f>C130+D130</f>
        <v>0</v>
      </c>
    </row>
    <row r="131" spans="1:11" s="231" customFormat="1" ht="12" customHeight="1" x14ac:dyDescent="0.2">
      <c r="A131" s="236" t="s">
        <v>158</v>
      </c>
      <c r="B131" s="133" t="s">
        <v>325</v>
      </c>
      <c r="C131" s="73"/>
      <c r="D131" s="128"/>
      <c r="E131" s="110">
        <f>C131+D131</f>
        <v>0</v>
      </c>
    </row>
    <row r="132" spans="1:11" s="231" customFormat="1" ht="12" customHeight="1" thickBot="1" x14ac:dyDescent="0.25">
      <c r="A132" s="259" t="s">
        <v>159</v>
      </c>
      <c r="B132" s="135" t="s">
        <v>372</v>
      </c>
      <c r="C132" s="73"/>
      <c r="D132" s="128"/>
      <c r="E132" s="110">
        <f>C132+D132</f>
        <v>0</v>
      </c>
    </row>
    <row r="133" spans="1:11" s="231" customFormat="1" ht="12" customHeight="1" thickBot="1" x14ac:dyDescent="0.25">
      <c r="A133" s="98" t="s">
        <v>9</v>
      </c>
      <c r="B133" s="131" t="s">
        <v>318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 x14ac:dyDescent="0.2">
      <c r="A134" s="236" t="s">
        <v>51</v>
      </c>
      <c r="B134" s="133" t="s">
        <v>327</v>
      </c>
      <c r="C134" s="73"/>
      <c r="D134" s="128"/>
      <c r="E134" s="110">
        <f t="shared" ref="E134:E139" si="6">C134+D134</f>
        <v>0</v>
      </c>
    </row>
    <row r="135" spans="1:11" s="231" customFormat="1" ht="12" customHeight="1" x14ac:dyDescent="0.2">
      <c r="A135" s="236" t="s">
        <v>52</v>
      </c>
      <c r="B135" s="133" t="s">
        <v>319</v>
      </c>
      <c r="C135" s="73"/>
      <c r="D135" s="128"/>
      <c r="E135" s="110">
        <f t="shared" si="6"/>
        <v>0</v>
      </c>
    </row>
    <row r="136" spans="1:11" s="231" customFormat="1" ht="12" customHeight="1" x14ac:dyDescent="0.2">
      <c r="A136" s="236" t="s">
        <v>53</v>
      </c>
      <c r="B136" s="133" t="s">
        <v>320</v>
      </c>
      <c r="C136" s="73"/>
      <c r="D136" s="128"/>
      <c r="E136" s="110">
        <f t="shared" si="6"/>
        <v>0</v>
      </c>
    </row>
    <row r="137" spans="1:11" s="231" customFormat="1" ht="12" customHeight="1" x14ac:dyDescent="0.2">
      <c r="A137" s="236" t="s">
        <v>95</v>
      </c>
      <c r="B137" s="133" t="s">
        <v>371</v>
      </c>
      <c r="C137" s="73"/>
      <c r="D137" s="128"/>
      <c r="E137" s="110">
        <f t="shared" si="6"/>
        <v>0</v>
      </c>
    </row>
    <row r="138" spans="1:11" s="231" customFormat="1" ht="12" customHeight="1" x14ac:dyDescent="0.2">
      <c r="A138" s="236" t="s">
        <v>96</v>
      </c>
      <c r="B138" s="133" t="s">
        <v>322</v>
      </c>
      <c r="C138" s="73"/>
      <c r="D138" s="128"/>
      <c r="E138" s="110">
        <f t="shared" si="6"/>
        <v>0</v>
      </c>
    </row>
    <row r="139" spans="1:11" s="12" customFormat="1" ht="12" customHeight="1" thickBot="1" x14ac:dyDescent="0.25">
      <c r="A139" s="259" t="s">
        <v>97</v>
      </c>
      <c r="B139" s="135" t="s">
        <v>323</v>
      </c>
      <c r="C139" s="73"/>
      <c r="D139" s="128"/>
      <c r="E139" s="110">
        <f t="shared" si="6"/>
        <v>0</v>
      </c>
    </row>
    <row r="140" spans="1:11" s="231" customFormat="1" ht="12" customHeight="1" thickBot="1" x14ac:dyDescent="0.25">
      <c r="A140" s="98" t="s">
        <v>10</v>
      </c>
      <c r="B140" s="131" t="s">
        <v>378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3"/>
    </row>
    <row r="141" spans="1:11" s="231" customFormat="1" x14ac:dyDescent="0.2">
      <c r="A141" s="236" t="s">
        <v>54</v>
      </c>
      <c r="B141" s="133" t="s">
        <v>262</v>
      </c>
      <c r="C141" s="73"/>
      <c r="D141" s="128"/>
      <c r="E141" s="110">
        <f>C141+D141</f>
        <v>0</v>
      </c>
    </row>
    <row r="142" spans="1:11" s="231" customFormat="1" ht="12" customHeight="1" x14ac:dyDescent="0.2">
      <c r="A142" s="236" t="s">
        <v>55</v>
      </c>
      <c r="B142" s="133" t="s">
        <v>263</v>
      </c>
      <c r="C142" s="73"/>
      <c r="D142" s="128"/>
      <c r="E142" s="110">
        <f>C142+D142</f>
        <v>0</v>
      </c>
    </row>
    <row r="143" spans="1:11" s="231" customFormat="1" ht="12" customHeight="1" x14ac:dyDescent="0.2">
      <c r="A143" s="236" t="s">
        <v>177</v>
      </c>
      <c r="B143" s="133" t="s">
        <v>377</v>
      </c>
      <c r="C143" s="73"/>
      <c r="D143" s="128"/>
      <c r="E143" s="110">
        <f>C143+D143</f>
        <v>0</v>
      </c>
    </row>
    <row r="144" spans="1:11" s="12" customFormat="1" ht="12" customHeight="1" x14ac:dyDescent="0.2">
      <c r="A144" s="236" t="s">
        <v>178</v>
      </c>
      <c r="B144" s="133" t="s">
        <v>332</v>
      </c>
      <c r="C144" s="73"/>
      <c r="D144" s="128"/>
      <c r="E144" s="110">
        <f>C144+D144</f>
        <v>0</v>
      </c>
    </row>
    <row r="145" spans="1:5" s="12" customFormat="1" ht="12" customHeight="1" thickBot="1" x14ac:dyDescent="0.25">
      <c r="A145" s="259" t="s">
        <v>179</v>
      </c>
      <c r="B145" s="135" t="s">
        <v>282</v>
      </c>
      <c r="C145" s="73"/>
      <c r="D145" s="128"/>
      <c r="E145" s="110">
        <f>C145+D145</f>
        <v>0</v>
      </c>
    </row>
    <row r="146" spans="1:5" s="12" customFormat="1" ht="12" customHeight="1" thickBot="1" x14ac:dyDescent="0.25">
      <c r="A146" s="98" t="s">
        <v>11</v>
      </c>
      <c r="B146" s="131" t="s">
        <v>333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 x14ac:dyDescent="0.2">
      <c r="A147" s="236" t="s">
        <v>56</v>
      </c>
      <c r="B147" s="133" t="s">
        <v>328</v>
      </c>
      <c r="C147" s="73"/>
      <c r="D147" s="128"/>
      <c r="E147" s="110">
        <f t="shared" ref="E147:E153" si="7">C147+D147</f>
        <v>0</v>
      </c>
    </row>
    <row r="148" spans="1:5" s="12" customFormat="1" ht="12" customHeight="1" x14ac:dyDescent="0.2">
      <c r="A148" s="236" t="s">
        <v>57</v>
      </c>
      <c r="B148" s="133" t="s">
        <v>335</v>
      </c>
      <c r="C148" s="73"/>
      <c r="D148" s="128"/>
      <c r="E148" s="110">
        <f t="shared" si="7"/>
        <v>0</v>
      </c>
    </row>
    <row r="149" spans="1:5" s="12" customFormat="1" ht="12" customHeight="1" x14ac:dyDescent="0.2">
      <c r="A149" s="236" t="s">
        <v>189</v>
      </c>
      <c r="B149" s="133" t="s">
        <v>330</v>
      </c>
      <c r="C149" s="73"/>
      <c r="D149" s="128"/>
      <c r="E149" s="110">
        <f t="shared" si="7"/>
        <v>0</v>
      </c>
    </row>
    <row r="150" spans="1:5" s="12" customFormat="1" ht="12" customHeight="1" x14ac:dyDescent="0.2">
      <c r="A150" s="236" t="s">
        <v>190</v>
      </c>
      <c r="B150" s="133" t="s">
        <v>374</v>
      </c>
      <c r="C150" s="73"/>
      <c r="D150" s="128"/>
      <c r="E150" s="110">
        <f t="shared" si="7"/>
        <v>0</v>
      </c>
    </row>
    <row r="151" spans="1:5" s="231" customFormat="1" ht="12.75" customHeight="1" thickBot="1" x14ac:dyDescent="0.25">
      <c r="A151" s="259" t="s">
        <v>334</v>
      </c>
      <c r="B151" s="135" t="s">
        <v>337</v>
      </c>
      <c r="C151" s="78"/>
      <c r="D151" s="130"/>
      <c r="E151" s="111">
        <f t="shared" si="7"/>
        <v>0</v>
      </c>
    </row>
    <row r="152" spans="1:5" s="231" customFormat="1" ht="12.75" customHeight="1" thickBot="1" x14ac:dyDescent="0.25">
      <c r="A152" s="264" t="s">
        <v>12</v>
      </c>
      <c r="B152" s="131" t="s">
        <v>338</v>
      </c>
      <c r="C152" s="139"/>
      <c r="D152" s="140"/>
      <c r="E152" s="138">
        <f t="shared" si="7"/>
        <v>0</v>
      </c>
    </row>
    <row r="153" spans="1:5" s="231" customFormat="1" ht="12.75" customHeight="1" thickBot="1" x14ac:dyDescent="0.25">
      <c r="A153" s="264" t="s">
        <v>13</v>
      </c>
      <c r="B153" s="131" t="s">
        <v>339</v>
      </c>
      <c r="C153" s="139"/>
      <c r="D153" s="140"/>
      <c r="E153" s="138">
        <f t="shared" si="7"/>
        <v>0</v>
      </c>
    </row>
    <row r="154" spans="1:5" s="231" customFormat="1" ht="12" customHeight="1" thickBot="1" x14ac:dyDescent="0.25">
      <c r="A154" s="98" t="s">
        <v>14</v>
      </c>
      <c r="B154" s="131" t="s">
        <v>341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1" customFormat="1" ht="15" customHeight="1" thickBot="1" x14ac:dyDescent="0.25">
      <c r="A155" s="265" t="s">
        <v>15</v>
      </c>
      <c r="B155" s="148" t="s">
        <v>340</v>
      </c>
      <c r="C155" s="142">
        <f>+C128+C154</f>
        <v>3058000</v>
      </c>
      <c r="D155" s="143">
        <f>+D128+D154</f>
        <v>1022000</v>
      </c>
      <c r="E155" s="144">
        <f>+E128+E154</f>
        <v>4080000</v>
      </c>
    </row>
    <row r="156" spans="1:5" s="231" customFormat="1" ht="13.5" thickBot="1" x14ac:dyDescent="0.25">
      <c r="A156" s="266"/>
      <c r="B156" s="267"/>
      <c r="C156" s="268"/>
      <c r="D156" s="268"/>
      <c r="E156" s="268"/>
    </row>
    <row r="157" spans="1:5" s="231" customFormat="1" ht="15" customHeight="1" thickBot="1" x14ac:dyDescent="0.25">
      <c r="A157" s="22" t="s">
        <v>375</v>
      </c>
      <c r="B157" s="23"/>
      <c r="C157" s="53"/>
      <c r="D157" s="53"/>
      <c r="E157" s="54"/>
    </row>
    <row r="158" spans="1:5" s="231" customFormat="1" ht="14.25" customHeight="1" thickBot="1" x14ac:dyDescent="0.25">
      <c r="A158" s="22" t="s">
        <v>118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18" zoomScaleSheetLayoutView="100" workbookViewId="0">
      <selection activeCell="E6" sqref="E6"/>
    </sheetView>
  </sheetViews>
  <sheetFormatPr defaultRowHeight="12.75" x14ac:dyDescent="0.2"/>
  <cols>
    <col min="1" max="1" width="16.1640625" style="34" customWidth="1"/>
    <col min="2" max="2" width="62" style="35" customWidth="1"/>
    <col min="3" max="3" width="14.1640625" style="36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19"/>
      <c r="B1" s="20"/>
      <c r="E1" s="52" t="s">
        <v>450</v>
      </c>
    </row>
    <row r="2" spans="1:5" s="11" customFormat="1" ht="21" customHeight="1" thickBot="1" x14ac:dyDescent="0.25">
      <c r="A2" s="225" t="s">
        <v>40</v>
      </c>
      <c r="B2" s="494" t="s">
        <v>451</v>
      </c>
      <c r="C2" s="494"/>
      <c r="D2" s="494"/>
      <c r="E2" s="226" t="s">
        <v>36</v>
      </c>
    </row>
    <row r="3" spans="1:5" s="11" customFormat="1" ht="26.25" thickBot="1" x14ac:dyDescent="0.25">
      <c r="A3" s="225" t="s">
        <v>116</v>
      </c>
      <c r="B3" s="494" t="s">
        <v>376</v>
      </c>
      <c r="C3" s="494"/>
      <c r="D3" s="494"/>
      <c r="E3" s="227" t="s">
        <v>39</v>
      </c>
    </row>
    <row r="4" spans="1:5" s="11" customFormat="1" ht="15.95" customHeight="1" thickBot="1" x14ac:dyDescent="0.3">
      <c r="A4" s="40"/>
      <c r="B4" s="40"/>
      <c r="C4" s="21"/>
      <c r="E4" s="21" t="s">
        <v>458</v>
      </c>
    </row>
    <row r="5" spans="1:5" s="231" customFormat="1" ht="39" thickBot="1" x14ac:dyDescent="0.25">
      <c r="A5" s="228" t="s">
        <v>117</v>
      </c>
      <c r="B5" s="229" t="s">
        <v>438</v>
      </c>
      <c r="C5" s="99" t="s">
        <v>379</v>
      </c>
      <c r="D5" s="99" t="str">
        <f>'1.'!D4</f>
        <v>1.-5. sz. módosítás 
(±)</v>
      </c>
      <c r="E5" s="292" t="str">
        <f>'1.'!E4</f>
        <v>5.sz. módosítás utáni</v>
      </c>
    </row>
    <row r="6" spans="1:5" s="235" customFormat="1" ht="12.95" customHeight="1" thickBot="1" x14ac:dyDescent="0.25">
      <c r="A6" s="232" t="s">
        <v>355</v>
      </c>
      <c r="B6" s="233" t="s">
        <v>356</v>
      </c>
      <c r="C6" s="233" t="s">
        <v>357</v>
      </c>
      <c r="D6" s="234" t="s">
        <v>359</v>
      </c>
      <c r="E6" s="100" t="s">
        <v>436</v>
      </c>
    </row>
    <row r="7" spans="1:5" s="235" customFormat="1" ht="15.95" customHeight="1" thickBot="1" x14ac:dyDescent="0.25">
      <c r="A7" s="491" t="s">
        <v>37</v>
      </c>
      <c r="B7" s="492"/>
      <c r="C7" s="492"/>
      <c r="D7" s="492"/>
      <c r="E7" s="493"/>
    </row>
    <row r="8" spans="1:5" s="235" customFormat="1" ht="12" customHeight="1" thickBot="1" x14ac:dyDescent="0.25">
      <c r="A8" s="98" t="s">
        <v>5</v>
      </c>
      <c r="B8" s="64" t="s">
        <v>142</v>
      </c>
      <c r="C8" s="65">
        <f>+C9+C10+C11+C12+C13+C14</f>
        <v>0</v>
      </c>
      <c r="D8" s="132">
        <f>+D9+D10+D11+D12+D13+D14</f>
        <v>0</v>
      </c>
      <c r="E8" s="66">
        <f>+E9+E10+E11+E12+E13+E14</f>
        <v>0</v>
      </c>
    </row>
    <row r="9" spans="1:5" s="12" customFormat="1" ht="12" customHeight="1" x14ac:dyDescent="0.2">
      <c r="A9" s="236" t="s">
        <v>58</v>
      </c>
      <c r="B9" s="68" t="s">
        <v>143</v>
      </c>
      <c r="C9" s="69"/>
      <c r="D9" s="126"/>
      <c r="E9" s="70">
        <f t="shared" ref="E9:E14" si="0">C9+D9</f>
        <v>0</v>
      </c>
    </row>
    <row r="10" spans="1:5" s="238" customFormat="1" ht="12" customHeight="1" x14ac:dyDescent="0.2">
      <c r="A10" s="237" t="s">
        <v>59</v>
      </c>
      <c r="B10" s="72" t="s">
        <v>144</v>
      </c>
      <c r="C10" s="73"/>
      <c r="D10" s="128"/>
      <c r="E10" s="110">
        <f t="shared" si="0"/>
        <v>0</v>
      </c>
    </row>
    <row r="11" spans="1:5" s="238" customFormat="1" ht="12" customHeight="1" x14ac:dyDescent="0.2">
      <c r="A11" s="237" t="s">
        <v>60</v>
      </c>
      <c r="B11" s="72" t="s">
        <v>145</v>
      </c>
      <c r="C11" s="73"/>
      <c r="D11" s="128"/>
      <c r="E11" s="110">
        <f t="shared" si="0"/>
        <v>0</v>
      </c>
    </row>
    <row r="12" spans="1:5" s="238" customFormat="1" ht="12" customHeight="1" x14ac:dyDescent="0.2">
      <c r="A12" s="237" t="s">
        <v>61</v>
      </c>
      <c r="B12" s="72" t="s">
        <v>146</v>
      </c>
      <c r="C12" s="73"/>
      <c r="D12" s="128"/>
      <c r="E12" s="110">
        <f t="shared" si="0"/>
        <v>0</v>
      </c>
    </row>
    <row r="13" spans="1:5" s="238" customFormat="1" ht="12" customHeight="1" x14ac:dyDescent="0.2">
      <c r="A13" s="237" t="s">
        <v>78</v>
      </c>
      <c r="B13" s="72" t="s">
        <v>363</v>
      </c>
      <c r="C13" s="73"/>
      <c r="D13" s="128"/>
      <c r="E13" s="110">
        <f t="shared" si="0"/>
        <v>0</v>
      </c>
    </row>
    <row r="14" spans="1:5" s="12" customFormat="1" ht="12" customHeight="1" thickBot="1" x14ac:dyDescent="0.25">
      <c r="A14" s="239" t="s">
        <v>62</v>
      </c>
      <c r="B14" s="76" t="s">
        <v>302</v>
      </c>
      <c r="C14" s="73"/>
      <c r="D14" s="128"/>
      <c r="E14" s="110">
        <f t="shared" si="0"/>
        <v>0</v>
      </c>
    </row>
    <row r="15" spans="1:5" s="12" customFormat="1" ht="12" customHeight="1" thickBot="1" x14ac:dyDescent="0.25">
      <c r="A15" s="98" t="s">
        <v>6</v>
      </c>
      <c r="B15" s="77" t="s">
        <v>147</v>
      </c>
      <c r="C15" s="65">
        <f>+C16+C17+C18+C19+C20</f>
        <v>0</v>
      </c>
      <c r="D15" s="132">
        <f>+D16+D17+D18+D19+D20</f>
        <v>0</v>
      </c>
      <c r="E15" s="66">
        <f>+E16+E17+E18+E19+E20</f>
        <v>0</v>
      </c>
    </row>
    <row r="16" spans="1:5" s="12" customFormat="1" ht="12" customHeight="1" x14ac:dyDescent="0.2">
      <c r="A16" s="236" t="s">
        <v>64</v>
      </c>
      <c r="B16" s="68" t="s">
        <v>148</v>
      </c>
      <c r="C16" s="69"/>
      <c r="D16" s="126"/>
      <c r="E16" s="70">
        <f t="shared" ref="E16:E21" si="1">C16+D16</f>
        <v>0</v>
      </c>
    </row>
    <row r="17" spans="1:5" s="12" customFormat="1" ht="12" customHeight="1" x14ac:dyDescent="0.2">
      <c r="A17" s="237" t="s">
        <v>65</v>
      </c>
      <c r="B17" s="72" t="s">
        <v>149</v>
      </c>
      <c r="C17" s="73"/>
      <c r="D17" s="128"/>
      <c r="E17" s="110">
        <f t="shared" si="1"/>
        <v>0</v>
      </c>
    </row>
    <row r="18" spans="1:5" s="12" customFormat="1" ht="12" customHeight="1" x14ac:dyDescent="0.2">
      <c r="A18" s="237" t="s">
        <v>66</v>
      </c>
      <c r="B18" s="72" t="s">
        <v>294</v>
      </c>
      <c r="C18" s="73"/>
      <c r="D18" s="128"/>
      <c r="E18" s="110">
        <f t="shared" si="1"/>
        <v>0</v>
      </c>
    </row>
    <row r="19" spans="1:5" s="12" customFormat="1" ht="12" customHeight="1" x14ac:dyDescent="0.2">
      <c r="A19" s="237" t="s">
        <v>67</v>
      </c>
      <c r="B19" s="72" t="s">
        <v>295</v>
      </c>
      <c r="C19" s="73"/>
      <c r="D19" s="128"/>
      <c r="E19" s="110">
        <f t="shared" si="1"/>
        <v>0</v>
      </c>
    </row>
    <row r="20" spans="1:5" s="12" customFormat="1" ht="12" customHeight="1" x14ac:dyDescent="0.2">
      <c r="A20" s="237" t="s">
        <v>68</v>
      </c>
      <c r="B20" s="72" t="s">
        <v>150</v>
      </c>
      <c r="C20" s="73"/>
      <c r="D20" s="128"/>
      <c r="E20" s="110">
        <f t="shared" si="1"/>
        <v>0</v>
      </c>
    </row>
    <row r="21" spans="1:5" s="238" customFormat="1" ht="12" customHeight="1" thickBot="1" x14ac:dyDescent="0.25">
      <c r="A21" s="239" t="s">
        <v>74</v>
      </c>
      <c r="B21" s="76" t="s">
        <v>151</v>
      </c>
      <c r="C21" s="78"/>
      <c r="D21" s="130"/>
      <c r="E21" s="111">
        <f t="shared" si="1"/>
        <v>0</v>
      </c>
    </row>
    <row r="22" spans="1:5" s="238" customFormat="1" ht="12" customHeight="1" thickBot="1" x14ac:dyDescent="0.25">
      <c r="A22" s="98" t="s">
        <v>7</v>
      </c>
      <c r="B22" s="64" t="s">
        <v>152</v>
      </c>
      <c r="C22" s="65">
        <f>+C23+C24+C25+C26+C27</f>
        <v>0</v>
      </c>
      <c r="D22" s="132">
        <f>+D23+D24+D25+D26+D27</f>
        <v>0</v>
      </c>
      <c r="E22" s="66">
        <f>+E23+E24+E25+E26+E27</f>
        <v>0</v>
      </c>
    </row>
    <row r="23" spans="1:5" s="238" customFormat="1" ht="12" customHeight="1" x14ac:dyDescent="0.2">
      <c r="A23" s="236" t="s">
        <v>47</v>
      </c>
      <c r="B23" s="68" t="s">
        <v>153</v>
      </c>
      <c r="C23" s="69"/>
      <c r="D23" s="126"/>
      <c r="E23" s="70">
        <f t="shared" ref="E23:E64" si="2">C23+D23</f>
        <v>0</v>
      </c>
    </row>
    <row r="24" spans="1:5" s="12" customFormat="1" ht="12" customHeight="1" x14ac:dyDescent="0.2">
      <c r="A24" s="237" t="s">
        <v>48</v>
      </c>
      <c r="B24" s="72" t="s">
        <v>154</v>
      </c>
      <c r="C24" s="73"/>
      <c r="D24" s="128"/>
      <c r="E24" s="110">
        <f t="shared" si="2"/>
        <v>0</v>
      </c>
    </row>
    <row r="25" spans="1:5" s="238" customFormat="1" ht="12" customHeight="1" x14ac:dyDescent="0.2">
      <c r="A25" s="237" t="s">
        <v>49</v>
      </c>
      <c r="B25" s="72" t="s">
        <v>296</v>
      </c>
      <c r="C25" s="73"/>
      <c r="D25" s="128"/>
      <c r="E25" s="110">
        <f t="shared" si="2"/>
        <v>0</v>
      </c>
    </row>
    <row r="26" spans="1:5" s="238" customFormat="1" ht="12" customHeight="1" x14ac:dyDescent="0.2">
      <c r="A26" s="237" t="s">
        <v>50</v>
      </c>
      <c r="B26" s="72" t="s">
        <v>297</v>
      </c>
      <c r="C26" s="73"/>
      <c r="D26" s="128"/>
      <c r="E26" s="110">
        <f t="shared" si="2"/>
        <v>0</v>
      </c>
    </row>
    <row r="27" spans="1:5" s="238" customFormat="1" ht="12" customHeight="1" x14ac:dyDescent="0.2">
      <c r="A27" s="237" t="s">
        <v>91</v>
      </c>
      <c r="B27" s="72" t="s">
        <v>155</v>
      </c>
      <c r="C27" s="73"/>
      <c r="D27" s="128"/>
      <c r="E27" s="110">
        <f t="shared" si="2"/>
        <v>0</v>
      </c>
    </row>
    <row r="28" spans="1:5" s="238" customFormat="1" ht="12" customHeight="1" thickBot="1" x14ac:dyDescent="0.25">
      <c r="A28" s="239" t="s">
        <v>92</v>
      </c>
      <c r="B28" s="76" t="s">
        <v>156</v>
      </c>
      <c r="C28" s="78"/>
      <c r="D28" s="130"/>
      <c r="E28" s="111">
        <f t="shared" si="2"/>
        <v>0</v>
      </c>
    </row>
    <row r="29" spans="1:5" s="238" customFormat="1" ht="12" customHeight="1" thickBot="1" x14ac:dyDescent="0.25">
      <c r="A29" s="98" t="s">
        <v>93</v>
      </c>
      <c r="B29" s="64" t="s">
        <v>431</v>
      </c>
      <c r="C29" s="80">
        <f>+C30+C31+C32+C33+C34+C35+C36</f>
        <v>0</v>
      </c>
      <c r="D29" s="80">
        <f>+D30+D31+D32+D33+D34+D35+D36</f>
        <v>0</v>
      </c>
      <c r="E29" s="81">
        <f>+E30+E31+E32+E33+E34+E35+E36</f>
        <v>0</v>
      </c>
    </row>
    <row r="30" spans="1:5" s="238" customFormat="1" ht="12" customHeight="1" x14ac:dyDescent="0.2">
      <c r="A30" s="236" t="s">
        <v>157</v>
      </c>
      <c r="B30" s="68" t="s">
        <v>452</v>
      </c>
      <c r="C30" s="69"/>
      <c r="D30" s="69"/>
      <c r="E30" s="70">
        <f t="shared" si="2"/>
        <v>0</v>
      </c>
    </row>
    <row r="31" spans="1:5" s="238" customFormat="1" ht="12" customHeight="1" x14ac:dyDescent="0.2">
      <c r="A31" s="237" t="s">
        <v>158</v>
      </c>
      <c r="B31" s="72" t="s">
        <v>453</v>
      </c>
      <c r="C31" s="73"/>
      <c r="D31" s="73"/>
      <c r="E31" s="110">
        <f t="shared" si="2"/>
        <v>0</v>
      </c>
    </row>
    <row r="32" spans="1:5" s="238" customFormat="1" ht="12" customHeight="1" x14ac:dyDescent="0.2">
      <c r="A32" s="237" t="s">
        <v>159</v>
      </c>
      <c r="B32" s="72" t="s">
        <v>426</v>
      </c>
      <c r="C32" s="73"/>
      <c r="D32" s="73"/>
      <c r="E32" s="110">
        <f t="shared" si="2"/>
        <v>0</v>
      </c>
    </row>
    <row r="33" spans="1:5" s="238" customFormat="1" ht="12" customHeight="1" x14ac:dyDescent="0.2">
      <c r="A33" s="237" t="s">
        <v>160</v>
      </c>
      <c r="B33" s="72" t="s">
        <v>427</v>
      </c>
      <c r="C33" s="73"/>
      <c r="D33" s="73"/>
      <c r="E33" s="110">
        <f t="shared" si="2"/>
        <v>0</v>
      </c>
    </row>
    <row r="34" spans="1:5" s="238" customFormat="1" ht="12" customHeight="1" x14ac:dyDescent="0.2">
      <c r="A34" s="237" t="s">
        <v>428</v>
      </c>
      <c r="B34" s="72" t="s">
        <v>161</v>
      </c>
      <c r="C34" s="73"/>
      <c r="D34" s="73"/>
      <c r="E34" s="110">
        <f t="shared" si="2"/>
        <v>0</v>
      </c>
    </row>
    <row r="35" spans="1:5" s="238" customFormat="1" ht="12" customHeight="1" x14ac:dyDescent="0.2">
      <c r="A35" s="237" t="s">
        <v>429</v>
      </c>
      <c r="B35" s="72" t="s">
        <v>162</v>
      </c>
      <c r="C35" s="73"/>
      <c r="D35" s="73"/>
      <c r="E35" s="110">
        <f t="shared" si="2"/>
        <v>0</v>
      </c>
    </row>
    <row r="36" spans="1:5" s="238" customFormat="1" ht="12" customHeight="1" thickBot="1" x14ac:dyDescent="0.25">
      <c r="A36" s="239" t="s">
        <v>430</v>
      </c>
      <c r="B36" s="76" t="s">
        <v>163</v>
      </c>
      <c r="C36" s="78"/>
      <c r="D36" s="78"/>
      <c r="E36" s="111">
        <f t="shared" si="2"/>
        <v>0</v>
      </c>
    </row>
    <row r="37" spans="1:5" s="238" customFormat="1" ht="12" customHeight="1" thickBot="1" x14ac:dyDescent="0.25">
      <c r="A37" s="98" t="s">
        <v>9</v>
      </c>
      <c r="B37" s="64" t="s">
        <v>303</v>
      </c>
      <c r="C37" s="65">
        <f>SUM(C38:C48)</f>
        <v>10000</v>
      </c>
      <c r="D37" s="132">
        <f>SUM(D38:D48)</f>
        <v>0</v>
      </c>
      <c r="E37" s="66">
        <f>SUM(E38:E48)</f>
        <v>10000</v>
      </c>
    </row>
    <row r="38" spans="1:5" s="238" customFormat="1" ht="12" customHeight="1" x14ac:dyDescent="0.2">
      <c r="A38" s="236" t="s">
        <v>51</v>
      </c>
      <c r="B38" s="68" t="s">
        <v>166</v>
      </c>
      <c r="C38" s="69"/>
      <c r="D38" s="126"/>
      <c r="E38" s="70">
        <f t="shared" si="2"/>
        <v>0</v>
      </c>
    </row>
    <row r="39" spans="1:5" s="238" customFormat="1" ht="12" customHeight="1" x14ac:dyDescent="0.2">
      <c r="A39" s="237" t="s">
        <v>52</v>
      </c>
      <c r="B39" s="72" t="s">
        <v>167</v>
      </c>
      <c r="C39" s="73">
        <f>'1.3.'!C37</f>
        <v>10000</v>
      </c>
      <c r="D39" s="128"/>
      <c r="E39" s="110">
        <f t="shared" si="2"/>
        <v>10000</v>
      </c>
    </row>
    <row r="40" spans="1:5" s="238" customFormat="1" ht="12" customHeight="1" x14ac:dyDescent="0.2">
      <c r="A40" s="237" t="s">
        <v>53</v>
      </c>
      <c r="B40" s="72" t="s">
        <v>168</v>
      </c>
      <c r="C40" s="73"/>
      <c r="D40" s="128"/>
      <c r="E40" s="110">
        <f t="shared" si="2"/>
        <v>0</v>
      </c>
    </row>
    <row r="41" spans="1:5" s="238" customFormat="1" ht="12" customHeight="1" x14ac:dyDescent="0.2">
      <c r="A41" s="237" t="s">
        <v>95</v>
      </c>
      <c r="B41" s="72" t="s">
        <v>169</v>
      </c>
      <c r="C41" s="73"/>
      <c r="D41" s="128"/>
      <c r="E41" s="110">
        <f t="shared" si="2"/>
        <v>0</v>
      </c>
    </row>
    <row r="42" spans="1:5" s="238" customFormat="1" ht="12" customHeight="1" x14ac:dyDescent="0.2">
      <c r="A42" s="237" t="s">
        <v>96</v>
      </c>
      <c r="B42" s="72" t="s">
        <v>170</v>
      </c>
      <c r="C42" s="73"/>
      <c r="D42" s="128"/>
      <c r="E42" s="110">
        <f t="shared" si="2"/>
        <v>0</v>
      </c>
    </row>
    <row r="43" spans="1:5" s="238" customFormat="1" ht="12" customHeight="1" x14ac:dyDescent="0.2">
      <c r="A43" s="237" t="s">
        <v>97</v>
      </c>
      <c r="B43" s="72" t="s">
        <v>171</v>
      </c>
      <c r="C43" s="73"/>
      <c r="D43" s="128"/>
      <c r="E43" s="110">
        <f t="shared" si="2"/>
        <v>0</v>
      </c>
    </row>
    <row r="44" spans="1:5" s="238" customFormat="1" ht="12" customHeight="1" x14ac:dyDescent="0.2">
      <c r="A44" s="237" t="s">
        <v>98</v>
      </c>
      <c r="B44" s="72" t="s">
        <v>172</v>
      </c>
      <c r="C44" s="73"/>
      <c r="D44" s="128"/>
      <c r="E44" s="110">
        <f t="shared" si="2"/>
        <v>0</v>
      </c>
    </row>
    <row r="45" spans="1:5" s="238" customFormat="1" ht="12" customHeight="1" x14ac:dyDescent="0.2">
      <c r="A45" s="237" t="s">
        <v>99</v>
      </c>
      <c r="B45" s="72" t="s">
        <v>173</v>
      </c>
      <c r="C45" s="73"/>
      <c r="D45" s="128"/>
      <c r="E45" s="110">
        <f t="shared" si="2"/>
        <v>0</v>
      </c>
    </row>
    <row r="46" spans="1:5" s="238" customFormat="1" ht="12" customHeight="1" x14ac:dyDescent="0.2">
      <c r="A46" s="237" t="s">
        <v>164</v>
      </c>
      <c r="B46" s="72" t="s">
        <v>174</v>
      </c>
      <c r="C46" s="240"/>
      <c r="D46" s="241"/>
      <c r="E46" s="242">
        <f t="shared" si="2"/>
        <v>0</v>
      </c>
    </row>
    <row r="47" spans="1:5" s="238" customFormat="1" ht="12" customHeight="1" x14ac:dyDescent="0.2">
      <c r="A47" s="239" t="s">
        <v>165</v>
      </c>
      <c r="B47" s="79" t="s">
        <v>305</v>
      </c>
      <c r="C47" s="243"/>
      <c r="D47" s="244"/>
      <c r="E47" s="245">
        <f t="shared" si="2"/>
        <v>0</v>
      </c>
    </row>
    <row r="48" spans="1:5" s="238" customFormat="1" ht="12" customHeight="1" thickBot="1" x14ac:dyDescent="0.25">
      <c r="A48" s="239" t="s">
        <v>304</v>
      </c>
      <c r="B48" s="76" t="s">
        <v>175</v>
      </c>
      <c r="C48" s="243"/>
      <c r="D48" s="244"/>
      <c r="E48" s="245">
        <f t="shared" si="2"/>
        <v>0</v>
      </c>
    </row>
    <row r="49" spans="1:5" s="238" customFormat="1" ht="12" customHeight="1" thickBot="1" x14ac:dyDescent="0.25">
      <c r="A49" s="98" t="s">
        <v>10</v>
      </c>
      <c r="B49" s="64" t="s">
        <v>176</v>
      </c>
      <c r="C49" s="65">
        <f>SUM(C50:C54)</f>
        <v>0</v>
      </c>
      <c r="D49" s="132">
        <f>SUM(D50:D54)</f>
        <v>0</v>
      </c>
      <c r="E49" s="66">
        <f>SUM(E50:E54)</f>
        <v>0</v>
      </c>
    </row>
    <row r="50" spans="1:5" s="238" customFormat="1" ht="12" customHeight="1" x14ac:dyDescent="0.2">
      <c r="A50" s="236" t="s">
        <v>54</v>
      </c>
      <c r="B50" s="68" t="s">
        <v>180</v>
      </c>
      <c r="C50" s="246"/>
      <c r="D50" s="247"/>
      <c r="E50" s="248">
        <f t="shared" si="2"/>
        <v>0</v>
      </c>
    </row>
    <row r="51" spans="1:5" s="238" customFormat="1" ht="12" customHeight="1" x14ac:dyDescent="0.2">
      <c r="A51" s="237" t="s">
        <v>55</v>
      </c>
      <c r="B51" s="72" t="s">
        <v>181</v>
      </c>
      <c r="C51" s="240"/>
      <c r="D51" s="241"/>
      <c r="E51" s="242">
        <f t="shared" si="2"/>
        <v>0</v>
      </c>
    </row>
    <row r="52" spans="1:5" s="238" customFormat="1" ht="12" customHeight="1" x14ac:dyDescent="0.2">
      <c r="A52" s="237" t="s">
        <v>177</v>
      </c>
      <c r="B52" s="72" t="s">
        <v>182</v>
      </c>
      <c r="C52" s="240"/>
      <c r="D52" s="241"/>
      <c r="E52" s="242">
        <f t="shared" si="2"/>
        <v>0</v>
      </c>
    </row>
    <row r="53" spans="1:5" s="238" customFormat="1" ht="12" customHeight="1" x14ac:dyDescent="0.2">
      <c r="A53" s="237" t="s">
        <v>178</v>
      </c>
      <c r="B53" s="72" t="s">
        <v>183</v>
      </c>
      <c r="C53" s="240"/>
      <c r="D53" s="241"/>
      <c r="E53" s="242">
        <f t="shared" si="2"/>
        <v>0</v>
      </c>
    </row>
    <row r="54" spans="1:5" s="238" customFormat="1" ht="12" customHeight="1" thickBot="1" x14ac:dyDescent="0.25">
      <c r="A54" s="239" t="s">
        <v>179</v>
      </c>
      <c r="B54" s="76" t="s">
        <v>184</v>
      </c>
      <c r="C54" s="243"/>
      <c r="D54" s="244"/>
      <c r="E54" s="245">
        <f t="shared" si="2"/>
        <v>0</v>
      </c>
    </row>
    <row r="55" spans="1:5" s="238" customFormat="1" ht="12" customHeight="1" thickBot="1" x14ac:dyDescent="0.25">
      <c r="A55" s="98" t="s">
        <v>100</v>
      </c>
      <c r="B55" s="64" t="s">
        <v>185</v>
      </c>
      <c r="C55" s="65">
        <f>SUM(C56:C58)</f>
        <v>0</v>
      </c>
      <c r="D55" s="132">
        <f>SUM(D56:D58)</f>
        <v>0</v>
      </c>
      <c r="E55" s="66">
        <f>SUM(E56:E58)</f>
        <v>0</v>
      </c>
    </row>
    <row r="56" spans="1:5" s="238" customFormat="1" ht="12" customHeight="1" x14ac:dyDescent="0.2">
      <c r="A56" s="236" t="s">
        <v>56</v>
      </c>
      <c r="B56" s="68" t="s">
        <v>186</v>
      </c>
      <c r="C56" s="69"/>
      <c r="D56" s="126"/>
      <c r="E56" s="70">
        <f t="shared" si="2"/>
        <v>0</v>
      </c>
    </row>
    <row r="57" spans="1:5" s="238" customFormat="1" ht="12" customHeight="1" x14ac:dyDescent="0.2">
      <c r="A57" s="237" t="s">
        <v>57</v>
      </c>
      <c r="B57" s="72" t="s">
        <v>298</v>
      </c>
      <c r="C57" s="73"/>
      <c r="D57" s="128"/>
      <c r="E57" s="110">
        <f t="shared" si="2"/>
        <v>0</v>
      </c>
    </row>
    <row r="58" spans="1:5" s="238" customFormat="1" ht="12" customHeight="1" x14ac:dyDescent="0.2">
      <c r="A58" s="237" t="s">
        <v>189</v>
      </c>
      <c r="B58" s="72" t="s">
        <v>187</v>
      </c>
      <c r="C58" s="73"/>
      <c r="D58" s="128"/>
      <c r="E58" s="110">
        <f t="shared" si="2"/>
        <v>0</v>
      </c>
    </row>
    <row r="59" spans="1:5" s="238" customFormat="1" ht="12" customHeight="1" thickBot="1" x14ac:dyDescent="0.25">
      <c r="A59" s="239" t="s">
        <v>190</v>
      </c>
      <c r="B59" s="76" t="s">
        <v>188</v>
      </c>
      <c r="C59" s="78"/>
      <c r="D59" s="130"/>
      <c r="E59" s="111">
        <f t="shared" si="2"/>
        <v>0</v>
      </c>
    </row>
    <row r="60" spans="1:5" s="238" customFormat="1" ht="12" customHeight="1" thickBot="1" x14ac:dyDescent="0.25">
      <c r="A60" s="98" t="s">
        <v>12</v>
      </c>
      <c r="B60" s="77" t="s">
        <v>191</v>
      </c>
      <c r="C60" s="65">
        <f>SUM(C61:C63)</f>
        <v>0</v>
      </c>
      <c r="D60" s="132">
        <f>SUM(D61:D63)</f>
        <v>0</v>
      </c>
      <c r="E60" s="66">
        <f>SUM(E61:E63)</f>
        <v>0</v>
      </c>
    </row>
    <row r="61" spans="1:5" s="238" customFormat="1" ht="12" customHeight="1" x14ac:dyDescent="0.2">
      <c r="A61" s="236" t="s">
        <v>101</v>
      </c>
      <c r="B61" s="68" t="s">
        <v>193</v>
      </c>
      <c r="C61" s="240"/>
      <c r="D61" s="241"/>
      <c r="E61" s="242">
        <f t="shared" si="2"/>
        <v>0</v>
      </c>
    </row>
    <row r="62" spans="1:5" s="238" customFormat="1" ht="12" customHeight="1" x14ac:dyDescent="0.2">
      <c r="A62" s="237" t="s">
        <v>102</v>
      </c>
      <c r="B62" s="72" t="s">
        <v>299</v>
      </c>
      <c r="C62" s="240"/>
      <c r="D62" s="241"/>
      <c r="E62" s="242">
        <f t="shared" si="2"/>
        <v>0</v>
      </c>
    </row>
    <row r="63" spans="1:5" s="238" customFormat="1" ht="12" customHeight="1" x14ac:dyDescent="0.2">
      <c r="A63" s="237" t="s">
        <v>122</v>
      </c>
      <c r="B63" s="72" t="s">
        <v>194</v>
      </c>
      <c r="C63" s="240"/>
      <c r="D63" s="241"/>
      <c r="E63" s="242">
        <f t="shared" si="2"/>
        <v>0</v>
      </c>
    </row>
    <row r="64" spans="1:5" s="238" customFormat="1" ht="12" customHeight="1" thickBot="1" x14ac:dyDescent="0.25">
      <c r="A64" s="239" t="s">
        <v>192</v>
      </c>
      <c r="B64" s="76" t="s">
        <v>195</v>
      </c>
      <c r="C64" s="240"/>
      <c r="D64" s="241"/>
      <c r="E64" s="242">
        <f t="shared" si="2"/>
        <v>0</v>
      </c>
    </row>
    <row r="65" spans="1:5" s="238" customFormat="1" ht="12" customHeight="1" thickBot="1" x14ac:dyDescent="0.25">
      <c r="A65" s="98" t="s">
        <v>13</v>
      </c>
      <c r="B65" s="64" t="s">
        <v>196</v>
      </c>
      <c r="C65" s="80">
        <f>+C8+C15+C22+C29+C37+C49+C55+C60</f>
        <v>10000</v>
      </c>
      <c r="D65" s="134">
        <f>+D8+D15+D22+D29+D37+D49+D55+D60</f>
        <v>0</v>
      </c>
      <c r="E65" s="81">
        <f>+E8+E15+E22+E29+E37+E49+E55+E60</f>
        <v>10000</v>
      </c>
    </row>
    <row r="66" spans="1:5" s="238" customFormat="1" ht="12" customHeight="1" thickBot="1" x14ac:dyDescent="0.25">
      <c r="A66" s="249" t="s">
        <v>286</v>
      </c>
      <c r="B66" s="77" t="s">
        <v>198</v>
      </c>
      <c r="C66" s="65">
        <f>SUM(C67:C69)</f>
        <v>0</v>
      </c>
      <c r="D66" s="132">
        <f>SUM(D67:D69)</f>
        <v>0</v>
      </c>
      <c r="E66" s="66">
        <f>SUM(E67:E69)</f>
        <v>0</v>
      </c>
    </row>
    <row r="67" spans="1:5" s="238" customFormat="1" ht="12" customHeight="1" x14ac:dyDescent="0.2">
      <c r="A67" s="236" t="s">
        <v>229</v>
      </c>
      <c r="B67" s="68" t="s">
        <v>199</v>
      </c>
      <c r="C67" s="240"/>
      <c r="D67" s="241"/>
      <c r="E67" s="242">
        <f>C67+D67</f>
        <v>0</v>
      </c>
    </row>
    <row r="68" spans="1:5" s="238" customFormat="1" ht="12" customHeight="1" x14ac:dyDescent="0.2">
      <c r="A68" s="237" t="s">
        <v>238</v>
      </c>
      <c r="B68" s="72" t="s">
        <v>200</v>
      </c>
      <c r="C68" s="240"/>
      <c r="D68" s="241"/>
      <c r="E68" s="242">
        <f>C68+D68</f>
        <v>0</v>
      </c>
    </row>
    <row r="69" spans="1:5" s="238" customFormat="1" ht="12" customHeight="1" thickBot="1" x14ac:dyDescent="0.25">
      <c r="A69" s="239" t="s">
        <v>239</v>
      </c>
      <c r="B69" s="90" t="s">
        <v>201</v>
      </c>
      <c r="C69" s="240"/>
      <c r="D69" s="250"/>
      <c r="E69" s="242">
        <f>C69+D69</f>
        <v>0</v>
      </c>
    </row>
    <row r="70" spans="1:5" s="238" customFormat="1" ht="12" customHeight="1" thickBot="1" x14ac:dyDescent="0.25">
      <c r="A70" s="249" t="s">
        <v>202</v>
      </c>
      <c r="B70" s="77" t="s">
        <v>203</v>
      </c>
      <c r="C70" s="65">
        <f>SUM(C71:C74)</f>
        <v>0</v>
      </c>
      <c r="D70" s="65">
        <f>SUM(D71:D74)</f>
        <v>0</v>
      </c>
      <c r="E70" s="66">
        <f>SUM(E71:E74)</f>
        <v>0</v>
      </c>
    </row>
    <row r="71" spans="1:5" s="238" customFormat="1" ht="12" customHeight="1" x14ac:dyDescent="0.2">
      <c r="A71" s="236" t="s">
        <v>79</v>
      </c>
      <c r="B71" s="68" t="s">
        <v>204</v>
      </c>
      <c r="C71" s="240"/>
      <c r="D71" s="240"/>
      <c r="E71" s="242">
        <f>C71+D71</f>
        <v>0</v>
      </c>
    </row>
    <row r="72" spans="1:5" s="238" customFormat="1" ht="12" customHeight="1" x14ac:dyDescent="0.2">
      <c r="A72" s="237" t="s">
        <v>80</v>
      </c>
      <c r="B72" s="72" t="s">
        <v>205</v>
      </c>
      <c r="C72" s="240"/>
      <c r="D72" s="240"/>
      <c r="E72" s="242">
        <f>C72+D72</f>
        <v>0</v>
      </c>
    </row>
    <row r="73" spans="1:5" s="238" customFormat="1" ht="12" customHeight="1" x14ac:dyDescent="0.2">
      <c r="A73" s="237" t="s">
        <v>230</v>
      </c>
      <c r="B73" s="72" t="s">
        <v>206</v>
      </c>
      <c r="C73" s="240"/>
      <c r="D73" s="240"/>
      <c r="E73" s="242">
        <f>C73+D73</f>
        <v>0</v>
      </c>
    </row>
    <row r="74" spans="1:5" s="238" customFormat="1" ht="12" customHeight="1" thickBot="1" x14ac:dyDescent="0.25">
      <c r="A74" s="239" t="s">
        <v>231</v>
      </c>
      <c r="B74" s="76" t="s">
        <v>207</v>
      </c>
      <c r="C74" s="240"/>
      <c r="D74" s="240"/>
      <c r="E74" s="242">
        <f>C74+D74</f>
        <v>0</v>
      </c>
    </row>
    <row r="75" spans="1:5" s="238" customFormat="1" ht="12" customHeight="1" thickBot="1" x14ac:dyDescent="0.25">
      <c r="A75" s="249" t="s">
        <v>208</v>
      </c>
      <c r="B75" s="77" t="s">
        <v>209</v>
      </c>
      <c r="C75" s="65">
        <f>SUM(C76:C77)</f>
        <v>0</v>
      </c>
      <c r="D75" s="65">
        <f>SUM(D76:D77)</f>
        <v>0</v>
      </c>
      <c r="E75" s="66">
        <f>SUM(E76:E77)</f>
        <v>0</v>
      </c>
    </row>
    <row r="76" spans="1:5" s="238" customFormat="1" ht="12" customHeight="1" x14ac:dyDescent="0.2">
      <c r="A76" s="236" t="s">
        <v>232</v>
      </c>
      <c r="B76" s="68" t="s">
        <v>210</v>
      </c>
      <c r="C76" s="240"/>
      <c r="D76" s="240"/>
      <c r="E76" s="242">
        <f>C76+D76</f>
        <v>0</v>
      </c>
    </row>
    <row r="77" spans="1:5" s="238" customFormat="1" ht="12" customHeight="1" thickBot="1" x14ac:dyDescent="0.25">
      <c r="A77" s="239" t="s">
        <v>233</v>
      </c>
      <c r="B77" s="76" t="s">
        <v>211</v>
      </c>
      <c r="C77" s="240"/>
      <c r="D77" s="240"/>
      <c r="E77" s="242">
        <f>C77+D77</f>
        <v>0</v>
      </c>
    </row>
    <row r="78" spans="1:5" s="12" customFormat="1" ht="12" customHeight="1" thickBot="1" x14ac:dyDescent="0.25">
      <c r="A78" s="249" t="s">
        <v>212</v>
      </c>
      <c r="B78" s="77" t="s">
        <v>213</v>
      </c>
      <c r="C78" s="65">
        <f>SUM(C79:C81)</f>
        <v>0</v>
      </c>
      <c r="D78" s="65">
        <f>SUM(D79:D81)</f>
        <v>0</v>
      </c>
      <c r="E78" s="66">
        <f>SUM(E79:E81)</f>
        <v>0</v>
      </c>
    </row>
    <row r="79" spans="1:5" s="238" customFormat="1" ht="12" customHeight="1" x14ac:dyDescent="0.2">
      <c r="A79" s="236" t="s">
        <v>234</v>
      </c>
      <c r="B79" s="68" t="s">
        <v>214</v>
      </c>
      <c r="C79" s="240"/>
      <c r="D79" s="240"/>
      <c r="E79" s="242">
        <f>C79+D79</f>
        <v>0</v>
      </c>
    </row>
    <row r="80" spans="1:5" s="238" customFormat="1" ht="12" customHeight="1" x14ac:dyDescent="0.2">
      <c r="A80" s="237" t="s">
        <v>235</v>
      </c>
      <c r="B80" s="72" t="s">
        <v>215</v>
      </c>
      <c r="C80" s="240"/>
      <c r="D80" s="240"/>
      <c r="E80" s="242">
        <f>C80+D80</f>
        <v>0</v>
      </c>
    </row>
    <row r="81" spans="1:5" s="238" customFormat="1" ht="12" customHeight="1" thickBot="1" x14ac:dyDescent="0.25">
      <c r="A81" s="239" t="s">
        <v>236</v>
      </c>
      <c r="B81" s="76" t="s">
        <v>216</v>
      </c>
      <c r="C81" s="240"/>
      <c r="D81" s="240"/>
      <c r="E81" s="242">
        <f>C81+D81</f>
        <v>0</v>
      </c>
    </row>
    <row r="82" spans="1:5" s="238" customFormat="1" ht="12" customHeight="1" thickBot="1" x14ac:dyDescent="0.25">
      <c r="A82" s="249" t="s">
        <v>217</v>
      </c>
      <c r="B82" s="77" t="s">
        <v>237</v>
      </c>
      <c r="C82" s="65">
        <f>SUM(C83:C86)</f>
        <v>0</v>
      </c>
      <c r="D82" s="65">
        <f>SUM(D83:D86)</f>
        <v>0</v>
      </c>
      <c r="E82" s="66">
        <f>SUM(E83:E86)</f>
        <v>0</v>
      </c>
    </row>
    <row r="83" spans="1:5" s="238" customFormat="1" ht="12" customHeight="1" x14ac:dyDescent="0.2">
      <c r="A83" s="251" t="s">
        <v>218</v>
      </c>
      <c r="B83" s="68" t="s">
        <v>219</v>
      </c>
      <c r="C83" s="240"/>
      <c r="D83" s="240"/>
      <c r="E83" s="242">
        <f t="shared" ref="E83:E88" si="3">C83+D83</f>
        <v>0</v>
      </c>
    </row>
    <row r="84" spans="1:5" s="238" customFormat="1" ht="12" customHeight="1" x14ac:dyDescent="0.2">
      <c r="A84" s="252" t="s">
        <v>220</v>
      </c>
      <c r="B84" s="72" t="s">
        <v>221</v>
      </c>
      <c r="C84" s="240"/>
      <c r="D84" s="240"/>
      <c r="E84" s="242">
        <f t="shared" si="3"/>
        <v>0</v>
      </c>
    </row>
    <row r="85" spans="1:5" s="238" customFormat="1" ht="12" customHeight="1" x14ac:dyDescent="0.2">
      <c r="A85" s="252" t="s">
        <v>222</v>
      </c>
      <c r="B85" s="72" t="s">
        <v>223</v>
      </c>
      <c r="C85" s="240"/>
      <c r="D85" s="240"/>
      <c r="E85" s="242">
        <f t="shared" si="3"/>
        <v>0</v>
      </c>
    </row>
    <row r="86" spans="1:5" s="12" customFormat="1" ht="12" customHeight="1" thickBot="1" x14ac:dyDescent="0.25">
      <c r="A86" s="253" t="s">
        <v>224</v>
      </c>
      <c r="B86" s="76" t="s">
        <v>225</v>
      </c>
      <c r="C86" s="240"/>
      <c r="D86" s="240"/>
      <c r="E86" s="242">
        <f t="shared" si="3"/>
        <v>0</v>
      </c>
    </row>
    <row r="87" spans="1:5" s="12" customFormat="1" ht="12" customHeight="1" thickBot="1" x14ac:dyDescent="0.25">
      <c r="A87" s="249" t="s">
        <v>226</v>
      </c>
      <c r="B87" s="77" t="s">
        <v>343</v>
      </c>
      <c r="C87" s="94"/>
      <c r="D87" s="94"/>
      <c r="E87" s="66">
        <f t="shared" si="3"/>
        <v>0</v>
      </c>
    </row>
    <row r="88" spans="1:5" s="12" customFormat="1" ht="12" customHeight="1" thickBot="1" x14ac:dyDescent="0.25">
      <c r="A88" s="249" t="s">
        <v>364</v>
      </c>
      <c r="B88" s="77" t="s">
        <v>227</v>
      </c>
      <c r="C88" s="94"/>
      <c r="D88" s="94"/>
      <c r="E88" s="66">
        <f t="shared" si="3"/>
        <v>0</v>
      </c>
    </row>
    <row r="89" spans="1:5" s="12" customFormat="1" ht="13.5" thickBot="1" x14ac:dyDescent="0.25">
      <c r="A89" s="249" t="s">
        <v>365</v>
      </c>
      <c r="B89" s="95" t="s">
        <v>346</v>
      </c>
      <c r="C89" s="80">
        <f>+C66+C70+C75+C78+C82+C88+C87</f>
        <v>0</v>
      </c>
      <c r="D89" s="80">
        <f>+D66+D70+D75+D78+D82+D88+D87</f>
        <v>0</v>
      </c>
      <c r="E89" s="81">
        <f>+E66+E70+E75+E78+E82+E88+E87</f>
        <v>0</v>
      </c>
    </row>
    <row r="90" spans="1:5" s="12" customFormat="1" ht="13.5" thickBot="1" x14ac:dyDescent="0.25">
      <c r="A90" s="254" t="s">
        <v>366</v>
      </c>
      <c r="B90" s="97" t="s">
        <v>367</v>
      </c>
      <c r="C90" s="80">
        <f>+C65+C89</f>
        <v>10000</v>
      </c>
      <c r="D90" s="80">
        <f>+D65+D89</f>
        <v>0</v>
      </c>
      <c r="E90" s="81">
        <f>+E65+E89</f>
        <v>10000</v>
      </c>
    </row>
    <row r="91" spans="1:5" s="238" customFormat="1" ht="15" customHeight="1" thickBot="1" x14ac:dyDescent="0.25">
      <c r="A91" s="255"/>
      <c r="B91" s="256"/>
      <c r="C91" s="257"/>
    </row>
    <row r="92" spans="1:5" s="235" customFormat="1" ht="16.5" customHeight="1" thickBot="1" x14ac:dyDescent="0.25">
      <c r="A92" s="491" t="s">
        <v>38</v>
      </c>
      <c r="B92" s="492"/>
      <c r="C92" s="492"/>
      <c r="D92" s="492"/>
      <c r="E92" s="493"/>
    </row>
    <row r="93" spans="1:5" s="12" customFormat="1" ht="12" customHeight="1" thickBot="1" x14ac:dyDescent="0.25">
      <c r="A93" s="151" t="s">
        <v>5</v>
      </c>
      <c r="B93" s="102" t="s">
        <v>441</v>
      </c>
      <c r="C93" s="103">
        <f>+C94+C95+C96+C97+C98+C111</f>
        <v>0</v>
      </c>
      <c r="D93" s="103">
        <f>+D94+D95+D96+D97+D98+D111</f>
        <v>0</v>
      </c>
      <c r="E93" s="104">
        <f>+E94+E95+E96+E97+E98+E111</f>
        <v>0</v>
      </c>
    </row>
    <row r="94" spans="1:5" s="231" customFormat="1" ht="12" customHeight="1" x14ac:dyDescent="0.2">
      <c r="A94" s="258" t="s">
        <v>58</v>
      </c>
      <c r="B94" s="106" t="s">
        <v>34</v>
      </c>
      <c r="C94" s="107"/>
      <c r="D94" s="107"/>
      <c r="E94" s="108">
        <f t="shared" ref="E94:E113" si="4">C94+D94</f>
        <v>0</v>
      </c>
    </row>
    <row r="95" spans="1:5" s="231" customFormat="1" ht="12" customHeight="1" x14ac:dyDescent="0.2">
      <c r="A95" s="237" t="s">
        <v>59</v>
      </c>
      <c r="B95" s="109" t="s">
        <v>103</v>
      </c>
      <c r="C95" s="73"/>
      <c r="D95" s="73"/>
      <c r="E95" s="110">
        <f t="shared" si="4"/>
        <v>0</v>
      </c>
    </row>
    <row r="96" spans="1:5" s="231" customFormat="1" ht="12" customHeight="1" x14ac:dyDescent="0.2">
      <c r="A96" s="237" t="s">
        <v>60</v>
      </c>
      <c r="B96" s="109" t="s">
        <v>77</v>
      </c>
      <c r="C96" s="78"/>
      <c r="D96" s="73"/>
      <c r="E96" s="111">
        <f t="shared" si="4"/>
        <v>0</v>
      </c>
    </row>
    <row r="97" spans="1:5" s="231" customFormat="1" ht="12" customHeight="1" x14ac:dyDescent="0.2">
      <c r="A97" s="237" t="s">
        <v>61</v>
      </c>
      <c r="B97" s="112" t="s">
        <v>104</v>
      </c>
      <c r="C97" s="78"/>
      <c r="D97" s="130"/>
      <c r="E97" s="111">
        <f t="shared" si="4"/>
        <v>0</v>
      </c>
    </row>
    <row r="98" spans="1:5" s="231" customFormat="1" ht="12" customHeight="1" x14ac:dyDescent="0.2">
      <c r="A98" s="237" t="s">
        <v>69</v>
      </c>
      <c r="B98" s="113" t="s">
        <v>105</v>
      </c>
      <c r="C98" s="78"/>
      <c r="D98" s="130"/>
      <c r="E98" s="111">
        <f t="shared" si="4"/>
        <v>0</v>
      </c>
    </row>
    <row r="99" spans="1:5" s="231" customFormat="1" ht="12" customHeight="1" x14ac:dyDescent="0.2">
      <c r="A99" s="237" t="s">
        <v>62</v>
      </c>
      <c r="B99" s="109" t="s">
        <v>368</v>
      </c>
      <c r="C99" s="78"/>
      <c r="D99" s="130"/>
      <c r="E99" s="111">
        <f t="shared" si="4"/>
        <v>0</v>
      </c>
    </row>
    <row r="100" spans="1:5" s="231" customFormat="1" ht="12" customHeight="1" x14ac:dyDescent="0.2">
      <c r="A100" s="237" t="s">
        <v>63</v>
      </c>
      <c r="B100" s="115" t="s">
        <v>309</v>
      </c>
      <c r="C100" s="78"/>
      <c r="D100" s="130"/>
      <c r="E100" s="111">
        <f t="shared" si="4"/>
        <v>0</v>
      </c>
    </row>
    <row r="101" spans="1:5" s="231" customFormat="1" ht="12" customHeight="1" x14ac:dyDescent="0.2">
      <c r="A101" s="237" t="s">
        <v>70</v>
      </c>
      <c r="B101" s="115" t="s">
        <v>308</v>
      </c>
      <c r="C101" s="78"/>
      <c r="D101" s="130"/>
      <c r="E101" s="111">
        <f t="shared" si="4"/>
        <v>0</v>
      </c>
    </row>
    <row r="102" spans="1:5" s="231" customFormat="1" ht="12" customHeight="1" x14ac:dyDescent="0.2">
      <c r="A102" s="237" t="s">
        <v>71</v>
      </c>
      <c r="B102" s="115" t="s">
        <v>243</v>
      </c>
      <c r="C102" s="78"/>
      <c r="D102" s="130"/>
      <c r="E102" s="111">
        <f t="shared" si="4"/>
        <v>0</v>
      </c>
    </row>
    <row r="103" spans="1:5" s="231" customFormat="1" ht="12" customHeight="1" x14ac:dyDescent="0.2">
      <c r="A103" s="237" t="s">
        <v>72</v>
      </c>
      <c r="B103" s="116" t="s">
        <v>244</v>
      </c>
      <c r="C103" s="78"/>
      <c r="D103" s="130"/>
      <c r="E103" s="111">
        <f t="shared" si="4"/>
        <v>0</v>
      </c>
    </row>
    <row r="104" spans="1:5" s="231" customFormat="1" ht="12" customHeight="1" x14ac:dyDescent="0.2">
      <c r="A104" s="237" t="s">
        <v>73</v>
      </c>
      <c r="B104" s="116" t="s">
        <v>245</v>
      </c>
      <c r="C104" s="78"/>
      <c r="D104" s="130"/>
      <c r="E104" s="111">
        <f t="shared" si="4"/>
        <v>0</v>
      </c>
    </row>
    <row r="105" spans="1:5" s="231" customFormat="1" ht="12" customHeight="1" x14ac:dyDescent="0.2">
      <c r="A105" s="237" t="s">
        <v>75</v>
      </c>
      <c r="B105" s="115" t="s">
        <v>246</v>
      </c>
      <c r="C105" s="78"/>
      <c r="D105" s="130"/>
      <c r="E105" s="111">
        <f t="shared" si="4"/>
        <v>0</v>
      </c>
    </row>
    <row r="106" spans="1:5" s="231" customFormat="1" ht="12" customHeight="1" x14ac:dyDescent="0.2">
      <c r="A106" s="237" t="s">
        <v>106</v>
      </c>
      <c r="B106" s="115" t="s">
        <v>247</v>
      </c>
      <c r="C106" s="78"/>
      <c r="D106" s="130"/>
      <c r="E106" s="111">
        <f t="shared" si="4"/>
        <v>0</v>
      </c>
    </row>
    <row r="107" spans="1:5" s="231" customFormat="1" ht="12" customHeight="1" x14ac:dyDescent="0.2">
      <c r="A107" s="237" t="s">
        <v>241</v>
      </c>
      <c r="B107" s="116" t="s">
        <v>248</v>
      </c>
      <c r="C107" s="73"/>
      <c r="D107" s="130"/>
      <c r="E107" s="111">
        <f t="shared" si="4"/>
        <v>0</v>
      </c>
    </row>
    <row r="108" spans="1:5" s="231" customFormat="1" ht="12" customHeight="1" x14ac:dyDescent="0.2">
      <c r="A108" s="259" t="s">
        <v>242</v>
      </c>
      <c r="B108" s="114" t="s">
        <v>249</v>
      </c>
      <c r="C108" s="78"/>
      <c r="D108" s="130"/>
      <c r="E108" s="111">
        <f t="shared" si="4"/>
        <v>0</v>
      </c>
    </row>
    <row r="109" spans="1:5" s="231" customFormat="1" ht="12" customHeight="1" x14ac:dyDescent="0.2">
      <c r="A109" s="237" t="s">
        <v>306</v>
      </c>
      <c r="B109" s="114" t="s">
        <v>250</v>
      </c>
      <c r="C109" s="78"/>
      <c r="D109" s="130"/>
      <c r="E109" s="111">
        <f t="shared" si="4"/>
        <v>0</v>
      </c>
    </row>
    <row r="110" spans="1:5" s="231" customFormat="1" ht="12" customHeight="1" x14ac:dyDescent="0.2">
      <c r="A110" s="237" t="s">
        <v>307</v>
      </c>
      <c r="B110" s="116" t="s">
        <v>251</v>
      </c>
      <c r="C110" s="73"/>
      <c r="D110" s="128"/>
      <c r="E110" s="110">
        <f t="shared" si="4"/>
        <v>0</v>
      </c>
    </row>
    <row r="111" spans="1:5" s="231" customFormat="1" ht="12" customHeight="1" x14ac:dyDescent="0.2">
      <c r="A111" s="237" t="s">
        <v>311</v>
      </c>
      <c r="B111" s="112" t="s">
        <v>35</v>
      </c>
      <c r="C111" s="73"/>
      <c r="D111" s="128"/>
      <c r="E111" s="110">
        <f t="shared" si="4"/>
        <v>0</v>
      </c>
    </row>
    <row r="112" spans="1:5" s="231" customFormat="1" ht="12" customHeight="1" x14ac:dyDescent="0.2">
      <c r="A112" s="239" t="s">
        <v>312</v>
      </c>
      <c r="B112" s="109" t="s">
        <v>369</v>
      </c>
      <c r="C112" s="78"/>
      <c r="D112" s="130"/>
      <c r="E112" s="111">
        <f t="shared" si="4"/>
        <v>0</v>
      </c>
    </row>
    <row r="113" spans="1:5" s="231" customFormat="1" ht="12" customHeight="1" thickBot="1" x14ac:dyDescent="0.25">
      <c r="A113" s="260" t="s">
        <v>313</v>
      </c>
      <c r="B113" s="261" t="s">
        <v>370</v>
      </c>
      <c r="C113" s="120"/>
      <c r="D113" s="262"/>
      <c r="E113" s="121">
        <f t="shared" si="4"/>
        <v>0</v>
      </c>
    </row>
    <row r="114" spans="1:5" s="231" customFormat="1" ht="12" customHeight="1" thickBot="1" x14ac:dyDescent="0.25">
      <c r="A114" s="98" t="s">
        <v>6</v>
      </c>
      <c r="B114" s="149" t="s">
        <v>442</v>
      </c>
      <c r="C114" s="65">
        <f>+C115+C117+C119</f>
        <v>0</v>
      </c>
      <c r="D114" s="132">
        <f>+D115+D117+D119</f>
        <v>0</v>
      </c>
      <c r="E114" s="66">
        <f>+E115+E117+E119</f>
        <v>0</v>
      </c>
    </row>
    <row r="115" spans="1:5" s="231" customFormat="1" ht="12" customHeight="1" x14ac:dyDescent="0.2">
      <c r="A115" s="236" t="s">
        <v>64</v>
      </c>
      <c r="B115" s="109" t="s">
        <v>121</v>
      </c>
      <c r="C115" s="69"/>
      <c r="D115" s="126"/>
      <c r="E115" s="70">
        <f t="shared" ref="E115:E127" si="5">C115+D115</f>
        <v>0</v>
      </c>
    </row>
    <row r="116" spans="1:5" s="231" customFormat="1" ht="12" customHeight="1" x14ac:dyDescent="0.2">
      <c r="A116" s="236" t="s">
        <v>65</v>
      </c>
      <c r="B116" s="127" t="s">
        <v>255</v>
      </c>
      <c r="C116" s="69"/>
      <c r="D116" s="126"/>
      <c r="E116" s="70">
        <f t="shared" si="5"/>
        <v>0</v>
      </c>
    </row>
    <row r="117" spans="1:5" s="231" customFormat="1" ht="12" customHeight="1" x14ac:dyDescent="0.2">
      <c r="A117" s="236" t="s">
        <v>66</v>
      </c>
      <c r="B117" s="127" t="s">
        <v>107</v>
      </c>
      <c r="C117" s="73"/>
      <c r="D117" s="128"/>
      <c r="E117" s="110">
        <f t="shared" si="5"/>
        <v>0</v>
      </c>
    </row>
    <row r="118" spans="1:5" s="231" customFormat="1" ht="12" customHeight="1" x14ac:dyDescent="0.2">
      <c r="A118" s="236" t="s">
        <v>67</v>
      </c>
      <c r="B118" s="127" t="s">
        <v>256</v>
      </c>
      <c r="C118" s="73"/>
      <c r="D118" s="128"/>
      <c r="E118" s="110">
        <f t="shared" si="5"/>
        <v>0</v>
      </c>
    </row>
    <row r="119" spans="1:5" s="231" customFormat="1" ht="12" customHeight="1" x14ac:dyDescent="0.2">
      <c r="A119" s="236" t="s">
        <v>68</v>
      </c>
      <c r="B119" s="76" t="s">
        <v>123</v>
      </c>
      <c r="C119" s="73"/>
      <c r="D119" s="128"/>
      <c r="E119" s="110">
        <f t="shared" si="5"/>
        <v>0</v>
      </c>
    </row>
    <row r="120" spans="1:5" s="231" customFormat="1" ht="12" customHeight="1" x14ac:dyDescent="0.2">
      <c r="A120" s="236" t="s">
        <v>74</v>
      </c>
      <c r="B120" s="74" t="s">
        <v>300</v>
      </c>
      <c r="C120" s="73"/>
      <c r="D120" s="128"/>
      <c r="E120" s="110">
        <f t="shared" si="5"/>
        <v>0</v>
      </c>
    </row>
    <row r="121" spans="1:5" s="231" customFormat="1" ht="12" customHeight="1" x14ac:dyDescent="0.2">
      <c r="A121" s="236" t="s">
        <v>76</v>
      </c>
      <c r="B121" s="129" t="s">
        <v>261</v>
      </c>
      <c r="C121" s="73"/>
      <c r="D121" s="128"/>
      <c r="E121" s="110">
        <f t="shared" si="5"/>
        <v>0</v>
      </c>
    </row>
    <row r="122" spans="1:5" s="231" customFormat="1" ht="12" customHeight="1" x14ac:dyDescent="0.2">
      <c r="A122" s="236" t="s">
        <v>108</v>
      </c>
      <c r="B122" s="116" t="s">
        <v>245</v>
      </c>
      <c r="C122" s="73"/>
      <c r="D122" s="128"/>
      <c r="E122" s="110">
        <f t="shared" si="5"/>
        <v>0</v>
      </c>
    </row>
    <row r="123" spans="1:5" s="231" customFormat="1" ht="12" customHeight="1" x14ac:dyDescent="0.2">
      <c r="A123" s="236" t="s">
        <v>109</v>
      </c>
      <c r="B123" s="116" t="s">
        <v>260</v>
      </c>
      <c r="C123" s="73"/>
      <c r="D123" s="128"/>
      <c r="E123" s="110">
        <f t="shared" si="5"/>
        <v>0</v>
      </c>
    </row>
    <row r="124" spans="1:5" s="231" customFormat="1" ht="12" customHeight="1" x14ac:dyDescent="0.2">
      <c r="A124" s="236" t="s">
        <v>110</v>
      </c>
      <c r="B124" s="116" t="s">
        <v>259</v>
      </c>
      <c r="C124" s="73"/>
      <c r="D124" s="128"/>
      <c r="E124" s="110">
        <f t="shared" si="5"/>
        <v>0</v>
      </c>
    </row>
    <row r="125" spans="1:5" s="231" customFormat="1" ht="12" customHeight="1" x14ac:dyDescent="0.2">
      <c r="A125" s="236" t="s">
        <v>252</v>
      </c>
      <c r="B125" s="116" t="s">
        <v>248</v>
      </c>
      <c r="C125" s="73"/>
      <c r="D125" s="128"/>
      <c r="E125" s="110">
        <f t="shared" si="5"/>
        <v>0</v>
      </c>
    </row>
    <row r="126" spans="1:5" s="231" customFormat="1" ht="12" customHeight="1" x14ac:dyDescent="0.2">
      <c r="A126" s="236" t="s">
        <v>253</v>
      </c>
      <c r="B126" s="116" t="s">
        <v>258</v>
      </c>
      <c r="C126" s="73"/>
      <c r="D126" s="128"/>
      <c r="E126" s="110">
        <f t="shared" si="5"/>
        <v>0</v>
      </c>
    </row>
    <row r="127" spans="1:5" s="231" customFormat="1" ht="12" customHeight="1" thickBot="1" x14ac:dyDescent="0.25">
      <c r="A127" s="259" t="s">
        <v>254</v>
      </c>
      <c r="B127" s="116" t="s">
        <v>257</v>
      </c>
      <c r="C127" s="78"/>
      <c r="D127" s="130"/>
      <c r="E127" s="111">
        <f t="shared" si="5"/>
        <v>0</v>
      </c>
    </row>
    <row r="128" spans="1:5" s="231" customFormat="1" ht="12" customHeight="1" thickBot="1" x14ac:dyDescent="0.25">
      <c r="A128" s="98" t="s">
        <v>7</v>
      </c>
      <c r="B128" s="131" t="s">
        <v>316</v>
      </c>
      <c r="C128" s="65">
        <f>+C93+C114</f>
        <v>0</v>
      </c>
      <c r="D128" s="132">
        <f>+D93+D114</f>
        <v>0</v>
      </c>
      <c r="E128" s="66">
        <f>+E93+E114</f>
        <v>0</v>
      </c>
    </row>
    <row r="129" spans="1:11" s="231" customFormat="1" ht="12" customHeight="1" thickBot="1" x14ac:dyDescent="0.25">
      <c r="A129" s="98" t="s">
        <v>8</v>
      </c>
      <c r="B129" s="131" t="s">
        <v>317</v>
      </c>
      <c r="C129" s="65">
        <f>+C130+C131+C132</f>
        <v>0</v>
      </c>
      <c r="D129" s="132">
        <f>+D130+D131+D132</f>
        <v>0</v>
      </c>
      <c r="E129" s="66">
        <f>+E130+E131+E132</f>
        <v>0</v>
      </c>
    </row>
    <row r="130" spans="1:11" s="12" customFormat="1" ht="12" customHeight="1" x14ac:dyDescent="0.2">
      <c r="A130" s="236" t="s">
        <v>157</v>
      </c>
      <c r="B130" s="133" t="s">
        <v>373</v>
      </c>
      <c r="C130" s="73"/>
      <c r="D130" s="128"/>
      <c r="E130" s="110">
        <f>C130+D130</f>
        <v>0</v>
      </c>
    </row>
    <row r="131" spans="1:11" s="231" customFormat="1" ht="12" customHeight="1" x14ac:dyDescent="0.2">
      <c r="A131" s="236" t="s">
        <v>158</v>
      </c>
      <c r="B131" s="133" t="s">
        <v>325</v>
      </c>
      <c r="C131" s="73"/>
      <c r="D131" s="128"/>
      <c r="E131" s="110">
        <f>C131+D131</f>
        <v>0</v>
      </c>
    </row>
    <row r="132" spans="1:11" s="231" customFormat="1" ht="12" customHeight="1" thickBot="1" x14ac:dyDescent="0.25">
      <c r="A132" s="259" t="s">
        <v>159</v>
      </c>
      <c r="B132" s="135" t="s">
        <v>372</v>
      </c>
      <c r="C132" s="73"/>
      <c r="D132" s="128"/>
      <c r="E132" s="110">
        <f>C132+D132</f>
        <v>0</v>
      </c>
    </row>
    <row r="133" spans="1:11" s="231" customFormat="1" ht="12" customHeight="1" thickBot="1" x14ac:dyDescent="0.25">
      <c r="A133" s="98" t="s">
        <v>9</v>
      </c>
      <c r="B133" s="131" t="s">
        <v>318</v>
      </c>
      <c r="C133" s="65">
        <f>+C134+C135+C136+C137+C138+C139</f>
        <v>0</v>
      </c>
      <c r="D133" s="132">
        <f>+D134+D135+D136+D137+D138+D139</f>
        <v>0</v>
      </c>
      <c r="E133" s="66">
        <f>+E134+E135+E136+E137+E138+E139</f>
        <v>0</v>
      </c>
    </row>
    <row r="134" spans="1:11" s="231" customFormat="1" ht="12" customHeight="1" x14ac:dyDescent="0.2">
      <c r="A134" s="236" t="s">
        <v>51</v>
      </c>
      <c r="B134" s="133" t="s">
        <v>327</v>
      </c>
      <c r="C134" s="73"/>
      <c r="D134" s="128"/>
      <c r="E134" s="110">
        <f t="shared" ref="E134:E139" si="6">C134+D134</f>
        <v>0</v>
      </c>
    </row>
    <row r="135" spans="1:11" s="231" customFormat="1" ht="12" customHeight="1" x14ac:dyDescent="0.2">
      <c r="A135" s="236" t="s">
        <v>52</v>
      </c>
      <c r="B135" s="133" t="s">
        <v>319</v>
      </c>
      <c r="C135" s="73"/>
      <c r="D135" s="128"/>
      <c r="E135" s="110">
        <f t="shared" si="6"/>
        <v>0</v>
      </c>
    </row>
    <row r="136" spans="1:11" s="231" customFormat="1" ht="12" customHeight="1" x14ac:dyDescent="0.2">
      <c r="A136" s="236" t="s">
        <v>53</v>
      </c>
      <c r="B136" s="133" t="s">
        <v>320</v>
      </c>
      <c r="C136" s="73"/>
      <c r="D136" s="128"/>
      <c r="E136" s="110">
        <f t="shared" si="6"/>
        <v>0</v>
      </c>
    </row>
    <row r="137" spans="1:11" s="231" customFormat="1" ht="12" customHeight="1" x14ac:dyDescent="0.2">
      <c r="A137" s="236" t="s">
        <v>95</v>
      </c>
      <c r="B137" s="133" t="s">
        <v>371</v>
      </c>
      <c r="C137" s="73"/>
      <c r="D137" s="128"/>
      <c r="E137" s="110">
        <f t="shared" si="6"/>
        <v>0</v>
      </c>
    </row>
    <row r="138" spans="1:11" s="231" customFormat="1" ht="12" customHeight="1" x14ac:dyDescent="0.2">
      <c r="A138" s="236" t="s">
        <v>96</v>
      </c>
      <c r="B138" s="133" t="s">
        <v>322</v>
      </c>
      <c r="C138" s="73"/>
      <c r="D138" s="128"/>
      <c r="E138" s="110">
        <f t="shared" si="6"/>
        <v>0</v>
      </c>
    </row>
    <row r="139" spans="1:11" s="12" customFormat="1" ht="12" customHeight="1" thickBot="1" x14ac:dyDescent="0.25">
      <c r="A139" s="259" t="s">
        <v>97</v>
      </c>
      <c r="B139" s="135" t="s">
        <v>323</v>
      </c>
      <c r="C139" s="73"/>
      <c r="D139" s="128"/>
      <c r="E139" s="110">
        <f t="shared" si="6"/>
        <v>0</v>
      </c>
    </row>
    <row r="140" spans="1:11" s="231" customFormat="1" ht="12" customHeight="1" thickBot="1" x14ac:dyDescent="0.25">
      <c r="A140" s="98" t="s">
        <v>10</v>
      </c>
      <c r="B140" s="131" t="s">
        <v>378</v>
      </c>
      <c r="C140" s="80">
        <f>+C141+C142+C144+C145+C143</f>
        <v>0</v>
      </c>
      <c r="D140" s="134">
        <f>+D141+D142+D144+D145+D143</f>
        <v>0</v>
      </c>
      <c r="E140" s="81">
        <f>+E141+E142+E144+E145+E143</f>
        <v>0</v>
      </c>
      <c r="K140" s="263"/>
    </row>
    <row r="141" spans="1:11" s="231" customFormat="1" x14ac:dyDescent="0.2">
      <c r="A141" s="236" t="s">
        <v>54</v>
      </c>
      <c r="B141" s="133" t="s">
        <v>262</v>
      </c>
      <c r="C141" s="73"/>
      <c r="D141" s="128"/>
      <c r="E141" s="110">
        <f>C141+D141</f>
        <v>0</v>
      </c>
    </row>
    <row r="142" spans="1:11" s="231" customFormat="1" ht="12" customHeight="1" x14ac:dyDescent="0.2">
      <c r="A142" s="236" t="s">
        <v>55</v>
      </c>
      <c r="B142" s="133" t="s">
        <v>263</v>
      </c>
      <c r="C142" s="73"/>
      <c r="D142" s="128"/>
      <c r="E142" s="110">
        <f>C142+D142</f>
        <v>0</v>
      </c>
    </row>
    <row r="143" spans="1:11" s="231" customFormat="1" ht="12" customHeight="1" x14ac:dyDescent="0.2">
      <c r="A143" s="236" t="s">
        <v>177</v>
      </c>
      <c r="B143" s="133" t="s">
        <v>377</v>
      </c>
      <c r="C143" s="73"/>
      <c r="D143" s="128"/>
      <c r="E143" s="110">
        <f>C143+D143</f>
        <v>0</v>
      </c>
    </row>
    <row r="144" spans="1:11" s="12" customFormat="1" ht="12" customHeight="1" x14ac:dyDescent="0.2">
      <c r="A144" s="236" t="s">
        <v>178</v>
      </c>
      <c r="B144" s="133" t="s">
        <v>332</v>
      </c>
      <c r="C144" s="73"/>
      <c r="D144" s="128"/>
      <c r="E144" s="110">
        <f>C144+D144</f>
        <v>0</v>
      </c>
    </row>
    <row r="145" spans="1:5" s="12" customFormat="1" ht="12" customHeight="1" thickBot="1" x14ac:dyDescent="0.25">
      <c r="A145" s="259" t="s">
        <v>179</v>
      </c>
      <c r="B145" s="135" t="s">
        <v>282</v>
      </c>
      <c r="C145" s="73"/>
      <c r="D145" s="128"/>
      <c r="E145" s="110">
        <f>C145+D145</f>
        <v>0</v>
      </c>
    </row>
    <row r="146" spans="1:5" s="12" customFormat="1" ht="12" customHeight="1" thickBot="1" x14ac:dyDescent="0.25">
      <c r="A146" s="98" t="s">
        <v>11</v>
      </c>
      <c r="B146" s="131" t="s">
        <v>333</v>
      </c>
      <c r="C146" s="136">
        <f>+C147+C148+C149+C150+C151</f>
        <v>0</v>
      </c>
      <c r="D146" s="137">
        <f>+D147+D148+D149+D150+D151</f>
        <v>0</v>
      </c>
      <c r="E146" s="138">
        <f>+E147+E148+E149+E150+E151</f>
        <v>0</v>
      </c>
    </row>
    <row r="147" spans="1:5" s="12" customFormat="1" ht="12" customHeight="1" x14ac:dyDescent="0.2">
      <c r="A147" s="236" t="s">
        <v>56</v>
      </c>
      <c r="B147" s="133" t="s">
        <v>328</v>
      </c>
      <c r="C147" s="73"/>
      <c r="D147" s="128"/>
      <c r="E147" s="110">
        <f t="shared" ref="E147:E153" si="7">C147+D147</f>
        <v>0</v>
      </c>
    </row>
    <row r="148" spans="1:5" s="12" customFormat="1" ht="12" customHeight="1" x14ac:dyDescent="0.2">
      <c r="A148" s="236" t="s">
        <v>57</v>
      </c>
      <c r="B148" s="133" t="s">
        <v>335</v>
      </c>
      <c r="C148" s="73"/>
      <c r="D148" s="128"/>
      <c r="E148" s="110">
        <f t="shared" si="7"/>
        <v>0</v>
      </c>
    </row>
    <row r="149" spans="1:5" s="12" customFormat="1" ht="12" customHeight="1" x14ac:dyDescent="0.2">
      <c r="A149" s="236" t="s">
        <v>189</v>
      </c>
      <c r="B149" s="133" t="s">
        <v>330</v>
      </c>
      <c r="C149" s="73"/>
      <c r="D149" s="128"/>
      <c r="E149" s="110">
        <f t="shared" si="7"/>
        <v>0</v>
      </c>
    </row>
    <row r="150" spans="1:5" s="12" customFormat="1" ht="12" customHeight="1" x14ac:dyDescent="0.2">
      <c r="A150" s="236" t="s">
        <v>190</v>
      </c>
      <c r="B150" s="133" t="s">
        <v>374</v>
      </c>
      <c r="C150" s="73"/>
      <c r="D150" s="128"/>
      <c r="E150" s="110">
        <f t="shared" si="7"/>
        <v>0</v>
      </c>
    </row>
    <row r="151" spans="1:5" s="231" customFormat="1" ht="12.75" customHeight="1" thickBot="1" x14ac:dyDescent="0.25">
      <c r="A151" s="259" t="s">
        <v>334</v>
      </c>
      <c r="B151" s="135" t="s">
        <v>337</v>
      </c>
      <c r="C151" s="78"/>
      <c r="D151" s="130"/>
      <c r="E151" s="111">
        <f t="shared" si="7"/>
        <v>0</v>
      </c>
    </row>
    <row r="152" spans="1:5" s="231" customFormat="1" ht="12.75" customHeight="1" thickBot="1" x14ac:dyDescent="0.25">
      <c r="A152" s="264" t="s">
        <v>12</v>
      </c>
      <c r="B152" s="131" t="s">
        <v>338</v>
      </c>
      <c r="C152" s="139"/>
      <c r="D152" s="140"/>
      <c r="E152" s="138">
        <f t="shared" si="7"/>
        <v>0</v>
      </c>
    </row>
    <row r="153" spans="1:5" s="231" customFormat="1" ht="12.75" customHeight="1" thickBot="1" x14ac:dyDescent="0.25">
      <c r="A153" s="264" t="s">
        <v>13</v>
      </c>
      <c r="B153" s="131" t="s">
        <v>339</v>
      </c>
      <c r="C153" s="139"/>
      <c r="D153" s="140"/>
      <c r="E153" s="138">
        <f t="shared" si="7"/>
        <v>0</v>
      </c>
    </row>
    <row r="154" spans="1:5" s="231" customFormat="1" ht="12" customHeight="1" thickBot="1" x14ac:dyDescent="0.25">
      <c r="A154" s="98" t="s">
        <v>14</v>
      </c>
      <c r="B154" s="131" t="s">
        <v>341</v>
      </c>
      <c r="C154" s="142">
        <f>+C129+C133+C140+C146+C152+C153</f>
        <v>0</v>
      </c>
      <c r="D154" s="143">
        <f>+D129+D133+D140+D146+D152+D153</f>
        <v>0</v>
      </c>
      <c r="E154" s="144">
        <f>+E129+E133+E140+E146+E152+E153</f>
        <v>0</v>
      </c>
    </row>
    <row r="155" spans="1:5" s="231" customFormat="1" ht="15" customHeight="1" thickBot="1" x14ac:dyDescent="0.25">
      <c r="A155" s="265" t="s">
        <v>15</v>
      </c>
      <c r="B155" s="148" t="s">
        <v>340</v>
      </c>
      <c r="C155" s="142">
        <f>+C128+C154</f>
        <v>0</v>
      </c>
      <c r="D155" s="143">
        <f>+D128+D154</f>
        <v>0</v>
      </c>
      <c r="E155" s="144">
        <f>+E128+E154</f>
        <v>0</v>
      </c>
    </row>
    <row r="156" spans="1:5" s="231" customFormat="1" ht="13.5" thickBot="1" x14ac:dyDescent="0.25">
      <c r="A156" s="266"/>
      <c r="B156" s="267"/>
      <c r="C156" s="268"/>
      <c r="D156" s="268"/>
      <c r="E156" s="268"/>
    </row>
    <row r="157" spans="1:5" s="231" customFormat="1" ht="15" customHeight="1" thickBot="1" x14ac:dyDescent="0.25">
      <c r="A157" s="22" t="s">
        <v>375</v>
      </c>
      <c r="B157" s="23"/>
      <c r="C157" s="53"/>
      <c r="D157" s="53"/>
      <c r="E157" s="54"/>
    </row>
    <row r="158" spans="1:5" s="231" customFormat="1" ht="14.25" customHeight="1" thickBot="1" x14ac:dyDescent="0.25">
      <c r="A158" s="22" t="s">
        <v>118</v>
      </c>
      <c r="B158" s="23"/>
      <c r="C158" s="53"/>
      <c r="D158" s="53"/>
      <c r="E158" s="54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Normal="100" workbookViewId="0">
      <selection activeCell="F32" sqref="F32"/>
    </sheetView>
  </sheetViews>
  <sheetFormatPr defaultRowHeight="12.75" x14ac:dyDescent="0.2"/>
  <cols>
    <col min="1" max="1" width="5.5" style="370" customWidth="1"/>
    <col min="2" max="2" width="33.1640625" style="370" customWidth="1"/>
    <col min="3" max="3" width="12.33203125" style="370" customWidth="1"/>
    <col min="4" max="4" width="11.5" style="370" customWidth="1"/>
    <col min="5" max="5" width="11.33203125" style="370" customWidth="1"/>
    <col min="6" max="6" width="11" style="370" customWidth="1"/>
    <col min="7" max="7" width="14.33203125" style="370" customWidth="1"/>
    <col min="8" max="256" width="9.33203125" style="370"/>
    <col min="257" max="257" width="5.5" style="370" customWidth="1"/>
    <col min="258" max="258" width="33.1640625" style="370" customWidth="1"/>
    <col min="259" max="259" width="12.33203125" style="370" customWidth="1"/>
    <col min="260" max="260" width="11.5" style="370" customWidth="1"/>
    <col min="261" max="261" width="11.33203125" style="370" customWidth="1"/>
    <col min="262" max="262" width="11" style="370" customWidth="1"/>
    <col min="263" max="263" width="14.33203125" style="370" customWidth="1"/>
    <col min="264" max="512" width="9.33203125" style="370"/>
    <col min="513" max="513" width="5.5" style="370" customWidth="1"/>
    <col min="514" max="514" width="33.1640625" style="370" customWidth="1"/>
    <col min="515" max="515" width="12.33203125" style="370" customWidth="1"/>
    <col min="516" max="516" width="11.5" style="370" customWidth="1"/>
    <col min="517" max="517" width="11.33203125" style="370" customWidth="1"/>
    <col min="518" max="518" width="11" style="370" customWidth="1"/>
    <col min="519" max="519" width="14.33203125" style="370" customWidth="1"/>
    <col min="520" max="768" width="9.33203125" style="370"/>
    <col min="769" max="769" width="5.5" style="370" customWidth="1"/>
    <col min="770" max="770" width="33.1640625" style="370" customWidth="1"/>
    <col min="771" max="771" width="12.33203125" style="370" customWidth="1"/>
    <col min="772" max="772" width="11.5" style="370" customWidth="1"/>
    <col min="773" max="773" width="11.33203125" style="370" customWidth="1"/>
    <col min="774" max="774" width="11" style="370" customWidth="1"/>
    <col min="775" max="775" width="14.33203125" style="370" customWidth="1"/>
    <col min="776" max="1024" width="9.33203125" style="370"/>
    <col min="1025" max="1025" width="5.5" style="370" customWidth="1"/>
    <col min="1026" max="1026" width="33.1640625" style="370" customWidth="1"/>
    <col min="1027" max="1027" width="12.33203125" style="370" customWidth="1"/>
    <col min="1028" max="1028" width="11.5" style="370" customWidth="1"/>
    <col min="1029" max="1029" width="11.33203125" style="370" customWidth="1"/>
    <col min="1030" max="1030" width="11" style="370" customWidth="1"/>
    <col min="1031" max="1031" width="14.33203125" style="370" customWidth="1"/>
    <col min="1032" max="1280" width="9.33203125" style="370"/>
    <col min="1281" max="1281" width="5.5" style="370" customWidth="1"/>
    <col min="1282" max="1282" width="33.1640625" style="370" customWidth="1"/>
    <col min="1283" max="1283" width="12.33203125" style="370" customWidth="1"/>
    <col min="1284" max="1284" width="11.5" style="370" customWidth="1"/>
    <col min="1285" max="1285" width="11.33203125" style="370" customWidth="1"/>
    <col min="1286" max="1286" width="11" style="370" customWidth="1"/>
    <col min="1287" max="1287" width="14.33203125" style="370" customWidth="1"/>
    <col min="1288" max="1536" width="9.33203125" style="370"/>
    <col min="1537" max="1537" width="5.5" style="370" customWidth="1"/>
    <col min="1538" max="1538" width="33.1640625" style="370" customWidth="1"/>
    <col min="1539" max="1539" width="12.33203125" style="370" customWidth="1"/>
    <col min="1540" max="1540" width="11.5" style="370" customWidth="1"/>
    <col min="1541" max="1541" width="11.33203125" style="370" customWidth="1"/>
    <col min="1542" max="1542" width="11" style="370" customWidth="1"/>
    <col min="1543" max="1543" width="14.33203125" style="370" customWidth="1"/>
    <col min="1544" max="1792" width="9.33203125" style="370"/>
    <col min="1793" max="1793" width="5.5" style="370" customWidth="1"/>
    <col min="1794" max="1794" width="33.1640625" style="370" customWidth="1"/>
    <col min="1795" max="1795" width="12.33203125" style="370" customWidth="1"/>
    <col min="1796" max="1796" width="11.5" style="370" customWidth="1"/>
    <col min="1797" max="1797" width="11.33203125" style="370" customWidth="1"/>
    <col min="1798" max="1798" width="11" style="370" customWidth="1"/>
    <col min="1799" max="1799" width="14.33203125" style="370" customWidth="1"/>
    <col min="1800" max="2048" width="9.33203125" style="370"/>
    <col min="2049" max="2049" width="5.5" style="370" customWidth="1"/>
    <col min="2050" max="2050" width="33.1640625" style="370" customWidth="1"/>
    <col min="2051" max="2051" width="12.33203125" style="370" customWidth="1"/>
    <col min="2052" max="2052" width="11.5" style="370" customWidth="1"/>
    <col min="2053" max="2053" width="11.33203125" style="370" customWidth="1"/>
    <col min="2054" max="2054" width="11" style="370" customWidth="1"/>
    <col min="2055" max="2055" width="14.33203125" style="370" customWidth="1"/>
    <col min="2056" max="2304" width="9.33203125" style="370"/>
    <col min="2305" max="2305" width="5.5" style="370" customWidth="1"/>
    <col min="2306" max="2306" width="33.1640625" style="370" customWidth="1"/>
    <col min="2307" max="2307" width="12.33203125" style="370" customWidth="1"/>
    <col min="2308" max="2308" width="11.5" style="370" customWidth="1"/>
    <col min="2309" max="2309" width="11.33203125" style="370" customWidth="1"/>
    <col min="2310" max="2310" width="11" style="370" customWidth="1"/>
    <col min="2311" max="2311" width="14.33203125" style="370" customWidth="1"/>
    <col min="2312" max="2560" width="9.33203125" style="370"/>
    <col min="2561" max="2561" width="5.5" style="370" customWidth="1"/>
    <col min="2562" max="2562" width="33.1640625" style="370" customWidth="1"/>
    <col min="2563" max="2563" width="12.33203125" style="370" customWidth="1"/>
    <col min="2564" max="2564" width="11.5" style="370" customWidth="1"/>
    <col min="2565" max="2565" width="11.33203125" style="370" customWidth="1"/>
    <col min="2566" max="2566" width="11" style="370" customWidth="1"/>
    <col min="2567" max="2567" width="14.33203125" style="370" customWidth="1"/>
    <col min="2568" max="2816" width="9.33203125" style="370"/>
    <col min="2817" max="2817" width="5.5" style="370" customWidth="1"/>
    <col min="2818" max="2818" width="33.1640625" style="370" customWidth="1"/>
    <col min="2819" max="2819" width="12.33203125" style="370" customWidth="1"/>
    <col min="2820" max="2820" width="11.5" style="370" customWidth="1"/>
    <col min="2821" max="2821" width="11.33203125" style="370" customWidth="1"/>
    <col min="2822" max="2822" width="11" style="370" customWidth="1"/>
    <col min="2823" max="2823" width="14.33203125" style="370" customWidth="1"/>
    <col min="2824" max="3072" width="9.33203125" style="370"/>
    <col min="3073" max="3073" width="5.5" style="370" customWidth="1"/>
    <col min="3074" max="3074" width="33.1640625" style="370" customWidth="1"/>
    <col min="3075" max="3075" width="12.33203125" style="370" customWidth="1"/>
    <col min="3076" max="3076" width="11.5" style="370" customWidth="1"/>
    <col min="3077" max="3077" width="11.33203125" style="370" customWidth="1"/>
    <col min="3078" max="3078" width="11" style="370" customWidth="1"/>
    <col min="3079" max="3079" width="14.33203125" style="370" customWidth="1"/>
    <col min="3080" max="3328" width="9.33203125" style="370"/>
    <col min="3329" max="3329" width="5.5" style="370" customWidth="1"/>
    <col min="3330" max="3330" width="33.1640625" style="370" customWidth="1"/>
    <col min="3331" max="3331" width="12.33203125" style="370" customWidth="1"/>
    <col min="3332" max="3332" width="11.5" style="370" customWidth="1"/>
    <col min="3333" max="3333" width="11.33203125" style="370" customWidth="1"/>
    <col min="3334" max="3334" width="11" style="370" customWidth="1"/>
    <col min="3335" max="3335" width="14.33203125" style="370" customWidth="1"/>
    <col min="3336" max="3584" width="9.33203125" style="370"/>
    <col min="3585" max="3585" width="5.5" style="370" customWidth="1"/>
    <col min="3586" max="3586" width="33.1640625" style="370" customWidth="1"/>
    <col min="3587" max="3587" width="12.33203125" style="370" customWidth="1"/>
    <col min="3588" max="3588" width="11.5" style="370" customWidth="1"/>
    <col min="3589" max="3589" width="11.33203125" style="370" customWidth="1"/>
    <col min="3590" max="3590" width="11" style="370" customWidth="1"/>
    <col min="3591" max="3591" width="14.33203125" style="370" customWidth="1"/>
    <col min="3592" max="3840" width="9.33203125" style="370"/>
    <col min="3841" max="3841" width="5.5" style="370" customWidth="1"/>
    <col min="3842" max="3842" width="33.1640625" style="370" customWidth="1"/>
    <col min="3843" max="3843" width="12.33203125" style="370" customWidth="1"/>
    <col min="3844" max="3844" width="11.5" style="370" customWidth="1"/>
    <col min="3845" max="3845" width="11.33203125" style="370" customWidth="1"/>
    <col min="3846" max="3846" width="11" style="370" customWidth="1"/>
    <col min="3847" max="3847" width="14.33203125" style="370" customWidth="1"/>
    <col min="3848" max="4096" width="9.33203125" style="370"/>
    <col min="4097" max="4097" width="5.5" style="370" customWidth="1"/>
    <col min="4098" max="4098" width="33.1640625" style="370" customWidth="1"/>
    <col min="4099" max="4099" width="12.33203125" style="370" customWidth="1"/>
    <col min="4100" max="4100" width="11.5" style="370" customWidth="1"/>
    <col min="4101" max="4101" width="11.33203125" style="370" customWidth="1"/>
    <col min="4102" max="4102" width="11" style="370" customWidth="1"/>
    <col min="4103" max="4103" width="14.33203125" style="370" customWidth="1"/>
    <col min="4104" max="4352" width="9.33203125" style="370"/>
    <col min="4353" max="4353" width="5.5" style="370" customWidth="1"/>
    <col min="4354" max="4354" width="33.1640625" style="370" customWidth="1"/>
    <col min="4355" max="4355" width="12.33203125" style="370" customWidth="1"/>
    <col min="4356" max="4356" width="11.5" style="370" customWidth="1"/>
    <col min="4357" max="4357" width="11.33203125" style="370" customWidth="1"/>
    <col min="4358" max="4358" width="11" style="370" customWidth="1"/>
    <col min="4359" max="4359" width="14.33203125" style="370" customWidth="1"/>
    <col min="4360" max="4608" width="9.33203125" style="370"/>
    <col min="4609" max="4609" width="5.5" style="370" customWidth="1"/>
    <col min="4610" max="4610" width="33.1640625" style="370" customWidth="1"/>
    <col min="4611" max="4611" width="12.33203125" style="370" customWidth="1"/>
    <col min="4612" max="4612" width="11.5" style="370" customWidth="1"/>
    <col min="4613" max="4613" width="11.33203125" style="370" customWidth="1"/>
    <col min="4614" max="4614" width="11" style="370" customWidth="1"/>
    <col min="4615" max="4615" width="14.33203125" style="370" customWidth="1"/>
    <col min="4616" max="4864" width="9.33203125" style="370"/>
    <col min="4865" max="4865" width="5.5" style="370" customWidth="1"/>
    <col min="4866" max="4866" width="33.1640625" style="370" customWidth="1"/>
    <col min="4867" max="4867" width="12.33203125" style="370" customWidth="1"/>
    <col min="4868" max="4868" width="11.5" style="370" customWidth="1"/>
    <col min="4869" max="4869" width="11.33203125" style="370" customWidth="1"/>
    <col min="4870" max="4870" width="11" style="370" customWidth="1"/>
    <col min="4871" max="4871" width="14.33203125" style="370" customWidth="1"/>
    <col min="4872" max="5120" width="9.33203125" style="370"/>
    <col min="5121" max="5121" width="5.5" style="370" customWidth="1"/>
    <col min="5122" max="5122" width="33.1640625" style="370" customWidth="1"/>
    <col min="5123" max="5123" width="12.33203125" style="370" customWidth="1"/>
    <col min="5124" max="5124" width="11.5" style="370" customWidth="1"/>
    <col min="5125" max="5125" width="11.33203125" style="370" customWidth="1"/>
    <col min="5126" max="5126" width="11" style="370" customWidth="1"/>
    <col min="5127" max="5127" width="14.33203125" style="370" customWidth="1"/>
    <col min="5128" max="5376" width="9.33203125" style="370"/>
    <col min="5377" max="5377" width="5.5" style="370" customWidth="1"/>
    <col min="5378" max="5378" width="33.1640625" style="370" customWidth="1"/>
    <col min="5379" max="5379" width="12.33203125" style="370" customWidth="1"/>
    <col min="5380" max="5380" width="11.5" style="370" customWidth="1"/>
    <col min="5381" max="5381" width="11.33203125" style="370" customWidth="1"/>
    <col min="5382" max="5382" width="11" style="370" customWidth="1"/>
    <col min="5383" max="5383" width="14.33203125" style="370" customWidth="1"/>
    <col min="5384" max="5632" width="9.33203125" style="370"/>
    <col min="5633" max="5633" width="5.5" style="370" customWidth="1"/>
    <col min="5634" max="5634" width="33.1640625" style="370" customWidth="1"/>
    <col min="5635" max="5635" width="12.33203125" style="370" customWidth="1"/>
    <col min="5636" max="5636" width="11.5" style="370" customWidth="1"/>
    <col min="5637" max="5637" width="11.33203125" style="370" customWidth="1"/>
    <col min="5638" max="5638" width="11" style="370" customWidth="1"/>
    <col min="5639" max="5639" width="14.33203125" style="370" customWidth="1"/>
    <col min="5640" max="5888" width="9.33203125" style="370"/>
    <col min="5889" max="5889" width="5.5" style="370" customWidth="1"/>
    <col min="5890" max="5890" width="33.1640625" style="370" customWidth="1"/>
    <col min="5891" max="5891" width="12.33203125" style="370" customWidth="1"/>
    <col min="5892" max="5892" width="11.5" style="370" customWidth="1"/>
    <col min="5893" max="5893" width="11.33203125" style="370" customWidth="1"/>
    <col min="5894" max="5894" width="11" style="370" customWidth="1"/>
    <col min="5895" max="5895" width="14.33203125" style="370" customWidth="1"/>
    <col min="5896" max="6144" width="9.33203125" style="370"/>
    <col min="6145" max="6145" width="5.5" style="370" customWidth="1"/>
    <col min="6146" max="6146" width="33.1640625" style="370" customWidth="1"/>
    <col min="6147" max="6147" width="12.33203125" style="370" customWidth="1"/>
    <col min="6148" max="6148" width="11.5" style="370" customWidth="1"/>
    <col min="6149" max="6149" width="11.33203125" style="370" customWidth="1"/>
    <col min="6150" max="6150" width="11" style="370" customWidth="1"/>
    <col min="6151" max="6151" width="14.33203125" style="370" customWidth="1"/>
    <col min="6152" max="6400" width="9.33203125" style="370"/>
    <col min="6401" max="6401" width="5.5" style="370" customWidth="1"/>
    <col min="6402" max="6402" width="33.1640625" style="370" customWidth="1"/>
    <col min="6403" max="6403" width="12.33203125" style="370" customWidth="1"/>
    <col min="6404" max="6404" width="11.5" style="370" customWidth="1"/>
    <col min="6405" max="6405" width="11.33203125" style="370" customWidth="1"/>
    <col min="6406" max="6406" width="11" style="370" customWidth="1"/>
    <col min="6407" max="6407" width="14.33203125" style="370" customWidth="1"/>
    <col min="6408" max="6656" width="9.33203125" style="370"/>
    <col min="6657" max="6657" width="5.5" style="370" customWidth="1"/>
    <col min="6658" max="6658" width="33.1640625" style="370" customWidth="1"/>
    <col min="6659" max="6659" width="12.33203125" style="370" customWidth="1"/>
    <col min="6660" max="6660" width="11.5" style="370" customWidth="1"/>
    <col min="6661" max="6661" width="11.33203125" style="370" customWidth="1"/>
    <col min="6662" max="6662" width="11" style="370" customWidth="1"/>
    <col min="6663" max="6663" width="14.33203125" style="370" customWidth="1"/>
    <col min="6664" max="6912" width="9.33203125" style="370"/>
    <col min="6913" max="6913" width="5.5" style="370" customWidth="1"/>
    <col min="6914" max="6914" width="33.1640625" style="370" customWidth="1"/>
    <col min="6915" max="6915" width="12.33203125" style="370" customWidth="1"/>
    <col min="6916" max="6916" width="11.5" style="370" customWidth="1"/>
    <col min="6917" max="6917" width="11.33203125" style="370" customWidth="1"/>
    <col min="6918" max="6918" width="11" style="370" customWidth="1"/>
    <col min="6919" max="6919" width="14.33203125" style="370" customWidth="1"/>
    <col min="6920" max="7168" width="9.33203125" style="370"/>
    <col min="7169" max="7169" width="5.5" style="370" customWidth="1"/>
    <col min="7170" max="7170" width="33.1640625" style="370" customWidth="1"/>
    <col min="7171" max="7171" width="12.33203125" style="370" customWidth="1"/>
    <col min="7172" max="7172" width="11.5" style="370" customWidth="1"/>
    <col min="7173" max="7173" width="11.33203125" style="370" customWidth="1"/>
    <col min="7174" max="7174" width="11" style="370" customWidth="1"/>
    <col min="7175" max="7175" width="14.33203125" style="370" customWidth="1"/>
    <col min="7176" max="7424" width="9.33203125" style="370"/>
    <col min="7425" max="7425" width="5.5" style="370" customWidth="1"/>
    <col min="7426" max="7426" width="33.1640625" style="370" customWidth="1"/>
    <col min="7427" max="7427" width="12.33203125" style="370" customWidth="1"/>
    <col min="7428" max="7428" width="11.5" style="370" customWidth="1"/>
    <col min="7429" max="7429" width="11.33203125" style="370" customWidth="1"/>
    <col min="7430" max="7430" width="11" style="370" customWidth="1"/>
    <col min="7431" max="7431" width="14.33203125" style="370" customWidth="1"/>
    <col min="7432" max="7680" width="9.33203125" style="370"/>
    <col min="7681" max="7681" width="5.5" style="370" customWidth="1"/>
    <col min="7682" max="7682" width="33.1640625" style="370" customWidth="1"/>
    <col min="7683" max="7683" width="12.33203125" style="370" customWidth="1"/>
    <col min="7684" max="7684" width="11.5" style="370" customWidth="1"/>
    <col min="7685" max="7685" width="11.33203125" style="370" customWidth="1"/>
    <col min="7686" max="7686" width="11" style="370" customWidth="1"/>
    <col min="7687" max="7687" width="14.33203125" style="370" customWidth="1"/>
    <col min="7688" max="7936" width="9.33203125" style="370"/>
    <col min="7937" max="7937" width="5.5" style="370" customWidth="1"/>
    <col min="7938" max="7938" width="33.1640625" style="370" customWidth="1"/>
    <col min="7939" max="7939" width="12.33203125" style="370" customWidth="1"/>
    <col min="7940" max="7940" width="11.5" style="370" customWidth="1"/>
    <col min="7941" max="7941" width="11.33203125" style="370" customWidth="1"/>
    <col min="7942" max="7942" width="11" style="370" customWidth="1"/>
    <col min="7943" max="7943" width="14.33203125" style="370" customWidth="1"/>
    <col min="7944" max="8192" width="9.33203125" style="370"/>
    <col min="8193" max="8193" width="5.5" style="370" customWidth="1"/>
    <col min="8194" max="8194" width="33.1640625" style="370" customWidth="1"/>
    <col min="8195" max="8195" width="12.33203125" style="370" customWidth="1"/>
    <col min="8196" max="8196" width="11.5" style="370" customWidth="1"/>
    <col min="8197" max="8197" width="11.33203125" style="370" customWidth="1"/>
    <col min="8198" max="8198" width="11" style="370" customWidth="1"/>
    <col min="8199" max="8199" width="14.33203125" style="370" customWidth="1"/>
    <col min="8200" max="8448" width="9.33203125" style="370"/>
    <col min="8449" max="8449" width="5.5" style="370" customWidth="1"/>
    <col min="8450" max="8450" width="33.1640625" style="370" customWidth="1"/>
    <col min="8451" max="8451" width="12.33203125" style="370" customWidth="1"/>
    <col min="8452" max="8452" width="11.5" style="370" customWidth="1"/>
    <col min="8453" max="8453" width="11.33203125" style="370" customWidth="1"/>
    <col min="8454" max="8454" width="11" style="370" customWidth="1"/>
    <col min="8455" max="8455" width="14.33203125" style="370" customWidth="1"/>
    <col min="8456" max="8704" width="9.33203125" style="370"/>
    <col min="8705" max="8705" width="5.5" style="370" customWidth="1"/>
    <col min="8706" max="8706" width="33.1640625" style="370" customWidth="1"/>
    <col min="8707" max="8707" width="12.33203125" style="370" customWidth="1"/>
    <col min="8708" max="8708" width="11.5" style="370" customWidth="1"/>
    <col min="8709" max="8709" width="11.33203125" style="370" customWidth="1"/>
    <col min="8710" max="8710" width="11" style="370" customWidth="1"/>
    <col min="8711" max="8711" width="14.33203125" style="370" customWidth="1"/>
    <col min="8712" max="8960" width="9.33203125" style="370"/>
    <col min="8961" max="8961" width="5.5" style="370" customWidth="1"/>
    <col min="8962" max="8962" width="33.1640625" style="370" customWidth="1"/>
    <col min="8963" max="8963" width="12.33203125" style="370" customWidth="1"/>
    <col min="8964" max="8964" width="11.5" style="370" customWidth="1"/>
    <col min="8965" max="8965" width="11.33203125" style="370" customWidth="1"/>
    <col min="8966" max="8966" width="11" style="370" customWidth="1"/>
    <col min="8967" max="8967" width="14.33203125" style="370" customWidth="1"/>
    <col min="8968" max="9216" width="9.33203125" style="370"/>
    <col min="9217" max="9217" width="5.5" style="370" customWidth="1"/>
    <col min="9218" max="9218" width="33.1640625" style="370" customWidth="1"/>
    <col min="9219" max="9219" width="12.33203125" style="370" customWidth="1"/>
    <col min="9220" max="9220" width="11.5" style="370" customWidth="1"/>
    <col min="9221" max="9221" width="11.33203125" style="370" customWidth="1"/>
    <col min="9222" max="9222" width="11" style="370" customWidth="1"/>
    <col min="9223" max="9223" width="14.33203125" style="370" customWidth="1"/>
    <col min="9224" max="9472" width="9.33203125" style="370"/>
    <col min="9473" max="9473" width="5.5" style="370" customWidth="1"/>
    <col min="9474" max="9474" width="33.1640625" style="370" customWidth="1"/>
    <col min="9475" max="9475" width="12.33203125" style="370" customWidth="1"/>
    <col min="9476" max="9476" width="11.5" style="370" customWidth="1"/>
    <col min="9477" max="9477" width="11.33203125" style="370" customWidth="1"/>
    <col min="9478" max="9478" width="11" style="370" customWidth="1"/>
    <col min="9479" max="9479" width="14.33203125" style="370" customWidth="1"/>
    <col min="9480" max="9728" width="9.33203125" style="370"/>
    <col min="9729" max="9729" width="5.5" style="370" customWidth="1"/>
    <col min="9730" max="9730" width="33.1640625" style="370" customWidth="1"/>
    <col min="9731" max="9731" width="12.33203125" style="370" customWidth="1"/>
    <col min="9732" max="9732" width="11.5" style="370" customWidth="1"/>
    <col min="9733" max="9733" width="11.33203125" style="370" customWidth="1"/>
    <col min="9734" max="9734" width="11" style="370" customWidth="1"/>
    <col min="9735" max="9735" width="14.33203125" style="370" customWidth="1"/>
    <col min="9736" max="9984" width="9.33203125" style="370"/>
    <col min="9985" max="9985" width="5.5" style="370" customWidth="1"/>
    <col min="9986" max="9986" width="33.1640625" style="370" customWidth="1"/>
    <col min="9987" max="9987" width="12.33203125" style="370" customWidth="1"/>
    <col min="9988" max="9988" width="11.5" style="370" customWidth="1"/>
    <col min="9989" max="9989" width="11.33203125" style="370" customWidth="1"/>
    <col min="9990" max="9990" width="11" style="370" customWidth="1"/>
    <col min="9991" max="9991" width="14.33203125" style="370" customWidth="1"/>
    <col min="9992" max="10240" width="9.33203125" style="370"/>
    <col min="10241" max="10241" width="5.5" style="370" customWidth="1"/>
    <col min="10242" max="10242" width="33.1640625" style="370" customWidth="1"/>
    <col min="10243" max="10243" width="12.33203125" style="370" customWidth="1"/>
    <col min="10244" max="10244" width="11.5" style="370" customWidth="1"/>
    <col min="10245" max="10245" width="11.33203125" style="370" customWidth="1"/>
    <col min="10246" max="10246" width="11" style="370" customWidth="1"/>
    <col min="10247" max="10247" width="14.33203125" style="370" customWidth="1"/>
    <col min="10248" max="10496" width="9.33203125" style="370"/>
    <col min="10497" max="10497" width="5.5" style="370" customWidth="1"/>
    <col min="10498" max="10498" width="33.1640625" style="370" customWidth="1"/>
    <col min="10499" max="10499" width="12.33203125" style="370" customWidth="1"/>
    <col min="10500" max="10500" width="11.5" style="370" customWidth="1"/>
    <col min="10501" max="10501" width="11.33203125" style="370" customWidth="1"/>
    <col min="10502" max="10502" width="11" style="370" customWidth="1"/>
    <col min="10503" max="10503" width="14.33203125" style="370" customWidth="1"/>
    <col min="10504" max="10752" width="9.33203125" style="370"/>
    <col min="10753" max="10753" width="5.5" style="370" customWidth="1"/>
    <col min="10754" max="10754" width="33.1640625" style="370" customWidth="1"/>
    <col min="10755" max="10755" width="12.33203125" style="370" customWidth="1"/>
    <col min="10756" max="10756" width="11.5" style="370" customWidth="1"/>
    <col min="10757" max="10757" width="11.33203125" style="370" customWidth="1"/>
    <col min="10758" max="10758" width="11" style="370" customWidth="1"/>
    <col min="10759" max="10759" width="14.33203125" style="370" customWidth="1"/>
    <col min="10760" max="11008" width="9.33203125" style="370"/>
    <col min="11009" max="11009" width="5.5" style="370" customWidth="1"/>
    <col min="11010" max="11010" width="33.1640625" style="370" customWidth="1"/>
    <col min="11011" max="11011" width="12.33203125" style="370" customWidth="1"/>
    <col min="11012" max="11012" width="11.5" style="370" customWidth="1"/>
    <col min="11013" max="11013" width="11.33203125" style="370" customWidth="1"/>
    <col min="11014" max="11014" width="11" style="370" customWidth="1"/>
    <col min="11015" max="11015" width="14.33203125" style="370" customWidth="1"/>
    <col min="11016" max="11264" width="9.33203125" style="370"/>
    <col min="11265" max="11265" width="5.5" style="370" customWidth="1"/>
    <col min="11266" max="11266" width="33.1640625" style="370" customWidth="1"/>
    <col min="11267" max="11267" width="12.33203125" style="370" customWidth="1"/>
    <col min="11268" max="11268" width="11.5" style="370" customWidth="1"/>
    <col min="11269" max="11269" width="11.33203125" style="370" customWidth="1"/>
    <col min="11270" max="11270" width="11" style="370" customWidth="1"/>
    <col min="11271" max="11271" width="14.33203125" style="370" customWidth="1"/>
    <col min="11272" max="11520" width="9.33203125" style="370"/>
    <col min="11521" max="11521" width="5.5" style="370" customWidth="1"/>
    <col min="11522" max="11522" width="33.1640625" style="370" customWidth="1"/>
    <col min="11523" max="11523" width="12.33203125" style="370" customWidth="1"/>
    <col min="11524" max="11524" width="11.5" style="370" customWidth="1"/>
    <col min="11525" max="11525" width="11.33203125" style="370" customWidth="1"/>
    <col min="11526" max="11526" width="11" style="370" customWidth="1"/>
    <col min="11527" max="11527" width="14.33203125" style="370" customWidth="1"/>
    <col min="11528" max="11776" width="9.33203125" style="370"/>
    <col min="11777" max="11777" width="5.5" style="370" customWidth="1"/>
    <col min="11778" max="11778" width="33.1640625" style="370" customWidth="1"/>
    <col min="11779" max="11779" width="12.33203125" style="370" customWidth="1"/>
    <col min="11780" max="11780" width="11.5" style="370" customWidth="1"/>
    <col min="11781" max="11781" width="11.33203125" style="370" customWidth="1"/>
    <col min="11782" max="11782" width="11" style="370" customWidth="1"/>
    <col min="11783" max="11783" width="14.33203125" style="370" customWidth="1"/>
    <col min="11784" max="12032" width="9.33203125" style="370"/>
    <col min="12033" max="12033" width="5.5" style="370" customWidth="1"/>
    <col min="12034" max="12034" width="33.1640625" style="370" customWidth="1"/>
    <col min="12035" max="12035" width="12.33203125" style="370" customWidth="1"/>
    <col min="12036" max="12036" width="11.5" style="370" customWidth="1"/>
    <col min="12037" max="12037" width="11.33203125" style="370" customWidth="1"/>
    <col min="12038" max="12038" width="11" style="370" customWidth="1"/>
    <col min="12039" max="12039" width="14.33203125" style="370" customWidth="1"/>
    <col min="12040" max="12288" width="9.33203125" style="370"/>
    <col min="12289" max="12289" width="5.5" style="370" customWidth="1"/>
    <col min="12290" max="12290" width="33.1640625" style="370" customWidth="1"/>
    <col min="12291" max="12291" width="12.33203125" style="370" customWidth="1"/>
    <col min="12292" max="12292" width="11.5" style="370" customWidth="1"/>
    <col min="12293" max="12293" width="11.33203125" style="370" customWidth="1"/>
    <col min="12294" max="12294" width="11" style="370" customWidth="1"/>
    <col min="12295" max="12295" width="14.33203125" style="370" customWidth="1"/>
    <col min="12296" max="12544" width="9.33203125" style="370"/>
    <col min="12545" max="12545" width="5.5" style="370" customWidth="1"/>
    <col min="12546" max="12546" width="33.1640625" style="370" customWidth="1"/>
    <col min="12547" max="12547" width="12.33203125" style="370" customWidth="1"/>
    <col min="12548" max="12548" width="11.5" style="370" customWidth="1"/>
    <col min="12549" max="12549" width="11.33203125" style="370" customWidth="1"/>
    <col min="12550" max="12550" width="11" style="370" customWidth="1"/>
    <col min="12551" max="12551" width="14.33203125" style="370" customWidth="1"/>
    <col min="12552" max="12800" width="9.33203125" style="370"/>
    <col min="12801" max="12801" width="5.5" style="370" customWidth="1"/>
    <col min="12802" max="12802" width="33.1640625" style="370" customWidth="1"/>
    <col min="12803" max="12803" width="12.33203125" style="370" customWidth="1"/>
    <col min="12804" max="12804" width="11.5" style="370" customWidth="1"/>
    <col min="12805" max="12805" width="11.33203125" style="370" customWidth="1"/>
    <col min="12806" max="12806" width="11" style="370" customWidth="1"/>
    <col min="12807" max="12807" width="14.33203125" style="370" customWidth="1"/>
    <col min="12808" max="13056" width="9.33203125" style="370"/>
    <col min="13057" max="13057" width="5.5" style="370" customWidth="1"/>
    <col min="13058" max="13058" width="33.1640625" style="370" customWidth="1"/>
    <col min="13059" max="13059" width="12.33203125" style="370" customWidth="1"/>
    <col min="13060" max="13060" width="11.5" style="370" customWidth="1"/>
    <col min="13061" max="13061" width="11.33203125" style="370" customWidth="1"/>
    <col min="13062" max="13062" width="11" style="370" customWidth="1"/>
    <col min="13063" max="13063" width="14.33203125" style="370" customWidth="1"/>
    <col min="13064" max="13312" width="9.33203125" style="370"/>
    <col min="13313" max="13313" width="5.5" style="370" customWidth="1"/>
    <col min="13314" max="13314" width="33.1640625" style="370" customWidth="1"/>
    <col min="13315" max="13315" width="12.33203125" style="370" customWidth="1"/>
    <col min="13316" max="13316" width="11.5" style="370" customWidth="1"/>
    <col min="13317" max="13317" width="11.33203125" style="370" customWidth="1"/>
    <col min="13318" max="13318" width="11" style="370" customWidth="1"/>
    <col min="13319" max="13319" width="14.33203125" style="370" customWidth="1"/>
    <col min="13320" max="13568" width="9.33203125" style="370"/>
    <col min="13569" max="13569" width="5.5" style="370" customWidth="1"/>
    <col min="13570" max="13570" width="33.1640625" style="370" customWidth="1"/>
    <col min="13571" max="13571" width="12.33203125" style="370" customWidth="1"/>
    <col min="13572" max="13572" width="11.5" style="370" customWidth="1"/>
    <col min="13573" max="13573" width="11.33203125" style="370" customWidth="1"/>
    <col min="13574" max="13574" width="11" style="370" customWidth="1"/>
    <col min="13575" max="13575" width="14.33203125" style="370" customWidth="1"/>
    <col min="13576" max="13824" width="9.33203125" style="370"/>
    <col min="13825" max="13825" width="5.5" style="370" customWidth="1"/>
    <col min="13826" max="13826" width="33.1640625" style="370" customWidth="1"/>
    <col min="13827" max="13827" width="12.33203125" style="370" customWidth="1"/>
    <col min="13828" max="13828" width="11.5" style="370" customWidth="1"/>
    <col min="13829" max="13829" width="11.33203125" style="370" customWidth="1"/>
    <col min="13830" max="13830" width="11" style="370" customWidth="1"/>
    <col min="13831" max="13831" width="14.33203125" style="370" customWidth="1"/>
    <col min="13832" max="14080" width="9.33203125" style="370"/>
    <col min="14081" max="14081" width="5.5" style="370" customWidth="1"/>
    <col min="14082" max="14082" width="33.1640625" style="370" customWidth="1"/>
    <col min="14083" max="14083" width="12.33203125" style="370" customWidth="1"/>
    <col min="14084" max="14084" width="11.5" style="370" customWidth="1"/>
    <col min="14085" max="14085" width="11.33203125" style="370" customWidth="1"/>
    <col min="14086" max="14086" width="11" style="370" customWidth="1"/>
    <col min="14087" max="14087" width="14.33203125" style="370" customWidth="1"/>
    <col min="14088" max="14336" width="9.33203125" style="370"/>
    <col min="14337" max="14337" width="5.5" style="370" customWidth="1"/>
    <col min="14338" max="14338" width="33.1640625" style="370" customWidth="1"/>
    <col min="14339" max="14339" width="12.33203125" style="370" customWidth="1"/>
    <col min="14340" max="14340" width="11.5" style="370" customWidth="1"/>
    <col min="14341" max="14341" width="11.33203125" style="370" customWidth="1"/>
    <col min="14342" max="14342" width="11" style="370" customWidth="1"/>
    <col min="14343" max="14343" width="14.33203125" style="370" customWidth="1"/>
    <col min="14344" max="14592" width="9.33203125" style="370"/>
    <col min="14593" max="14593" width="5.5" style="370" customWidth="1"/>
    <col min="14594" max="14594" width="33.1640625" style="370" customWidth="1"/>
    <col min="14595" max="14595" width="12.33203125" style="370" customWidth="1"/>
    <col min="14596" max="14596" width="11.5" style="370" customWidth="1"/>
    <col min="14597" max="14597" width="11.33203125" style="370" customWidth="1"/>
    <col min="14598" max="14598" width="11" style="370" customWidth="1"/>
    <col min="14599" max="14599" width="14.33203125" style="370" customWidth="1"/>
    <col min="14600" max="14848" width="9.33203125" style="370"/>
    <col min="14849" max="14849" width="5.5" style="370" customWidth="1"/>
    <col min="14850" max="14850" width="33.1640625" style="370" customWidth="1"/>
    <col min="14851" max="14851" width="12.33203125" style="370" customWidth="1"/>
    <col min="14852" max="14852" width="11.5" style="370" customWidth="1"/>
    <col min="14853" max="14853" width="11.33203125" style="370" customWidth="1"/>
    <col min="14854" max="14854" width="11" style="370" customWidth="1"/>
    <col min="14855" max="14855" width="14.33203125" style="370" customWidth="1"/>
    <col min="14856" max="15104" width="9.33203125" style="370"/>
    <col min="15105" max="15105" width="5.5" style="370" customWidth="1"/>
    <col min="15106" max="15106" width="33.1640625" style="370" customWidth="1"/>
    <col min="15107" max="15107" width="12.33203125" style="370" customWidth="1"/>
    <col min="15108" max="15108" width="11.5" style="370" customWidth="1"/>
    <col min="15109" max="15109" width="11.33203125" style="370" customWidth="1"/>
    <col min="15110" max="15110" width="11" style="370" customWidth="1"/>
    <col min="15111" max="15111" width="14.33203125" style="370" customWidth="1"/>
    <col min="15112" max="15360" width="9.33203125" style="370"/>
    <col min="15361" max="15361" width="5.5" style="370" customWidth="1"/>
    <col min="15362" max="15362" width="33.1640625" style="370" customWidth="1"/>
    <col min="15363" max="15363" width="12.33203125" style="370" customWidth="1"/>
    <col min="15364" max="15364" width="11.5" style="370" customWidth="1"/>
    <col min="15365" max="15365" width="11.33203125" style="370" customWidth="1"/>
    <col min="15366" max="15366" width="11" style="370" customWidth="1"/>
    <col min="15367" max="15367" width="14.33203125" style="370" customWidth="1"/>
    <col min="15368" max="15616" width="9.33203125" style="370"/>
    <col min="15617" max="15617" width="5.5" style="370" customWidth="1"/>
    <col min="15618" max="15618" width="33.1640625" style="370" customWidth="1"/>
    <col min="15619" max="15619" width="12.33203125" style="370" customWidth="1"/>
    <col min="15620" max="15620" width="11.5" style="370" customWidth="1"/>
    <col min="15621" max="15621" width="11.33203125" style="370" customWidth="1"/>
    <col min="15622" max="15622" width="11" style="370" customWidth="1"/>
    <col min="15623" max="15623" width="14.33203125" style="370" customWidth="1"/>
    <col min="15624" max="15872" width="9.33203125" style="370"/>
    <col min="15873" max="15873" width="5.5" style="370" customWidth="1"/>
    <col min="15874" max="15874" width="33.1640625" style="370" customWidth="1"/>
    <col min="15875" max="15875" width="12.33203125" style="370" customWidth="1"/>
    <col min="15876" max="15876" width="11.5" style="370" customWidth="1"/>
    <col min="15877" max="15877" width="11.33203125" style="370" customWidth="1"/>
    <col min="15878" max="15878" width="11" style="370" customWidth="1"/>
    <col min="15879" max="15879" width="14.33203125" style="370" customWidth="1"/>
    <col min="15880" max="16128" width="9.33203125" style="370"/>
    <col min="16129" max="16129" width="5.5" style="370" customWidth="1"/>
    <col min="16130" max="16130" width="33.1640625" style="370" customWidth="1"/>
    <col min="16131" max="16131" width="12.33203125" style="370" customWidth="1"/>
    <col min="16132" max="16132" width="11.5" style="370" customWidth="1"/>
    <col min="16133" max="16133" width="11.33203125" style="370" customWidth="1"/>
    <col min="16134" max="16134" width="11" style="370" customWidth="1"/>
    <col min="16135" max="16135" width="14.33203125" style="370" customWidth="1"/>
    <col min="16136" max="16384" width="9.33203125" style="370"/>
  </cols>
  <sheetData>
    <row r="1" spans="1:7" ht="15.75" x14ac:dyDescent="0.25">
      <c r="A1" s="495" t="s">
        <v>510</v>
      </c>
      <c r="B1" s="495"/>
      <c r="C1" s="495"/>
      <c r="D1" s="495"/>
      <c r="E1" s="495"/>
      <c r="F1" s="495"/>
      <c r="G1" s="495"/>
    </row>
    <row r="3" spans="1:7" s="394" customFormat="1" ht="15.75" x14ac:dyDescent="0.25">
      <c r="A3" s="392" t="s">
        <v>511</v>
      </c>
      <c r="B3" s="393"/>
      <c r="C3" s="496" t="s">
        <v>512</v>
      </c>
      <c r="D3" s="496"/>
      <c r="E3" s="496"/>
      <c r="F3" s="496"/>
      <c r="G3" s="496"/>
    </row>
    <row r="4" spans="1:7" s="394" customFormat="1" ht="15.75" x14ac:dyDescent="0.25">
      <c r="A4" s="393"/>
      <c r="B4" s="393"/>
      <c r="C4" s="393"/>
      <c r="D4" s="393"/>
      <c r="E4" s="393"/>
      <c r="F4" s="393"/>
      <c r="G4" s="393"/>
    </row>
    <row r="5" spans="1:7" s="394" customFormat="1" ht="15.75" x14ac:dyDescent="0.25">
      <c r="A5" s="392" t="s">
        <v>513</v>
      </c>
      <c r="B5" s="393"/>
      <c r="C5" s="496" t="s">
        <v>512</v>
      </c>
      <c r="D5" s="496"/>
      <c r="E5" s="496"/>
      <c r="F5" s="496"/>
      <c r="G5" s="393"/>
    </row>
    <row r="6" spans="1:7" s="395" customFormat="1" x14ac:dyDescent="0.2">
      <c r="A6" s="17"/>
      <c r="B6" s="17"/>
      <c r="C6" s="17"/>
      <c r="D6" s="17"/>
      <c r="E6" s="17"/>
      <c r="F6" s="17"/>
      <c r="G6" s="17"/>
    </row>
    <row r="7" spans="1:7" s="399" customFormat="1" ht="15" customHeight="1" x14ac:dyDescent="0.25">
      <c r="A7" s="396" t="s">
        <v>514</v>
      </c>
      <c r="B7" s="397"/>
      <c r="C7" s="397"/>
      <c r="D7" s="398"/>
      <c r="E7" s="398"/>
      <c r="F7" s="398"/>
      <c r="G7" s="398"/>
    </row>
    <row r="8" spans="1:7" s="399" customFormat="1" ht="15.75" thickBot="1" x14ac:dyDescent="0.3">
      <c r="A8" s="396" t="s">
        <v>515</v>
      </c>
      <c r="B8" s="398"/>
      <c r="C8" s="398"/>
      <c r="D8" s="398"/>
      <c r="E8" s="398"/>
      <c r="F8" s="398"/>
      <c r="G8" s="398"/>
    </row>
    <row r="9" spans="1:7" s="235" customFormat="1" ht="36.75" thickBot="1" x14ac:dyDescent="0.25">
      <c r="A9" s="400" t="s">
        <v>472</v>
      </c>
      <c r="B9" s="401" t="s">
        <v>516</v>
      </c>
      <c r="C9" s="401" t="s">
        <v>517</v>
      </c>
      <c r="D9" s="401" t="s">
        <v>518</v>
      </c>
      <c r="E9" s="401" t="s">
        <v>519</v>
      </c>
      <c r="F9" s="401" t="s">
        <v>520</v>
      </c>
      <c r="G9" s="402" t="s">
        <v>506</v>
      </c>
    </row>
    <row r="10" spans="1:7" x14ac:dyDescent="0.2">
      <c r="A10" s="403" t="s">
        <v>5</v>
      </c>
      <c r="B10" s="404" t="s">
        <v>521</v>
      </c>
      <c r="C10" s="405"/>
      <c r="D10" s="405"/>
      <c r="E10" s="405"/>
      <c r="F10" s="405"/>
      <c r="G10" s="406">
        <f>SUM(C10:F10)</f>
        <v>0</v>
      </c>
    </row>
    <row r="11" spans="1:7" ht="22.5" x14ac:dyDescent="0.2">
      <c r="A11" s="407" t="s">
        <v>6</v>
      </c>
      <c r="B11" s="408" t="s">
        <v>522</v>
      </c>
      <c r="C11" s="409"/>
      <c r="D11" s="409"/>
      <c r="E11" s="409"/>
      <c r="F11" s="409"/>
      <c r="G11" s="410">
        <f t="shared" ref="G11:G16" si="0">SUM(C11:F11)</f>
        <v>0</v>
      </c>
    </row>
    <row r="12" spans="1:7" ht="22.5" x14ac:dyDescent="0.2">
      <c r="A12" s="407" t="s">
        <v>7</v>
      </c>
      <c r="B12" s="408" t="s">
        <v>523</v>
      </c>
      <c r="C12" s="409"/>
      <c r="D12" s="409"/>
      <c r="E12" s="409"/>
      <c r="F12" s="409"/>
      <c r="G12" s="410">
        <f t="shared" si="0"/>
        <v>0</v>
      </c>
    </row>
    <row r="13" spans="1:7" x14ac:dyDescent="0.2">
      <c r="A13" s="407" t="s">
        <v>8</v>
      </c>
      <c r="B13" s="408" t="s">
        <v>524</v>
      </c>
      <c r="C13" s="409"/>
      <c r="D13" s="409"/>
      <c r="E13" s="409"/>
      <c r="F13" s="409"/>
      <c r="G13" s="410">
        <f t="shared" si="0"/>
        <v>0</v>
      </c>
    </row>
    <row r="14" spans="1:7" ht="22.5" x14ac:dyDescent="0.2">
      <c r="A14" s="407" t="s">
        <v>9</v>
      </c>
      <c r="B14" s="408" t="s">
        <v>525</v>
      </c>
      <c r="C14" s="409"/>
      <c r="D14" s="409"/>
      <c r="E14" s="409"/>
      <c r="F14" s="409"/>
      <c r="G14" s="410">
        <f t="shared" si="0"/>
        <v>0</v>
      </c>
    </row>
    <row r="15" spans="1:7" ht="13.5" thickBot="1" x14ac:dyDescent="0.25">
      <c r="A15" s="411" t="s">
        <v>10</v>
      </c>
      <c r="B15" s="412" t="s">
        <v>526</v>
      </c>
      <c r="C15" s="413"/>
      <c r="D15" s="413"/>
      <c r="E15" s="413"/>
      <c r="F15" s="413"/>
      <c r="G15" s="414">
        <f t="shared" si="0"/>
        <v>0</v>
      </c>
    </row>
    <row r="16" spans="1:7" s="419" customFormat="1" ht="13.5" thickBot="1" x14ac:dyDescent="0.25">
      <c r="A16" s="415" t="s">
        <v>11</v>
      </c>
      <c r="B16" s="416" t="s">
        <v>506</v>
      </c>
      <c r="C16" s="417">
        <f>SUM(C10:C15)</f>
        <v>0</v>
      </c>
      <c r="D16" s="417">
        <f>SUM(D10:D15)</f>
        <v>0</v>
      </c>
      <c r="E16" s="417">
        <f>SUM(E10:E15)</f>
        <v>0</v>
      </c>
      <c r="F16" s="417">
        <f>SUM(F10:F15)</f>
        <v>0</v>
      </c>
      <c r="G16" s="418">
        <f t="shared" si="0"/>
        <v>0</v>
      </c>
    </row>
    <row r="17" spans="1:7" s="395" customFormat="1" x14ac:dyDescent="0.2">
      <c r="A17" s="17"/>
      <c r="B17" s="17"/>
      <c r="C17" s="17"/>
      <c r="D17" s="17"/>
      <c r="E17" s="17"/>
      <c r="F17" s="17"/>
      <c r="G17" s="17"/>
    </row>
    <row r="18" spans="1:7" s="395" customFormat="1" x14ac:dyDescent="0.2">
      <c r="A18" s="17"/>
      <c r="B18" s="17"/>
      <c r="C18" s="17"/>
      <c r="D18" s="17"/>
      <c r="E18" s="17"/>
      <c r="F18" s="17"/>
      <c r="G18" s="17"/>
    </row>
    <row r="19" spans="1:7" s="395" customFormat="1" x14ac:dyDescent="0.2">
      <c r="A19" s="17"/>
      <c r="B19" s="17"/>
      <c r="C19" s="17"/>
      <c r="D19" s="17"/>
      <c r="E19" s="17"/>
      <c r="F19" s="17"/>
      <c r="G19" s="17"/>
    </row>
    <row r="20" spans="1:7" s="395" customFormat="1" ht="15.75" x14ac:dyDescent="0.25">
      <c r="A20" s="394" t="str">
        <f>+CONCATENATE("......................, ",LEFT([2]ÖSSZEFÜGGÉSEK!A5,4)+1,". .......................... hó ..... nap")</f>
        <v>......................, 2017. .......................... hó ..... nap</v>
      </c>
      <c r="B20" s="17"/>
      <c r="C20" s="17"/>
      <c r="D20" s="17"/>
      <c r="E20" s="17"/>
      <c r="F20" s="17"/>
      <c r="G20" s="17"/>
    </row>
    <row r="21" spans="1:7" s="395" customFormat="1" x14ac:dyDescent="0.2">
      <c r="A21" s="17"/>
      <c r="B21" s="17"/>
      <c r="C21" s="17"/>
      <c r="D21" s="17"/>
      <c r="E21" s="17"/>
      <c r="F21" s="17"/>
      <c r="G21" s="17"/>
    </row>
    <row r="22" spans="1:7" x14ac:dyDescent="0.2">
      <c r="A22" s="17"/>
      <c r="B22" s="17"/>
      <c r="C22" s="17"/>
      <c r="D22" s="17"/>
      <c r="E22" s="17"/>
      <c r="F22" s="17"/>
      <c r="G22" s="17"/>
    </row>
    <row r="23" spans="1:7" x14ac:dyDescent="0.2">
      <c r="A23" s="17"/>
      <c r="B23" s="17"/>
      <c r="C23" s="395"/>
      <c r="D23" s="395"/>
      <c r="E23" s="395"/>
      <c r="F23" s="395"/>
      <c r="G23" s="17"/>
    </row>
    <row r="24" spans="1:7" ht="13.5" x14ac:dyDescent="0.25">
      <c r="A24" s="17"/>
      <c r="B24" s="17"/>
      <c r="C24" s="420"/>
      <c r="D24" s="421" t="s">
        <v>527</v>
      </c>
      <c r="E24" s="421"/>
      <c r="F24" s="420"/>
      <c r="G24" s="17"/>
    </row>
    <row r="25" spans="1:7" ht="13.5" x14ac:dyDescent="0.25">
      <c r="C25" s="422"/>
      <c r="D25" s="423"/>
      <c r="E25" s="423"/>
      <c r="F25" s="422"/>
    </row>
    <row r="26" spans="1:7" ht="13.5" x14ac:dyDescent="0.25">
      <c r="C26" s="422"/>
      <c r="D26" s="423"/>
      <c r="E26" s="423"/>
      <c r="F26" s="422"/>
    </row>
  </sheetData>
  <mergeCells count="3">
    <mergeCell ref="A1:G1"/>
    <mergeCell ref="C3:G3"/>
    <mergeCell ref="C5:F5"/>
  </mergeCell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1"/>
  <sheetViews>
    <sheetView tabSelected="1" zoomScaleSheetLayoutView="100" workbookViewId="0">
      <selection activeCell="D106" sqref="D106"/>
    </sheetView>
  </sheetViews>
  <sheetFormatPr defaultRowHeight="15.75" x14ac:dyDescent="0.25"/>
  <cols>
    <col min="1" max="1" width="9.5" style="32" customWidth="1"/>
    <col min="2" max="2" width="72.33203125" style="32" customWidth="1"/>
    <col min="3" max="3" width="17.33203125" style="33" customWidth="1"/>
    <col min="4" max="5" width="17.33203125" style="37" customWidth="1"/>
    <col min="6" max="6" width="20.1640625" style="311" hidden="1" customWidth="1"/>
    <col min="7" max="8" width="10.33203125" style="287" hidden="1" customWidth="1"/>
    <col min="9" max="9" width="19.6640625" style="37" hidden="1" customWidth="1"/>
    <col min="10" max="10" width="17.6640625" style="311" hidden="1" customWidth="1"/>
    <col min="11" max="11" width="13.6640625" style="37" hidden="1" customWidth="1"/>
    <col min="12" max="16384" width="9.33203125" style="37"/>
  </cols>
  <sheetData>
    <row r="1" spans="1:11" ht="15.95" customHeight="1" x14ac:dyDescent="0.25">
      <c r="A1" s="439" t="s">
        <v>3</v>
      </c>
      <c r="B1" s="439"/>
      <c r="C1" s="439"/>
      <c r="D1" s="439"/>
      <c r="E1" s="439"/>
    </row>
    <row r="2" spans="1:11" ht="15.95" customHeight="1" thickBot="1" x14ac:dyDescent="0.3">
      <c r="A2" s="440" t="s">
        <v>81</v>
      </c>
      <c r="B2" s="440"/>
      <c r="C2" s="41"/>
      <c r="E2" s="41" t="s">
        <v>458</v>
      </c>
    </row>
    <row r="3" spans="1:11" s="56" customFormat="1" ht="12.75" x14ac:dyDescent="0.2">
      <c r="A3" s="442" t="s">
        <v>46</v>
      </c>
      <c r="B3" s="444" t="s">
        <v>4</v>
      </c>
      <c r="C3" s="446" t="str">
        <f>+CONCATENATE(LEFT(ÖSSZEFÜGGÉSEK!A6,4),". évi")</f>
        <v>2017. évi</v>
      </c>
      <c r="D3" s="447"/>
      <c r="E3" s="448"/>
      <c r="F3" s="312"/>
      <c r="G3" s="288"/>
      <c r="H3" s="288"/>
      <c r="J3" s="312"/>
    </row>
    <row r="4" spans="1:11" s="56" customFormat="1" ht="39" thickBot="1" x14ac:dyDescent="0.25">
      <c r="A4" s="443"/>
      <c r="B4" s="445"/>
      <c r="C4" s="57" t="s">
        <v>379</v>
      </c>
      <c r="D4" s="58" t="s">
        <v>468</v>
      </c>
      <c r="E4" s="59" t="s">
        <v>469</v>
      </c>
      <c r="F4" s="312"/>
      <c r="G4" s="288"/>
      <c r="H4" s="288"/>
      <c r="J4" s="312"/>
    </row>
    <row r="5" spans="1:11" s="38" customFormat="1" ht="12" customHeight="1" thickBot="1" x14ac:dyDescent="0.25">
      <c r="A5" s="60" t="s">
        <v>355</v>
      </c>
      <c r="B5" s="61" t="s">
        <v>356</v>
      </c>
      <c r="C5" s="61" t="s">
        <v>357</v>
      </c>
      <c r="D5" s="61" t="s">
        <v>359</v>
      </c>
      <c r="E5" s="62" t="s">
        <v>436</v>
      </c>
      <c r="F5" s="313"/>
      <c r="G5" s="271" t="s">
        <v>444</v>
      </c>
      <c r="H5" s="271" t="s">
        <v>443</v>
      </c>
      <c r="J5" s="313"/>
    </row>
    <row r="6" spans="1:11" s="38" customFormat="1" ht="12" customHeight="1" thickBot="1" x14ac:dyDescent="0.25">
      <c r="A6" s="63" t="s">
        <v>5</v>
      </c>
      <c r="B6" s="64" t="s">
        <v>142</v>
      </c>
      <c r="C6" s="65">
        <f>+C7+C8+C9+C10+C11+C12</f>
        <v>22612264</v>
      </c>
      <c r="D6" s="65">
        <f>+D7+D8+D9+D10+D11+D12</f>
        <v>7886896</v>
      </c>
      <c r="E6" s="66">
        <f>+E7+E8+E9+E10+E11+E12</f>
        <v>30499160</v>
      </c>
      <c r="F6" s="313">
        <v>30499160</v>
      </c>
      <c r="G6" s="289">
        <f>'1.1.'!E6+'1.2.'!E6+'1.3.'!E6</f>
        <v>30499160</v>
      </c>
      <c r="H6" s="289">
        <f>E6-G6</f>
        <v>0</v>
      </c>
      <c r="I6" s="313">
        <f>F6-E6</f>
        <v>0</v>
      </c>
      <c r="J6" s="313">
        <f>'1.1.'!E6+'1.2.'!E6+'1.3.'!E6</f>
        <v>30499160</v>
      </c>
      <c r="K6" s="313">
        <f>J6-E6</f>
        <v>0</v>
      </c>
    </row>
    <row r="7" spans="1:11" s="38" customFormat="1" ht="12" customHeight="1" x14ac:dyDescent="0.2">
      <c r="A7" s="67" t="s">
        <v>58</v>
      </c>
      <c r="B7" s="68" t="s">
        <v>143</v>
      </c>
      <c r="C7" s="69">
        <v>16865544</v>
      </c>
      <c r="D7" s="69">
        <f>1000000+4000</f>
        <v>1004000</v>
      </c>
      <c r="E7" s="70">
        <f>C7+D7</f>
        <v>17869544</v>
      </c>
      <c r="F7" s="313"/>
      <c r="G7" s="289">
        <f>'1.1.'!E7+'1.2.'!E7+'1.3.'!E7</f>
        <v>17869544</v>
      </c>
      <c r="H7" s="289">
        <f t="shared" ref="H7:H70" si="0">E7-G7</f>
        <v>0</v>
      </c>
      <c r="I7" s="313">
        <f t="shared" ref="I7:I70" si="1">F7-E7</f>
        <v>-17869544</v>
      </c>
      <c r="J7" s="313">
        <f>'1.1.'!E7+'1.2.'!E7+'1.3.'!E7</f>
        <v>17869544</v>
      </c>
      <c r="K7" s="313">
        <f t="shared" ref="K7:K70" si="2">J7-E7</f>
        <v>0</v>
      </c>
    </row>
    <row r="8" spans="1:11" s="38" customFormat="1" ht="12" customHeight="1" x14ac:dyDescent="0.2">
      <c r="A8" s="71" t="s">
        <v>59</v>
      </c>
      <c r="B8" s="72" t="s">
        <v>144</v>
      </c>
      <c r="C8" s="73"/>
      <c r="D8" s="73"/>
      <c r="E8" s="70">
        <f t="shared" ref="E8:E62" si="3">C8+D8</f>
        <v>0</v>
      </c>
      <c r="F8" s="313"/>
      <c r="G8" s="289">
        <f>'1.1.'!E8+'1.2.'!E8+'1.3.'!E8</f>
        <v>0</v>
      </c>
      <c r="H8" s="289">
        <f t="shared" si="0"/>
        <v>0</v>
      </c>
      <c r="I8" s="313">
        <f t="shared" si="1"/>
        <v>0</v>
      </c>
      <c r="J8" s="313">
        <f>'1.1.'!E8+'1.2.'!E8+'1.3.'!E8</f>
        <v>0</v>
      </c>
      <c r="K8" s="313">
        <f t="shared" si="2"/>
        <v>0</v>
      </c>
    </row>
    <row r="9" spans="1:11" s="38" customFormat="1" ht="12" customHeight="1" x14ac:dyDescent="0.2">
      <c r="A9" s="71" t="s">
        <v>60</v>
      </c>
      <c r="B9" s="72" t="s">
        <v>145</v>
      </c>
      <c r="C9" s="73">
        <v>4546720</v>
      </c>
      <c r="D9" s="73">
        <v>110720</v>
      </c>
      <c r="E9" s="70">
        <f t="shared" si="3"/>
        <v>4657440</v>
      </c>
      <c r="F9" s="313"/>
      <c r="G9" s="289">
        <f>'1.1.'!E9+'1.2.'!E9+'1.3.'!E9</f>
        <v>4657440</v>
      </c>
      <c r="H9" s="289">
        <f t="shared" si="0"/>
        <v>0</v>
      </c>
      <c r="I9" s="313">
        <f t="shared" si="1"/>
        <v>-4657440</v>
      </c>
      <c r="J9" s="313">
        <f>'1.1.'!E9+'1.2.'!E9+'1.3.'!E9</f>
        <v>4657440</v>
      </c>
      <c r="K9" s="313">
        <f t="shared" si="2"/>
        <v>0</v>
      </c>
    </row>
    <row r="10" spans="1:11" s="38" customFormat="1" ht="12" customHeight="1" x14ac:dyDescent="0.2">
      <c r="A10" s="71" t="s">
        <v>61</v>
      </c>
      <c r="B10" s="72" t="s">
        <v>146</v>
      </c>
      <c r="C10" s="73">
        <v>1200000</v>
      </c>
      <c r="D10" s="73"/>
      <c r="E10" s="70">
        <f t="shared" si="3"/>
        <v>1200000</v>
      </c>
      <c r="F10" s="313"/>
      <c r="G10" s="289">
        <f>'1.1.'!E10+'1.2.'!E10+'1.3.'!E10</f>
        <v>1200000</v>
      </c>
      <c r="H10" s="289">
        <f t="shared" si="0"/>
        <v>0</v>
      </c>
      <c r="I10" s="313">
        <f t="shared" si="1"/>
        <v>-1200000</v>
      </c>
      <c r="J10" s="313">
        <f>'1.1.'!E10+'1.2.'!E10+'1.3.'!E10</f>
        <v>1200000</v>
      </c>
      <c r="K10" s="313">
        <f t="shared" si="2"/>
        <v>0</v>
      </c>
    </row>
    <row r="11" spans="1:11" s="38" customFormat="1" ht="12" customHeight="1" x14ac:dyDescent="0.2">
      <c r="A11" s="71" t="s">
        <v>78</v>
      </c>
      <c r="B11" s="74" t="s">
        <v>301</v>
      </c>
      <c r="C11" s="73"/>
      <c r="D11" s="73">
        <f>5142600+268900+264557+657860+268900+66139</f>
        <v>6668956</v>
      </c>
      <c r="E11" s="70">
        <f t="shared" si="3"/>
        <v>6668956</v>
      </c>
      <c r="F11" s="313"/>
      <c r="G11" s="289">
        <f>'1.1.'!E11+'1.2.'!E11+'1.3.'!E11</f>
        <v>6668956</v>
      </c>
      <c r="H11" s="289">
        <f t="shared" si="0"/>
        <v>0</v>
      </c>
      <c r="I11" s="313">
        <f t="shared" si="1"/>
        <v>-6668956</v>
      </c>
      <c r="J11" s="313">
        <f>'1.1.'!E11+'1.2.'!E11+'1.3.'!E11</f>
        <v>6668956</v>
      </c>
      <c r="K11" s="313">
        <f t="shared" si="2"/>
        <v>0</v>
      </c>
    </row>
    <row r="12" spans="1:11" s="38" customFormat="1" ht="12" customHeight="1" thickBot="1" x14ac:dyDescent="0.25">
      <c r="A12" s="75" t="s">
        <v>62</v>
      </c>
      <c r="B12" s="76" t="s">
        <v>302</v>
      </c>
      <c r="C12" s="73"/>
      <c r="D12" s="73">
        <v>103220</v>
      </c>
      <c r="E12" s="70">
        <f t="shared" si="3"/>
        <v>103220</v>
      </c>
      <c r="F12" s="313"/>
      <c r="G12" s="289">
        <f>'1.1.'!E12+'1.2.'!E12+'1.3.'!E12</f>
        <v>103220</v>
      </c>
      <c r="H12" s="289">
        <f t="shared" si="0"/>
        <v>0</v>
      </c>
      <c r="I12" s="313">
        <f t="shared" si="1"/>
        <v>-103220</v>
      </c>
      <c r="J12" s="313">
        <f>'1.1.'!E12+'1.2.'!E12+'1.3.'!E12</f>
        <v>103220</v>
      </c>
      <c r="K12" s="313">
        <f t="shared" si="2"/>
        <v>0</v>
      </c>
    </row>
    <row r="13" spans="1:11" s="38" customFormat="1" ht="12" customHeight="1" thickBot="1" x14ac:dyDescent="0.25">
      <c r="A13" s="63" t="s">
        <v>6</v>
      </c>
      <c r="B13" s="77" t="s">
        <v>147</v>
      </c>
      <c r="C13" s="65">
        <f>+C14+C15+C16+C17+C18</f>
        <v>1419000</v>
      </c>
      <c r="D13" s="65">
        <f>+D14+D15+D16+D17+D18</f>
        <v>12983000</v>
      </c>
      <c r="E13" s="66">
        <f>+E14+E15+E16+E17+E18</f>
        <v>14402000</v>
      </c>
      <c r="F13" s="313"/>
      <c r="G13" s="289">
        <f>'1.1.'!E13+'1.2.'!E13+'1.3.'!E13</f>
        <v>14402000</v>
      </c>
      <c r="H13" s="289">
        <f t="shared" si="0"/>
        <v>0</v>
      </c>
      <c r="I13" s="313">
        <f t="shared" si="1"/>
        <v>-14402000</v>
      </c>
      <c r="J13" s="313">
        <f>'1.1.'!E13+'1.2.'!E13+'1.3.'!E13</f>
        <v>14402000</v>
      </c>
      <c r="K13" s="313">
        <f t="shared" si="2"/>
        <v>0</v>
      </c>
    </row>
    <row r="14" spans="1:11" s="38" customFormat="1" ht="12" customHeight="1" x14ac:dyDescent="0.2">
      <c r="A14" s="67" t="s">
        <v>64</v>
      </c>
      <c r="B14" s="68" t="s">
        <v>148</v>
      </c>
      <c r="C14" s="69"/>
      <c r="D14" s="69"/>
      <c r="E14" s="70">
        <f t="shared" si="3"/>
        <v>0</v>
      </c>
      <c r="F14" s="313"/>
      <c r="G14" s="289">
        <f>'1.1.'!E14+'1.2.'!E14+'1.3.'!E14</f>
        <v>0</v>
      </c>
      <c r="H14" s="289">
        <f t="shared" si="0"/>
        <v>0</v>
      </c>
      <c r="I14" s="313">
        <f t="shared" si="1"/>
        <v>0</v>
      </c>
      <c r="J14" s="313">
        <f>'1.1.'!E14+'1.2.'!E14+'1.3.'!E14</f>
        <v>0</v>
      </c>
      <c r="K14" s="313">
        <f t="shared" si="2"/>
        <v>0</v>
      </c>
    </row>
    <row r="15" spans="1:11" s="38" customFormat="1" ht="12" customHeight="1" x14ac:dyDescent="0.2">
      <c r="A15" s="71" t="s">
        <v>65</v>
      </c>
      <c r="B15" s="72" t="s">
        <v>149</v>
      </c>
      <c r="C15" s="73"/>
      <c r="D15" s="73"/>
      <c r="E15" s="70">
        <f t="shared" si="3"/>
        <v>0</v>
      </c>
      <c r="F15" s="313"/>
      <c r="G15" s="289">
        <f>'1.1.'!E15+'1.2.'!E15+'1.3.'!E15</f>
        <v>0</v>
      </c>
      <c r="H15" s="289">
        <f t="shared" si="0"/>
        <v>0</v>
      </c>
      <c r="I15" s="313">
        <f t="shared" si="1"/>
        <v>0</v>
      </c>
      <c r="J15" s="313">
        <f>'1.1.'!E15+'1.2.'!E15+'1.3.'!E15</f>
        <v>0</v>
      </c>
      <c r="K15" s="313">
        <f t="shared" si="2"/>
        <v>0</v>
      </c>
    </row>
    <row r="16" spans="1:11" s="38" customFormat="1" ht="12" customHeight="1" x14ac:dyDescent="0.2">
      <c r="A16" s="71" t="s">
        <v>66</v>
      </c>
      <c r="B16" s="72" t="s">
        <v>294</v>
      </c>
      <c r="C16" s="73"/>
      <c r="D16" s="73"/>
      <c r="E16" s="70">
        <f t="shared" si="3"/>
        <v>0</v>
      </c>
      <c r="F16" s="313"/>
      <c r="G16" s="289">
        <f>'1.1.'!E16+'1.2.'!E16+'1.3.'!E16</f>
        <v>0</v>
      </c>
      <c r="H16" s="289">
        <f t="shared" si="0"/>
        <v>0</v>
      </c>
      <c r="I16" s="313">
        <f t="shared" si="1"/>
        <v>0</v>
      </c>
      <c r="J16" s="313">
        <f>'1.1.'!E16+'1.2.'!E16+'1.3.'!E16</f>
        <v>0</v>
      </c>
      <c r="K16" s="313">
        <f t="shared" si="2"/>
        <v>0</v>
      </c>
    </row>
    <row r="17" spans="1:11" s="38" customFormat="1" ht="12" customHeight="1" x14ac:dyDescent="0.2">
      <c r="A17" s="71" t="s">
        <v>67</v>
      </c>
      <c r="B17" s="72" t="s">
        <v>295</v>
      </c>
      <c r="C17" s="73"/>
      <c r="D17" s="73"/>
      <c r="E17" s="70">
        <f t="shared" si="3"/>
        <v>0</v>
      </c>
      <c r="F17" s="313"/>
      <c r="G17" s="289">
        <f>'1.1.'!E17+'1.2.'!E17+'1.3.'!E17</f>
        <v>0</v>
      </c>
      <c r="H17" s="289">
        <f t="shared" si="0"/>
        <v>0</v>
      </c>
      <c r="I17" s="313">
        <f t="shared" si="1"/>
        <v>0</v>
      </c>
      <c r="J17" s="313">
        <f>'1.1.'!E17+'1.2.'!E17+'1.3.'!E17</f>
        <v>0</v>
      </c>
      <c r="K17" s="313">
        <f t="shared" si="2"/>
        <v>0</v>
      </c>
    </row>
    <row r="18" spans="1:11" s="38" customFormat="1" ht="12" customHeight="1" x14ac:dyDescent="0.2">
      <c r="A18" s="71" t="s">
        <v>68</v>
      </c>
      <c r="B18" s="72" t="s">
        <v>150</v>
      </c>
      <c r="C18" s="73">
        <v>1419000</v>
      </c>
      <c r="D18" s="73">
        <f>5358000+162000+6971000+270000+48000+174000</f>
        <v>12983000</v>
      </c>
      <c r="E18" s="70">
        <f t="shared" si="3"/>
        <v>14402000</v>
      </c>
      <c r="F18" s="313"/>
      <c r="G18" s="289">
        <f>'1.1.'!E18+'1.2.'!E18+'1.3.'!E18</f>
        <v>14402000</v>
      </c>
      <c r="H18" s="289">
        <f t="shared" si="0"/>
        <v>0</v>
      </c>
      <c r="I18" s="313">
        <f t="shared" si="1"/>
        <v>-14402000</v>
      </c>
      <c r="J18" s="313">
        <f>'1.1.'!E18+'1.2.'!E18+'1.3.'!E18</f>
        <v>14402000</v>
      </c>
      <c r="K18" s="313">
        <f t="shared" si="2"/>
        <v>0</v>
      </c>
    </row>
    <row r="19" spans="1:11" s="38" customFormat="1" ht="12" customHeight="1" thickBot="1" x14ac:dyDescent="0.25">
      <c r="A19" s="75" t="s">
        <v>74</v>
      </c>
      <c r="B19" s="76" t="s">
        <v>151</v>
      </c>
      <c r="C19" s="78"/>
      <c r="D19" s="78">
        <v>6971000</v>
      </c>
      <c r="E19" s="70">
        <f t="shared" si="3"/>
        <v>6971000</v>
      </c>
      <c r="F19" s="313"/>
      <c r="G19" s="289">
        <f>'1.1.'!E19+'1.2.'!E19+'1.3.'!E19</f>
        <v>6971000</v>
      </c>
      <c r="H19" s="289">
        <f t="shared" si="0"/>
        <v>0</v>
      </c>
      <c r="I19" s="313">
        <f t="shared" si="1"/>
        <v>-6971000</v>
      </c>
      <c r="J19" s="313">
        <f>'1.1.'!E19+'1.2.'!E19+'1.3.'!E19</f>
        <v>6971000</v>
      </c>
      <c r="K19" s="313">
        <f t="shared" si="2"/>
        <v>0</v>
      </c>
    </row>
    <row r="20" spans="1:11" s="38" customFormat="1" ht="12" customHeight="1" thickBot="1" x14ac:dyDescent="0.25">
      <c r="A20" s="63" t="s">
        <v>7</v>
      </c>
      <c r="B20" s="64" t="s">
        <v>152</v>
      </c>
      <c r="C20" s="65">
        <f>+C21+C22+C23+C24+C25</f>
        <v>0</v>
      </c>
      <c r="D20" s="65">
        <f>+D21+D22+D23+D24+D25</f>
        <v>57971000</v>
      </c>
      <c r="E20" s="66">
        <f>+E21+E22+E23+E24+E25</f>
        <v>57971000</v>
      </c>
      <c r="F20" s="313">
        <v>56721</v>
      </c>
      <c r="G20" s="289">
        <f>'1.1.'!E20+'1.2.'!E20+'1.3.'!E20</f>
        <v>57971000</v>
      </c>
      <c r="H20" s="289">
        <f t="shared" si="0"/>
        <v>0</v>
      </c>
      <c r="I20" s="313">
        <f t="shared" si="1"/>
        <v>-57914279</v>
      </c>
      <c r="J20" s="313">
        <f>'1.1.'!E20+'1.2.'!E20+'1.3.'!E20</f>
        <v>57971000</v>
      </c>
      <c r="K20" s="313">
        <f t="shared" si="2"/>
        <v>0</v>
      </c>
    </row>
    <row r="21" spans="1:11" s="38" customFormat="1" ht="12" customHeight="1" x14ac:dyDescent="0.2">
      <c r="A21" s="67" t="s">
        <v>47</v>
      </c>
      <c r="B21" s="68" t="s">
        <v>153</v>
      </c>
      <c r="C21" s="69"/>
      <c r="D21" s="69">
        <v>1250000</v>
      </c>
      <c r="E21" s="70">
        <f t="shared" si="3"/>
        <v>1250000</v>
      </c>
      <c r="F21" s="313"/>
      <c r="G21" s="289">
        <f>'1.1.'!E21+'1.2.'!E21+'1.3.'!E21</f>
        <v>1250000</v>
      </c>
      <c r="H21" s="289">
        <f t="shared" si="0"/>
        <v>0</v>
      </c>
      <c r="I21" s="313">
        <f t="shared" si="1"/>
        <v>-1250000</v>
      </c>
      <c r="J21" s="313">
        <f>'1.1.'!E21+'1.2.'!E21+'1.3.'!E21</f>
        <v>1250000</v>
      </c>
      <c r="K21" s="313">
        <f t="shared" si="2"/>
        <v>0</v>
      </c>
    </row>
    <row r="22" spans="1:11" s="38" customFormat="1" ht="12" customHeight="1" x14ac:dyDescent="0.2">
      <c r="A22" s="71" t="s">
        <v>48</v>
      </c>
      <c r="B22" s="72" t="s">
        <v>154</v>
      </c>
      <c r="C22" s="73"/>
      <c r="D22" s="73"/>
      <c r="E22" s="70">
        <f t="shared" si="3"/>
        <v>0</v>
      </c>
      <c r="F22" s="313"/>
      <c r="G22" s="289">
        <f>'1.1.'!E22+'1.2.'!E22+'1.3.'!E22</f>
        <v>0</v>
      </c>
      <c r="H22" s="289">
        <f t="shared" si="0"/>
        <v>0</v>
      </c>
      <c r="I22" s="313">
        <f t="shared" si="1"/>
        <v>0</v>
      </c>
      <c r="J22" s="313">
        <f>'1.1.'!E22+'1.2.'!E22+'1.3.'!E22</f>
        <v>0</v>
      </c>
      <c r="K22" s="313">
        <f t="shared" si="2"/>
        <v>0</v>
      </c>
    </row>
    <row r="23" spans="1:11" s="38" customFormat="1" ht="12" customHeight="1" x14ac:dyDescent="0.2">
      <c r="A23" s="71" t="s">
        <v>49</v>
      </c>
      <c r="B23" s="72" t="s">
        <v>296</v>
      </c>
      <c r="C23" s="73"/>
      <c r="D23" s="73"/>
      <c r="E23" s="70">
        <f t="shared" si="3"/>
        <v>0</v>
      </c>
      <c r="F23" s="313"/>
      <c r="G23" s="289">
        <f>'1.1.'!E23+'1.2.'!E23+'1.3.'!E23</f>
        <v>0</v>
      </c>
      <c r="H23" s="289">
        <f t="shared" si="0"/>
        <v>0</v>
      </c>
      <c r="I23" s="313">
        <f t="shared" si="1"/>
        <v>0</v>
      </c>
      <c r="J23" s="313">
        <f>'1.1.'!E23+'1.2.'!E23+'1.3.'!E23</f>
        <v>0</v>
      </c>
      <c r="K23" s="313">
        <f t="shared" si="2"/>
        <v>0</v>
      </c>
    </row>
    <row r="24" spans="1:11" s="38" customFormat="1" ht="12" customHeight="1" x14ac:dyDescent="0.2">
      <c r="A24" s="71" t="s">
        <v>50</v>
      </c>
      <c r="B24" s="72" t="s">
        <v>297</v>
      </c>
      <c r="C24" s="73"/>
      <c r="D24" s="73"/>
      <c r="E24" s="70">
        <f t="shared" si="3"/>
        <v>0</v>
      </c>
      <c r="F24" s="313"/>
      <c r="G24" s="289">
        <f>'1.1.'!E24+'1.2.'!E24+'1.3.'!E24</f>
        <v>0</v>
      </c>
      <c r="H24" s="289">
        <f t="shared" si="0"/>
        <v>0</v>
      </c>
      <c r="I24" s="313">
        <f t="shared" si="1"/>
        <v>0</v>
      </c>
      <c r="J24" s="313">
        <f>'1.1.'!E24+'1.2.'!E24+'1.3.'!E24</f>
        <v>0</v>
      </c>
      <c r="K24" s="313">
        <f t="shared" si="2"/>
        <v>0</v>
      </c>
    </row>
    <row r="25" spans="1:11" s="38" customFormat="1" ht="12" customHeight="1" x14ac:dyDescent="0.2">
      <c r="A25" s="71" t="s">
        <v>91</v>
      </c>
      <c r="B25" s="72" t="s">
        <v>155</v>
      </c>
      <c r="C25" s="73"/>
      <c r="D25" s="73">
        <f>325000+56396000</f>
        <v>56721000</v>
      </c>
      <c r="E25" s="70">
        <f t="shared" si="3"/>
        <v>56721000</v>
      </c>
      <c r="F25" s="313"/>
      <c r="G25" s="289">
        <f>'1.1.'!E25+'1.2.'!E25+'1.3.'!E25</f>
        <v>56721000</v>
      </c>
      <c r="H25" s="289">
        <f t="shared" si="0"/>
        <v>0</v>
      </c>
      <c r="I25" s="313">
        <f t="shared" si="1"/>
        <v>-56721000</v>
      </c>
      <c r="J25" s="313">
        <f>'1.1.'!E25+'1.2.'!E25+'1.3.'!E25</f>
        <v>56721000</v>
      </c>
      <c r="K25" s="313">
        <f t="shared" si="2"/>
        <v>0</v>
      </c>
    </row>
    <row r="26" spans="1:11" s="38" customFormat="1" ht="12" customHeight="1" thickBot="1" x14ac:dyDescent="0.25">
      <c r="A26" s="75" t="s">
        <v>92</v>
      </c>
      <c r="B26" s="76" t="s">
        <v>156</v>
      </c>
      <c r="C26" s="78"/>
      <c r="D26" s="78">
        <v>56396000</v>
      </c>
      <c r="E26" s="70">
        <f t="shared" si="3"/>
        <v>56396000</v>
      </c>
      <c r="F26" s="313"/>
      <c r="G26" s="289">
        <f>'1.1.'!E26+'1.2.'!E26+'1.3.'!E26</f>
        <v>56396000</v>
      </c>
      <c r="H26" s="289">
        <f t="shared" si="0"/>
        <v>0</v>
      </c>
      <c r="I26" s="313">
        <f t="shared" si="1"/>
        <v>-56396000</v>
      </c>
      <c r="J26" s="313">
        <f>'1.1.'!E26+'1.2.'!E26+'1.3.'!E26</f>
        <v>56396000</v>
      </c>
      <c r="K26" s="313">
        <f t="shared" si="2"/>
        <v>0</v>
      </c>
    </row>
    <row r="27" spans="1:11" s="38" customFormat="1" ht="12" customHeight="1" thickBot="1" x14ac:dyDescent="0.25">
      <c r="A27" s="63" t="s">
        <v>93</v>
      </c>
      <c r="B27" s="64" t="s">
        <v>431</v>
      </c>
      <c r="C27" s="80">
        <f>+C28+C29+C30+C31+C32+C33+C34</f>
        <v>6460000</v>
      </c>
      <c r="D27" s="80">
        <f>+D28+D29+D30+D31+D32+D33+D34</f>
        <v>0</v>
      </c>
      <c r="E27" s="81">
        <f>+E28+E29+E30+E31+E32+E33+E34</f>
        <v>6460000</v>
      </c>
      <c r="F27" s="313"/>
      <c r="G27" s="289">
        <f>'1.1.'!E27+'1.2.'!E27+'1.3.'!E27</f>
        <v>6460000</v>
      </c>
      <c r="H27" s="289">
        <f t="shared" si="0"/>
        <v>0</v>
      </c>
      <c r="I27" s="313">
        <f t="shared" si="1"/>
        <v>-6460000</v>
      </c>
      <c r="J27" s="313">
        <f>'1.1.'!E27+'1.2.'!E27+'1.3.'!E27</f>
        <v>6460000</v>
      </c>
      <c r="K27" s="313">
        <f t="shared" si="2"/>
        <v>0</v>
      </c>
    </row>
    <row r="28" spans="1:11" s="38" customFormat="1" ht="12" customHeight="1" x14ac:dyDescent="0.2">
      <c r="A28" s="67" t="s">
        <v>157</v>
      </c>
      <c r="B28" s="68" t="s">
        <v>452</v>
      </c>
      <c r="C28" s="82">
        <v>1500000</v>
      </c>
      <c r="D28" s="82"/>
      <c r="E28" s="70">
        <f t="shared" si="3"/>
        <v>1500000</v>
      </c>
      <c r="F28" s="313"/>
      <c r="G28" s="289">
        <f>'1.1.'!E28+'1.2.'!E28+'1.3.'!E28</f>
        <v>1500000</v>
      </c>
      <c r="H28" s="289">
        <f t="shared" si="0"/>
        <v>0</v>
      </c>
      <c r="I28" s="313">
        <f t="shared" si="1"/>
        <v>-1500000</v>
      </c>
      <c r="J28" s="313">
        <f>'1.1.'!E28+'1.2.'!E28+'1.3.'!E28</f>
        <v>1500000</v>
      </c>
      <c r="K28" s="313">
        <f t="shared" si="2"/>
        <v>0</v>
      </c>
    </row>
    <row r="29" spans="1:11" s="38" customFormat="1" ht="12" customHeight="1" x14ac:dyDescent="0.2">
      <c r="A29" s="71" t="s">
        <v>158</v>
      </c>
      <c r="B29" s="72" t="s">
        <v>453</v>
      </c>
      <c r="C29" s="73">
        <v>550000</v>
      </c>
      <c r="D29" s="73"/>
      <c r="E29" s="70">
        <f t="shared" si="3"/>
        <v>550000</v>
      </c>
      <c r="F29" s="313"/>
      <c r="G29" s="289">
        <f>'1.1.'!E29+'1.2.'!E29+'1.3.'!E29</f>
        <v>550000</v>
      </c>
      <c r="H29" s="289">
        <f t="shared" si="0"/>
        <v>0</v>
      </c>
      <c r="I29" s="313">
        <f t="shared" si="1"/>
        <v>-550000</v>
      </c>
      <c r="J29" s="313">
        <f>'1.1.'!E29+'1.2.'!E29+'1.3.'!E29</f>
        <v>550000</v>
      </c>
      <c r="K29" s="313">
        <f t="shared" si="2"/>
        <v>0</v>
      </c>
    </row>
    <row r="30" spans="1:11" s="38" customFormat="1" ht="12" customHeight="1" x14ac:dyDescent="0.2">
      <c r="A30" s="71" t="s">
        <v>159</v>
      </c>
      <c r="B30" s="72" t="s">
        <v>426</v>
      </c>
      <c r="C30" s="73">
        <v>3000000</v>
      </c>
      <c r="D30" s="73"/>
      <c r="E30" s="70">
        <f t="shared" si="3"/>
        <v>3000000</v>
      </c>
      <c r="F30" s="313"/>
      <c r="G30" s="289">
        <f>'1.1.'!E30+'1.2.'!E30+'1.3.'!E30</f>
        <v>3000000</v>
      </c>
      <c r="H30" s="289">
        <f t="shared" si="0"/>
        <v>0</v>
      </c>
      <c r="I30" s="313">
        <f t="shared" si="1"/>
        <v>-3000000</v>
      </c>
      <c r="J30" s="313">
        <f>'1.1.'!E30+'1.2.'!E30+'1.3.'!E30</f>
        <v>3000000</v>
      </c>
      <c r="K30" s="313">
        <f t="shared" si="2"/>
        <v>0</v>
      </c>
    </row>
    <row r="31" spans="1:11" s="38" customFormat="1" ht="12" customHeight="1" x14ac:dyDescent="0.2">
      <c r="A31" s="71" t="s">
        <v>160</v>
      </c>
      <c r="B31" s="72" t="s">
        <v>427</v>
      </c>
      <c r="C31" s="73">
        <v>10000</v>
      </c>
      <c r="D31" s="73"/>
      <c r="E31" s="70">
        <f t="shared" si="3"/>
        <v>10000</v>
      </c>
      <c r="F31" s="313"/>
      <c r="G31" s="289">
        <f>'1.1.'!E31+'1.2.'!E31+'1.3.'!E31</f>
        <v>10000</v>
      </c>
      <c r="H31" s="289">
        <f t="shared" si="0"/>
        <v>0</v>
      </c>
      <c r="I31" s="313">
        <f t="shared" si="1"/>
        <v>-10000</v>
      </c>
      <c r="J31" s="313">
        <f>'1.1.'!E31+'1.2.'!E31+'1.3.'!E31</f>
        <v>10000</v>
      </c>
      <c r="K31" s="313">
        <f t="shared" si="2"/>
        <v>0</v>
      </c>
    </row>
    <row r="32" spans="1:11" s="38" customFormat="1" ht="12" customHeight="1" x14ac:dyDescent="0.2">
      <c r="A32" s="71" t="s">
        <v>428</v>
      </c>
      <c r="B32" s="72" t="s">
        <v>161</v>
      </c>
      <c r="C32" s="73">
        <v>1300000</v>
      </c>
      <c r="D32" s="73"/>
      <c r="E32" s="70">
        <f t="shared" si="3"/>
        <v>1300000</v>
      </c>
      <c r="F32" s="313"/>
      <c r="G32" s="289">
        <f>'1.1.'!E32+'1.2.'!E32+'1.3.'!E32</f>
        <v>1300000</v>
      </c>
      <c r="H32" s="289">
        <f t="shared" si="0"/>
        <v>0</v>
      </c>
      <c r="I32" s="313">
        <f t="shared" si="1"/>
        <v>-1300000</v>
      </c>
      <c r="J32" s="313">
        <f>'1.1.'!E32+'1.2.'!E32+'1.3.'!E32</f>
        <v>1300000</v>
      </c>
      <c r="K32" s="313">
        <f t="shared" si="2"/>
        <v>0</v>
      </c>
    </row>
    <row r="33" spans="1:11" s="38" customFormat="1" ht="12" customHeight="1" x14ac:dyDescent="0.2">
      <c r="A33" s="71" t="s">
        <v>429</v>
      </c>
      <c r="B33" s="72" t="s">
        <v>162</v>
      </c>
      <c r="C33" s="73"/>
      <c r="D33" s="73"/>
      <c r="E33" s="70">
        <f t="shared" si="3"/>
        <v>0</v>
      </c>
      <c r="F33" s="313"/>
      <c r="G33" s="289">
        <f>'1.1.'!E33+'1.2.'!E33+'1.3.'!E33</f>
        <v>0</v>
      </c>
      <c r="H33" s="289">
        <f t="shared" si="0"/>
        <v>0</v>
      </c>
      <c r="I33" s="313">
        <f t="shared" si="1"/>
        <v>0</v>
      </c>
      <c r="J33" s="313">
        <f>'1.1.'!E33+'1.2.'!E33+'1.3.'!E33</f>
        <v>0</v>
      </c>
      <c r="K33" s="313">
        <f t="shared" si="2"/>
        <v>0</v>
      </c>
    </row>
    <row r="34" spans="1:11" s="38" customFormat="1" ht="12" customHeight="1" thickBot="1" x14ac:dyDescent="0.25">
      <c r="A34" s="75" t="s">
        <v>430</v>
      </c>
      <c r="B34" s="79" t="s">
        <v>163</v>
      </c>
      <c r="C34" s="78">
        <v>100000</v>
      </c>
      <c r="D34" s="78"/>
      <c r="E34" s="70">
        <f t="shared" si="3"/>
        <v>100000</v>
      </c>
      <c r="F34" s="313"/>
      <c r="G34" s="289">
        <f>'1.1.'!E34+'1.2.'!E34+'1.3.'!E34</f>
        <v>100000</v>
      </c>
      <c r="H34" s="289">
        <f t="shared" si="0"/>
        <v>0</v>
      </c>
      <c r="I34" s="313">
        <f t="shared" si="1"/>
        <v>-100000</v>
      </c>
      <c r="J34" s="313">
        <f>'1.1.'!E34+'1.2.'!E34+'1.3.'!E34</f>
        <v>100000</v>
      </c>
      <c r="K34" s="313">
        <f t="shared" si="2"/>
        <v>0</v>
      </c>
    </row>
    <row r="35" spans="1:11" s="38" customFormat="1" ht="12" customHeight="1" thickBot="1" x14ac:dyDescent="0.25">
      <c r="A35" s="63" t="s">
        <v>9</v>
      </c>
      <c r="B35" s="64" t="s">
        <v>303</v>
      </c>
      <c r="C35" s="65">
        <f>SUM(C36:C46)</f>
        <v>5801000</v>
      </c>
      <c r="D35" s="65">
        <f>SUM(D36:D46)</f>
        <v>143000</v>
      </c>
      <c r="E35" s="66">
        <f>SUM(E36:E46)</f>
        <v>5944000</v>
      </c>
      <c r="F35" s="313"/>
      <c r="G35" s="289">
        <f>'1.1.'!E35+'1.2.'!E35+'1.3.'!E35</f>
        <v>5944000</v>
      </c>
      <c r="H35" s="289">
        <f t="shared" si="0"/>
        <v>0</v>
      </c>
      <c r="I35" s="313">
        <f t="shared" si="1"/>
        <v>-5944000</v>
      </c>
      <c r="J35" s="313">
        <f>'1.1.'!E35+'1.2.'!E35+'1.3.'!E35</f>
        <v>5944000</v>
      </c>
      <c r="K35" s="313">
        <f t="shared" si="2"/>
        <v>0</v>
      </c>
    </row>
    <row r="36" spans="1:11" s="38" customFormat="1" ht="12" customHeight="1" x14ac:dyDescent="0.2">
      <c r="A36" s="67" t="s">
        <v>51</v>
      </c>
      <c r="B36" s="68" t="s">
        <v>166</v>
      </c>
      <c r="C36" s="69"/>
      <c r="D36" s="69"/>
      <c r="E36" s="70">
        <f t="shared" si="3"/>
        <v>0</v>
      </c>
      <c r="F36" s="313"/>
      <c r="G36" s="289">
        <f>'1.1.'!E36+'1.2.'!E36+'1.3.'!E36</f>
        <v>0</v>
      </c>
      <c r="H36" s="289">
        <f t="shared" si="0"/>
        <v>0</v>
      </c>
      <c r="I36" s="313">
        <f t="shared" si="1"/>
        <v>0</v>
      </c>
      <c r="J36" s="313">
        <f>'1.1.'!E36+'1.2.'!E36+'1.3.'!E36</f>
        <v>0</v>
      </c>
      <c r="K36" s="313">
        <f t="shared" si="2"/>
        <v>0</v>
      </c>
    </row>
    <row r="37" spans="1:11" s="38" customFormat="1" ht="12" customHeight="1" x14ac:dyDescent="0.2">
      <c r="A37" s="71" t="s">
        <v>52</v>
      </c>
      <c r="B37" s="72" t="s">
        <v>167</v>
      </c>
      <c r="C37" s="73">
        <v>318000</v>
      </c>
      <c r="D37" s="73"/>
      <c r="E37" s="70">
        <f t="shared" si="3"/>
        <v>318000</v>
      </c>
      <c r="F37" s="313"/>
      <c r="G37" s="289">
        <f>'1.1.'!E37+'1.2.'!E37+'1.3.'!E37</f>
        <v>318000</v>
      </c>
      <c r="H37" s="289">
        <f t="shared" si="0"/>
        <v>0</v>
      </c>
      <c r="I37" s="313">
        <f t="shared" si="1"/>
        <v>-318000</v>
      </c>
      <c r="J37" s="313">
        <f>'1.1.'!E37+'1.2.'!E37+'1.3.'!E37</f>
        <v>318000</v>
      </c>
      <c r="K37" s="313">
        <f t="shared" si="2"/>
        <v>0</v>
      </c>
    </row>
    <row r="38" spans="1:11" s="38" customFormat="1" ht="12" customHeight="1" x14ac:dyDescent="0.2">
      <c r="A38" s="71" t="s">
        <v>53</v>
      </c>
      <c r="B38" s="72" t="s">
        <v>168</v>
      </c>
      <c r="C38" s="73">
        <v>40000</v>
      </c>
      <c r="D38" s="73"/>
      <c r="E38" s="70">
        <f t="shared" si="3"/>
        <v>40000</v>
      </c>
      <c r="F38" s="313"/>
      <c r="G38" s="289">
        <f>'1.1.'!E38+'1.2.'!E38+'1.3.'!E38</f>
        <v>40000</v>
      </c>
      <c r="H38" s="289">
        <f t="shared" si="0"/>
        <v>0</v>
      </c>
      <c r="I38" s="313">
        <f t="shared" si="1"/>
        <v>-40000</v>
      </c>
      <c r="J38" s="313">
        <f>'1.1.'!E38+'1.2.'!E38+'1.3.'!E38</f>
        <v>40000</v>
      </c>
      <c r="K38" s="313">
        <f t="shared" si="2"/>
        <v>0</v>
      </c>
    </row>
    <row r="39" spans="1:11" s="38" customFormat="1" ht="12" customHeight="1" x14ac:dyDescent="0.2">
      <c r="A39" s="71" t="s">
        <v>95</v>
      </c>
      <c r="B39" s="72" t="s">
        <v>169</v>
      </c>
      <c r="C39" s="73">
        <v>4838000</v>
      </c>
      <c r="D39" s="73">
        <v>80000</v>
      </c>
      <c r="E39" s="70">
        <f t="shared" si="3"/>
        <v>4918000</v>
      </c>
      <c r="F39" s="313"/>
      <c r="G39" s="289">
        <f>'1.1.'!E39+'1.2.'!E39+'1.3.'!E39</f>
        <v>4918000</v>
      </c>
      <c r="H39" s="289">
        <f t="shared" si="0"/>
        <v>0</v>
      </c>
      <c r="I39" s="313">
        <f t="shared" si="1"/>
        <v>-4918000</v>
      </c>
      <c r="J39" s="313">
        <f>'1.1.'!E39+'1.2.'!E39+'1.3.'!E39</f>
        <v>4918000</v>
      </c>
      <c r="K39" s="313">
        <f t="shared" si="2"/>
        <v>0</v>
      </c>
    </row>
    <row r="40" spans="1:11" s="38" customFormat="1" ht="12" customHeight="1" x14ac:dyDescent="0.2">
      <c r="A40" s="71" t="s">
        <v>96</v>
      </c>
      <c r="B40" s="72" t="s">
        <v>170</v>
      </c>
      <c r="C40" s="73">
        <v>600000</v>
      </c>
      <c r="D40" s="73"/>
      <c r="E40" s="70">
        <f t="shared" si="3"/>
        <v>600000</v>
      </c>
      <c r="F40" s="313"/>
      <c r="G40" s="289">
        <f>'1.1.'!E40+'1.2.'!E40+'1.3.'!E40</f>
        <v>600000</v>
      </c>
      <c r="H40" s="289">
        <f t="shared" si="0"/>
        <v>0</v>
      </c>
      <c r="I40" s="313">
        <f t="shared" si="1"/>
        <v>-600000</v>
      </c>
      <c r="J40" s="313">
        <f>'1.1.'!E40+'1.2.'!E40+'1.3.'!E40</f>
        <v>600000</v>
      </c>
      <c r="K40" s="313">
        <f t="shared" si="2"/>
        <v>0</v>
      </c>
    </row>
    <row r="41" spans="1:11" s="38" customFormat="1" ht="12" customHeight="1" x14ac:dyDescent="0.2">
      <c r="A41" s="71" t="s">
        <v>97</v>
      </c>
      <c r="B41" s="72" t="s">
        <v>171</v>
      </c>
      <c r="C41" s="73"/>
      <c r="D41" s="73"/>
      <c r="E41" s="70">
        <f t="shared" si="3"/>
        <v>0</v>
      </c>
      <c r="F41" s="313"/>
      <c r="G41" s="289">
        <f>'1.1.'!E41+'1.2.'!E41+'1.3.'!E41</f>
        <v>0</v>
      </c>
      <c r="H41" s="289">
        <f t="shared" si="0"/>
        <v>0</v>
      </c>
      <c r="I41" s="313">
        <f t="shared" si="1"/>
        <v>0</v>
      </c>
      <c r="J41" s="313">
        <f>'1.1.'!E41+'1.2.'!E41+'1.3.'!E41</f>
        <v>0</v>
      </c>
      <c r="K41" s="313">
        <f t="shared" si="2"/>
        <v>0</v>
      </c>
    </row>
    <row r="42" spans="1:11" s="38" customFormat="1" ht="12" customHeight="1" x14ac:dyDescent="0.2">
      <c r="A42" s="71" t="s">
        <v>98</v>
      </c>
      <c r="B42" s="72" t="s">
        <v>172</v>
      </c>
      <c r="C42" s="73"/>
      <c r="D42" s="73"/>
      <c r="E42" s="70">
        <f t="shared" si="3"/>
        <v>0</v>
      </c>
      <c r="F42" s="313"/>
      <c r="G42" s="289">
        <f>'1.1.'!E42+'1.2.'!E42+'1.3.'!E42</f>
        <v>0</v>
      </c>
      <c r="H42" s="289">
        <f t="shared" si="0"/>
        <v>0</v>
      </c>
      <c r="I42" s="313">
        <f t="shared" si="1"/>
        <v>0</v>
      </c>
      <c r="J42" s="313">
        <f>'1.1.'!E42+'1.2.'!E42+'1.3.'!E42</f>
        <v>0</v>
      </c>
      <c r="K42" s="313">
        <f t="shared" si="2"/>
        <v>0</v>
      </c>
    </row>
    <row r="43" spans="1:11" s="38" customFormat="1" ht="12" customHeight="1" x14ac:dyDescent="0.2">
      <c r="A43" s="71" t="s">
        <v>99</v>
      </c>
      <c r="B43" s="72" t="s">
        <v>432</v>
      </c>
      <c r="C43" s="73">
        <v>5000</v>
      </c>
      <c r="D43" s="73"/>
      <c r="E43" s="70">
        <f t="shared" si="3"/>
        <v>5000</v>
      </c>
      <c r="F43" s="313"/>
      <c r="G43" s="289">
        <f>'1.1.'!E43+'1.2.'!E43+'1.3.'!E43</f>
        <v>5000</v>
      </c>
      <c r="H43" s="289">
        <f t="shared" si="0"/>
        <v>0</v>
      </c>
      <c r="I43" s="313">
        <f t="shared" si="1"/>
        <v>-5000</v>
      </c>
      <c r="J43" s="313">
        <f>'1.1.'!E43+'1.2.'!E43+'1.3.'!E43</f>
        <v>5000</v>
      </c>
      <c r="K43" s="313">
        <f t="shared" si="2"/>
        <v>0</v>
      </c>
    </row>
    <row r="44" spans="1:11" s="38" customFormat="1" ht="12" customHeight="1" x14ac:dyDescent="0.2">
      <c r="A44" s="71" t="s">
        <v>164</v>
      </c>
      <c r="B44" s="72" t="s">
        <v>174</v>
      </c>
      <c r="C44" s="83"/>
      <c r="D44" s="83"/>
      <c r="E44" s="70">
        <f t="shared" si="3"/>
        <v>0</v>
      </c>
      <c r="F44" s="313"/>
      <c r="G44" s="289">
        <f>'1.1.'!E44+'1.2.'!E44+'1.3.'!E44</f>
        <v>0</v>
      </c>
      <c r="H44" s="289">
        <f t="shared" si="0"/>
        <v>0</v>
      </c>
      <c r="I44" s="313">
        <f t="shared" si="1"/>
        <v>0</v>
      </c>
      <c r="J44" s="313">
        <f>'1.1.'!E44+'1.2.'!E44+'1.3.'!E44</f>
        <v>0</v>
      </c>
      <c r="K44" s="313">
        <f t="shared" si="2"/>
        <v>0</v>
      </c>
    </row>
    <row r="45" spans="1:11" s="38" customFormat="1" ht="12" customHeight="1" x14ac:dyDescent="0.2">
      <c r="A45" s="75" t="s">
        <v>165</v>
      </c>
      <c r="B45" s="79" t="s">
        <v>305</v>
      </c>
      <c r="C45" s="84"/>
      <c r="D45" s="84">
        <v>63000</v>
      </c>
      <c r="E45" s="70">
        <f t="shared" si="3"/>
        <v>63000</v>
      </c>
      <c r="F45" s="313"/>
      <c r="G45" s="289">
        <f>'1.1.'!E45+'1.2.'!E45+'1.3.'!E45</f>
        <v>63000</v>
      </c>
      <c r="H45" s="289">
        <f t="shared" si="0"/>
        <v>0</v>
      </c>
      <c r="I45" s="313">
        <f t="shared" si="1"/>
        <v>-63000</v>
      </c>
      <c r="J45" s="313">
        <f>'1.1.'!E45+'1.2.'!E45+'1.3.'!E45</f>
        <v>63000</v>
      </c>
      <c r="K45" s="313">
        <f t="shared" si="2"/>
        <v>0</v>
      </c>
    </row>
    <row r="46" spans="1:11" s="38" customFormat="1" ht="12" customHeight="1" thickBot="1" x14ac:dyDescent="0.25">
      <c r="A46" s="75" t="s">
        <v>304</v>
      </c>
      <c r="B46" s="76" t="s">
        <v>175</v>
      </c>
      <c r="C46" s="84"/>
      <c r="D46" s="84"/>
      <c r="E46" s="70">
        <f t="shared" si="3"/>
        <v>0</v>
      </c>
      <c r="F46" s="313"/>
      <c r="G46" s="289">
        <f>'1.1.'!E46+'1.2.'!E46+'1.3.'!E46</f>
        <v>0</v>
      </c>
      <c r="H46" s="289">
        <f t="shared" si="0"/>
        <v>0</v>
      </c>
      <c r="I46" s="313">
        <f t="shared" si="1"/>
        <v>0</v>
      </c>
      <c r="J46" s="313">
        <f>'1.1.'!E46+'1.2.'!E46+'1.3.'!E46</f>
        <v>0</v>
      </c>
      <c r="K46" s="313">
        <f t="shared" si="2"/>
        <v>0</v>
      </c>
    </row>
    <row r="47" spans="1:11" s="38" customFormat="1" ht="12" customHeight="1" thickBot="1" x14ac:dyDescent="0.25">
      <c r="A47" s="63" t="s">
        <v>10</v>
      </c>
      <c r="B47" s="64" t="s">
        <v>176</v>
      </c>
      <c r="C47" s="65">
        <f>SUM(C48:C52)</f>
        <v>0</v>
      </c>
      <c r="D47" s="65">
        <f>SUM(D48:D52)</f>
        <v>0</v>
      </c>
      <c r="E47" s="66">
        <f>SUM(E48:E52)</f>
        <v>0</v>
      </c>
      <c r="F47" s="313"/>
      <c r="G47" s="289">
        <f>'1.1.'!E47+'1.2.'!E47+'1.3.'!E47</f>
        <v>0</v>
      </c>
      <c r="H47" s="289">
        <f t="shared" si="0"/>
        <v>0</v>
      </c>
      <c r="I47" s="313">
        <f t="shared" si="1"/>
        <v>0</v>
      </c>
      <c r="J47" s="313">
        <f>'1.1.'!E47+'1.2.'!E47+'1.3.'!E47</f>
        <v>0</v>
      </c>
      <c r="K47" s="313">
        <f t="shared" si="2"/>
        <v>0</v>
      </c>
    </row>
    <row r="48" spans="1:11" s="38" customFormat="1" ht="12" customHeight="1" x14ac:dyDescent="0.2">
      <c r="A48" s="67" t="s">
        <v>54</v>
      </c>
      <c r="B48" s="68" t="s">
        <v>180</v>
      </c>
      <c r="C48" s="85"/>
      <c r="D48" s="85"/>
      <c r="E48" s="86">
        <f t="shared" si="3"/>
        <v>0</v>
      </c>
      <c r="F48" s="313"/>
      <c r="G48" s="289">
        <f>'1.1.'!E48+'1.2.'!E48+'1.3.'!E48</f>
        <v>0</v>
      </c>
      <c r="H48" s="289">
        <f t="shared" si="0"/>
        <v>0</v>
      </c>
      <c r="I48" s="313">
        <f t="shared" si="1"/>
        <v>0</v>
      </c>
      <c r="J48" s="313">
        <f>'1.1.'!E48+'1.2.'!E48+'1.3.'!E48</f>
        <v>0</v>
      </c>
      <c r="K48" s="313">
        <f t="shared" si="2"/>
        <v>0</v>
      </c>
    </row>
    <row r="49" spans="1:11" s="38" customFormat="1" ht="12" customHeight="1" x14ac:dyDescent="0.2">
      <c r="A49" s="71" t="s">
        <v>55</v>
      </c>
      <c r="B49" s="72" t="s">
        <v>181</v>
      </c>
      <c r="C49" s="83"/>
      <c r="D49" s="83"/>
      <c r="E49" s="86">
        <f t="shared" si="3"/>
        <v>0</v>
      </c>
      <c r="F49" s="313"/>
      <c r="G49" s="289">
        <f>'1.1.'!E49+'1.2.'!E49+'1.3.'!E49</f>
        <v>0</v>
      </c>
      <c r="H49" s="289">
        <f t="shared" si="0"/>
        <v>0</v>
      </c>
      <c r="I49" s="313">
        <f t="shared" si="1"/>
        <v>0</v>
      </c>
      <c r="J49" s="313">
        <f>'1.1.'!E49+'1.2.'!E49+'1.3.'!E49</f>
        <v>0</v>
      </c>
      <c r="K49" s="313">
        <f t="shared" si="2"/>
        <v>0</v>
      </c>
    </row>
    <row r="50" spans="1:11" s="38" customFormat="1" ht="12" customHeight="1" x14ac:dyDescent="0.2">
      <c r="A50" s="71" t="s">
        <v>177</v>
      </c>
      <c r="B50" s="72" t="s">
        <v>182</v>
      </c>
      <c r="C50" s="83"/>
      <c r="D50" s="83"/>
      <c r="E50" s="86">
        <f t="shared" si="3"/>
        <v>0</v>
      </c>
      <c r="F50" s="313"/>
      <c r="G50" s="289">
        <f>'1.1.'!E50+'1.2.'!E50+'1.3.'!E50</f>
        <v>0</v>
      </c>
      <c r="H50" s="289">
        <f t="shared" si="0"/>
        <v>0</v>
      </c>
      <c r="I50" s="313">
        <f t="shared" si="1"/>
        <v>0</v>
      </c>
      <c r="J50" s="313">
        <f>'1.1.'!E50+'1.2.'!E50+'1.3.'!E50</f>
        <v>0</v>
      </c>
      <c r="K50" s="313">
        <f t="shared" si="2"/>
        <v>0</v>
      </c>
    </row>
    <row r="51" spans="1:11" s="38" customFormat="1" ht="12" customHeight="1" x14ac:dyDescent="0.2">
      <c r="A51" s="71" t="s">
        <v>178</v>
      </c>
      <c r="B51" s="72" t="s">
        <v>183</v>
      </c>
      <c r="C51" s="83"/>
      <c r="D51" s="83"/>
      <c r="E51" s="86">
        <f t="shared" si="3"/>
        <v>0</v>
      </c>
      <c r="F51" s="313"/>
      <c r="G51" s="289">
        <f>'1.1.'!E51+'1.2.'!E51+'1.3.'!E51</f>
        <v>0</v>
      </c>
      <c r="H51" s="289">
        <f t="shared" si="0"/>
        <v>0</v>
      </c>
      <c r="I51" s="313">
        <f t="shared" si="1"/>
        <v>0</v>
      </c>
      <c r="J51" s="313">
        <f>'1.1.'!E51+'1.2.'!E51+'1.3.'!E51</f>
        <v>0</v>
      </c>
      <c r="K51" s="313">
        <f t="shared" si="2"/>
        <v>0</v>
      </c>
    </row>
    <row r="52" spans="1:11" s="38" customFormat="1" ht="12" customHeight="1" thickBot="1" x14ac:dyDescent="0.25">
      <c r="A52" s="75" t="s">
        <v>179</v>
      </c>
      <c r="B52" s="76" t="s">
        <v>184</v>
      </c>
      <c r="C52" s="84"/>
      <c r="D52" s="84"/>
      <c r="E52" s="86">
        <f t="shared" si="3"/>
        <v>0</v>
      </c>
      <c r="F52" s="313"/>
      <c r="G52" s="289">
        <f>'1.1.'!E52+'1.2.'!E52+'1.3.'!E52</f>
        <v>0</v>
      </c>
      <c r="H52" s="289">
        <f t="shared" si="0"/>
        <v>0</v>
      </c>
      <c r="I52" s="313">
        <f t="shared" si="1"/>
        <v>0</v>
      </c>
      <c r="J52" s="313">
        <f>'1.1.'!E52+'1.2.'!E52+'1.3.'!E52</f>
        <v>0</v>
      </c>
      <c r="K52" s="313">
        <f t="shared" si="2"/>
        <v>0</v>
      </c>
    </row>
    <row r="53" spans="1:11" s="38" customFormat="1" ht="12" customHeight="1" thickBot="1" x14ac:dyDescent="0.25">
      <c r="A53" s="63" t="s">
        <v>100</v>
      </c>
      <c r="B53" s="64" t="s">
        <v>185</v>
      </c>
      <c r="C53" s="65">
        <f>SUM(C54:C56)</f>
        <v>1416500</v>
      </c>
      <c r="D53" s="65">
        <f>SUM(D54:D56)</f>
        <v>233000</v>
      </c>
      <c r="E53" s="66">
        <f>SUM(E54:E56)</f>
        <v>1649500</v>
      </c>
      <c r="F53" s="313"/>
      <c r="G53" s="289">
        <f>'1.1.'!E53+'1.2.'!E53+'1.3.'!E53</f>
        <v>1649500</v>
      </c>
      <c r="H53" s="289">
        <f t="shared" si="0"/>
        <v>0</v>
      </c>
      <c r="I53" s="313">
        <f t="shared" si="1"/>
        <v>-1649500</v>
      </c>
      <c r="J53" s="313">
        <f>'1.1.'!E53+'1.2.'!E53+'1.3.'!E53</f>
        <v>1649500</v>
      </c>
      <c r="K53" s="313">
        <f t="shared" si="2"/>
        <v>0</v>
      </c>
    </row>
    <row r="54" spans="1:11" s="38" customFormat="1" ht="12" customHeight="1" x14ac:dyDescent="0.2">
      <c r="A54" s="67" t="s">
        <v>56</v>
      </c>
      <c r="B54" s="68" t="s">
        <v>186</v>
      </c>
      <c r="C54" s="69"/>
      <c r="D54" s="69"/>
      <c r="E54" s="70">
        <f t="shared" si="3"/>
        <v>0</v>
      </c>
      <c r="F54" s="313"/>
      <c r="G54" s="289">
        <f>'1.1.'!E54+'1.2.'!E54+'1.3.'!E54</f>
        <v>0</v>
      </c>
      <c r="H54" s="289">
        <f t="shared" si="0"/>
        <v>0</v>
      </c>
      <c r="I54" s="313">
        <f t="shared" si="1"/>
        <v>0</v>
      </c>
      <c r="J54" s="313">
        <f>'1.1.'!E54+'1.2.'!E54+'1.3.'!E54</f>
        <v>0</v>
      </c>
      <c r="K54" s="313">
        <f t="shared" si="2"/>
        <v>0</v>
      </c>
    </row>
    <row r="55" spans="1:11" s="38" customFormat="1" ht="12" customHeight="1" x14ac:dyDescent="0.2">
      <c r="A55" s="71" t="s">
        <v>57</v>
      </c>
      <c r="B55" s="72" t="s">
        <v>298</v>
      </c>
      <c r="C55" s="73"/>
      <c r="D55" s="73"/>
      <c r="E55" s="70">
        <f t="shared" si="3"/>
        <v>0</v>
      </c>
      <c r="F55" s="313"/>
      <c r="G55" s="289">
        <f>'1.1.'!E55+'1.2.'!E55+'1.3.'!E55</f>
        <v>0</v>
      </c>
      <c r="H55" s="289">
        <f t="shared" si="0"/>
        <v>0</v>
      </c>
      <c r="I55" s="313">
        <f t="shared" si="1"/>
        <v>0</v>
      </c>
      <c r="J55" s="313">
        <f>'1.1.'!E55+'1.2.'!E55+'1.3.'!E55</f>
        <v>0</v>
      </c>
      <c r="K55" s="313">
        <f t="shared" si="2"/>
        <v>0</v>
      </c>
    </row>
    <row r="56" spans="1:11" s="38" customFormat="1" ht="12" customHeight="1" x14ac:dyDescent="0.2">
      <c r="A56" s="71" t="s">
        <v>189</v>
      </c>
      <c r="B56" s="72" t="s">
        <v>187</v>
      </c>
      <c r="C56" s="73">
        <v>1416500</v>
      </c>
      <c r="D56" s="73">
        <f>14000+30000+149000+40000</f>
        <v>233000</v>
      </c>
      <c r="E56" s="70">
        <f t="shared" si="3"/>
        <v>1649500</v>
      </c>
      <c r="F56" s="313"/>
      <c r="G56" s="289">
        <f>'1.1.'!E56+'1.2.'!E56+'1.3.'!E56</f>
        <v>1649500</v>
      </c>
      <c r="H56" s="289">
        <f t="shared" si="0"/>
        <v>0</v>
      </c>
      <c r="I56" s="313">
        <f t="shared" si="1"/>
        <v>-1649500</v>
      </c>
      <c r="J56" s="313">
        <f>'1.1.'!E56+'1.2.'!E56+'1.3.'!E56</f>
        <v>1649500</v>
      </c>
      <c r="K56" s="313">
        <f t="shared" si="2"/>
        <v>0</v>
      </c>
    </row>
    <row r="57" spans="1:11" s="38" customFormat="1" ht="12" customHeight="1" thickBot="1" x14ac:dyDescent="0.25">
      <c r="A57" s="75" t="s">
        <v>190</v>
      </c>
      <c r="B57" s="76" t="s">
        <v>188</v>
      </c>
      <c r="C57" s="78"/>
      <c r="D57" s="78"/>
      <c r="E57" s="70">
        <f t="shared" si="3"/>
        <v>0</v>
      </c>
      <c r="F57" s="313"/>
      <c r="G57" s="289">
        <f>'1.1.'!E57+'1.2.'!E57+'1.3.'!E57</f>
        <v>0</v>
      </c>
      <c r="H57" s="289">
        <f t="shared" si="0"/>
        <v>0</v>
      </c>
      <c r="I57" s="313">
        <f t="shared" si="1"/>
        <v>0</v>
      </c>
      <c r="J57" s="313">
        <f>'1.1.'!E57+'1.2.'!E57+'1.3.'!E57</f>
        <v>0</v>
      </c>
      <c r="K57" s="313">
        <f t="shared" si="2"/>
        <v>0</v>
      </c>
    </row>
    <row r="58" spans="1:11" s="38" customFormat="1" ht="12" customHeight="1" thickBot="1" x14ac:dyDescent="0.25">
      <c r="A58" s="63" t="s">
        <v>12</v>
      </c>
      <c r="B58" s="77" t="s">
        <v>191</v>
      </c>
      <c r="C58" s="65">
        <f>SUM(C59:C61)</f>
        <v>0</v>
      </c>
      <c r="D58" s="65">
        <f>SUM(D59:D61)</f>
        <v>0</v>
      </c>
      <c r="E58" s="66">
        <f>SUM(E59:E61)</f>
        <v>0</v>
      </c>
      <c r="F58" s="313"/>
      <c r="G58" s="289">
        <f>'1.1.'!E58+'1.2.'!E58+'1.3.'!E58</f>
        <v>0</v>
      </c>
      <c r="H58" s="289">
        <f t="shared" si="0"/>
        <v>0</v>
      </c>
      <c r="I58" s="313">
        <f t="shared" si="1"/>
        <v>0</v>
      </c>
      <c r="J58" s="313">
        <f>'1.1.'!E58+'1.2.'!E58+'1.3.'!E58</f>
        <v>0</v>
      </c>
      <c r="K58" s="313">
        <f t="shared" si="2"/>
        <v>0</v>
      </c>
    </row>
    <row r="59" spans="1:11" s="38" customFormat="1" ht="12" customHeight="1" x14ac:dyDescent="0.2">
      <c r="A59" s="67" t="s">
        <v>101</v>
      </c>
      <c r="B59" s="68" t="s">
        <v>193</v>
      </c>
      <c r="C59" s="83"/>
      <c r="D59" s="83"/>
      <c r="E59" s="87">
        <f t="shared" si="3"/>
        <v>0</v>
      </c>
      <c r="F59" s="313"/>
      <c r="G59" s="289">
        <f>'1.1.'!E59+'1.2.'!E59+'1.3.'!E59</f>
        <v>0</v>
      </c>
      <c r="H59" s="289">
        <f t="shared" si="0"/>
        <v>0</v>
      </c>
      <c r="I59" s="313">
        <f t="shared" si="1"/>
        <v>0</v>
      </c>
      <c r="J59" s="313">
        <f>'1.1.'!E59+'1.2.'!E59+'1.3.'!E59</f>
        <v>0</v>
      </c>
      <c r="K59" s="313">
        <f t="shared" si="2"/>
        <v>0</v>
      </c>
    </row>
    <row r="60" spans="1:11" s="38" customFormat="1" ht="12" customHeight="1" x14ac:dyDescent="0.2">
      <c r="A60" s="71" t="s">
        <v>102</v>
      </c>
      <c r="B60" s="72" t="s">
        <v>299</v>
      </c>
      <c r="C60" s="83"/>
      <c r="D60" s="83"/>
      <c r="E60" s="87">
        <f t="shared" si="3"/>
        <v>0</v>
      </c>
      <c r="F60" s="313"/>
      <c r="G60" s="289">
        <f>'1.1.'!E60+'1.2.'!E60+'1.3.'!E60</f>
        <v>0</v>
      </c>
      <c r="H60" s="289">
        <f t="shared" si="0"/>
        <v>0</v>
      </c>
      <c r="I60" s="313">
        <f t="shared" si="1"/>
        <v>0</v>
      </c>
      <c r="J60" s="313">
        <f>'1.1.'!E60+'1.2.'!E60+'1.3.'!E60</f>
        <v>0</v>
      </c>
      <c r="K60" s="313">
        <f t="shared" si="2"/>
        <v>0</v>
      </c>
    </row>
    <row r="61" spans="1:11" s="38" customFormat="1" ht="12" customHeight="1" x14ac:dyDescent="0.2">
      <c r="A61" s="71" t="s">
        <v>122</v>
      </c>
      <c r="B61" s="72" t="s">
        <v>194</v>
      </c>
      <c r="C61" s="83"/>
      <c r="D61" s="83"/>
      <c r="E61" s="87">
        <f t="shared" si="3"/>
        <v>0</v>
      </c>
      <c r="F61" s="313"/>
      <c r="G61" s="289">
        <f>'1.1.'!E61+'1.2.'!E61+'1.3.'!E61</f>
        <v>0</v>
      </c>
      <c r="H61" s="289">
        <f t="shared" si="0"/>
        <v>0</v>
      </c>
      <c r="I61" s="313">
        <f t="shared" si="1"/>
        <v>0</v>
      </c>
      <c r="J61" s="313">
        <f>'1.1.'!E61+'1.2.'!E61+'1.3.'!E61</f>
        <v>0</v>
      </c>
      <c r="K61" s="313">
        <f t="shared" si="2"/>
        <v>0</v>
      </c>
    </row>
    <row r="62" spans="1:11" s="38" customFormat="1" ht="12" customHeight="1" thickBot="1" x14ac:dyDescent="0.25">
      <c r="A62" s="75" t="s">
        <v>192</v>
      </c>
      <c r="B62" s="76" t="s">
        <v>195</v>
      </c>
      <c r="C62" s="83"/>
      <c r="D62" s="83"/>
      <c r="E62" s="87">
        <f t="shared" si="3"/>
        <v>0</v>
      </c>
      <c r="F62" s="313"/>
      <c r="G62" s="289">
        <f>'1.1.'!E62+'1.2.'!E62+'1.3.'!E62</f>
        <v>0</v>
      </c>
      <c r="H62" s="289">
        <f t="shared" si="0"/>
        <v>0</v>
      </c>
      <c r="I62" s="313">
        <f t="shared" si="1"/>
        <v>0</v>
      </c>
      <c r="J62" s="313">
        <f>'1.1.'!E62+'1.2.'!E62+'1.3.'!E62</f>
        <v>0</v>
      </c>
      <c r="K62" s="313">
        <f t="shared" si="2"/>
        <v>0</v>
      </c>
    </row>
    <row r="63" spans="1:11" s="38" customFormat="1" ht="12" customHeight="1" thickBot="1" x14ac:dyDescent="0.25">
      <c r="A63" s="88" t="s">
        <v>344</v>
      </c>
      <c r="B63" s="64" t="s">
        <v>196</v>
      </c>
      <c r="C63" s="80">
        <f>+C6+C13+C20+C27+C35+C47+C53+C58</f>
        <v>37708764</v>
      </c>
      <c r="D63" s="80">
        <f>+D6+D13+D20+D27+D35+D47+D53+D58</f>
        <v>79216896</v>
      </c>
      <c r="E63" s="81">
        <f>+E6+E13+E20+E27+E35+E47+E53+E58</f>
        <v>116925660</v>
      </c>
      <c r="F63" s="313"/>
      <c r="G63" s="289">
        <f>'1.1.'!E63+'1.2.'!E63+'1.3.'!E63</f>
        <v>116925660</v>
      </c>
      <c r="H63" s="289">
        <f t="shared" si="0"/>
        <v>0</v>
      </c>
      <c r="I63" s="313">
        <f t="shared" si="1"/>
        <v>-116925660</v>
      </c>
      <c r="J63" s="313">
        <f>'1.1.'!E63+'1.2.'!E63+'1.3.'!E63</f>
        <v>116925660</v>
      </c>
      <c r="K63" s="313">
        <f t="shared" si="2"/>
        <v>0</v>
      </c>
    </row>
    <row r="64" spans="1:11" s="38" customFormat="1" ht="12" customHeight="1" thickBot="1" x14ac:dyDescent="0.25">
      <c r="A64" s="89" t="s">
        <v>197</v>
      </c>
      <c r="B64" s="77" t="s">
        <v>198</v>
      </c>
      <c r="C64" s="65">
        <f>SUM(C65:C67)</f>
        <v>0</v>
      </c>
      <c r="D64" s="65">
        <f>SUM(D65:D67)</f>
        <v>0</v>
      </c>
      <c r="E64" s="66">
        <f>SUM(E65:E67)</f>
        <v>0</v>
      </c>
      <c r="F64" s="313"/>
      <c r="G64" s="289">
        <f>'1.1.'!E64+'1.2.'!E64+'1.3.'!E64</f>
        <v>0</v>
      </c>
      <c r="H64" s="289">
        <f t="shared" si="0"/>
        <v>0</v>
      </c>
      <c r="I64" s="313">
        <f t="shared" si="1"/>
        <v>0</v>
      </c>
      <c r="J64" s="313">
        <f>'1.1.'!E64+'1.2.'!E64+'1.3.'!E64</f>
        <v>0</v>
      </c>
      <c r="K64" s="313">
        <f t="shared" si="2"/>
        <v>0</v>
      </c>
    </row>
    <row r="65" spans="1:11" s="38" customFormat="1" ht="12" customHeight="1" x14ac:dyDescent="0.2">
      <c r="A65" s="67" t="s">
        <v>229</v>
      </c>
      <c r="B65" s="68" t="s">
        <v>199</v>
      </c>
      <c r="C65" s="83"/>
      <c r="D65" s="83"/>
      <c r="E65" s="87">
        <f t="shared" ref="E65:E86" si="4">C65+D65</f>
        <v>0</v>
      </c>
      <c r="F65" s="313"/>
      <c r="G65" s="289">
        <f>'1.1.'!E65+'1.2.'!E65+'1.3.'!E65</f>
        <v>0</v>
      </c>
      <c r="H65" s="289">
        <f t="shared" si="0"/>
        <v>0</v>
      </c>
      <c r="I65" s="313">
        <f t="shared" si="1"/>
        <v>0</v>
      </c>
      <c r="J65" s="313">
        <f>'1.1.'!E65+'1.2.'!E65+'1.3.'!E65</f>
        <v>0</v>
      </c>
      <c r="K65" s="313">
        <f t="shared" si="2"/>
        <v>0</v>
      </c>
    </row>
    <row r="66" spans="1:11" s="38" customFormat="1" ht="12" customHeight="1" x14ac:dyDescent="0.2">
      <c r="A66" s="71" t="s">
        <v>238</v>
      </c>
      <c r="B66" s="72" t="s">
        <v>200</v>
      </c>
      <c r="C66" s="83"/>
      <c r="D66" s="83"/>
      <c r="E66" s="87">
        <f t="shared" si="4"/>
        <v>0</v>
      </c>
      <c r="F66" s="313"/>
      <c r="G66" s="289">
        <f>'1.1.'!E66+'1.2.'!E66+'1.3.'!E66</f>
        <v>0</v>
      </c>
      <c r="H66" s="289">
        <f t="shared" si="0"/>
        <v>0</v>
      </c>
      <c r="I66" s="313">
        <f t="shared" si="1"/>
        <v>0</v>
      </c>
      <c r="J66" s="313">
        <f>'1.1.'!E66+'1.2.'!E66+'1.3.'!E66</f>
        <v>0</v>
      </c>
      <c r="K66" s="313">
        <f t="shared" si="2"/>
        <v>0</v>
      </c>
    </row>
    <row r="67" spans="1:11" s="38" customFormat="1" ht="12" customHeight="1" thickBot="1" x14ac:dyDescent="0.25">
      <c r="A67" s="75" t="s">
        <v>239</v>
      </c>
      <c r="B67" s="90" t="s">
        <v>329</v>
      </c>
      <c r="C67" s="83"/>
      <c r="D67" s="83"/>
      <c r="E67" s="87">
        <f t="shared" si="4"/>
        <v>0</v>
      </c>
      <c r="F67" s="313"/>
      <c r="G67" s="289">
        <f>'1.1.'!E67+'1.2.'!E67+'1.3.'!E67</f>
        <v>0</v>
      </c>
      <c r="H67" s="289">
        <f t="shared" si="0"/>
        <v>0</v>
      </c>
      <c r="I67" s="313">
        <f t="shared" si="1"/>
        <v>0</v>
      </c>
      <c r="J67" s="313">
        <f>'1.1.'!E67+'1.2.'!E67+'1.3.'!E67</f>
        <v>0</v>
      </c>
      <c r="K67" s="313">
        <f t="shared" si="2"/>
        <v>0</v>
      </c>
    </row>
    <row r="68" spans="1:11" s="38" customFormat="1" ht="12" customHeight="1" thickBot="1" x14ac:dyDescent="0.25">
      <c r="A68" s="89" t="s">
        <v>202</v>
      </c>
      <c r="B68" s="77" t="s">
        <v>203</v>
      </c>
      <c r="C68" s="65">
        <f>SUM(C69:C72)</f>
        <v>0</v>
      </c>
      <c r="D68" s="65">
        <f>SUM(D69:D72)</f>
        <v>0</v>
      </c>
      <c r="E68" s="66">
        <f>SUM(E69:E72)</f>
        <v>0</v>
      </c>
      <c r="F68" s="313"/>
      <c r="G68" s="289">
        <f>'1.1.'!E68+'1.2.'!E68+'1.3.'!E68</f>
        <v>0</v>
      </c>
      <c r="H68" s="289">
        <f t="shared" si="0"/>
        <v>0</v>
      </c>
      <c r="I68" s="313">
        <f t="shared" si="1"/>
        <v>0</v>
      </c>
      <c r="J68" s="313">
        <f>'1.1.'!E68+'1.2.'!E68+'1.3.'!E68</f>
        <v>0</v>
      </c>
      <c r="K68" s="313">
        <f t="shared" si="2"/>
        <v>0</v>
      </c>
    </row>
    <row r="69" spans="1:11" s="38" customFormat="1" ht="12" customHeight="1" x14ac:dyDescent="0.2">
      <c r="A69" s="67" t="s">
        <v>79</v>
      </c>
      <c r="B69" s="68" t="s">
        <v>204</v>
      </c>
      <c r="C69" s="83"/>
      <c r="D69" s="83"/>
      <c r="E69" s="87">
        <f t="shared" si="4"/>
        <v>0</v>
      </c>
      <c r="F69" s="313"/>
      <c r="G69" s="289">
        <f>'1.1.'!E69+'1.2.'!E69+'1.3.'!E69</f>
        <v>0</v>
      </c>
      <c r="H69" s="289">
        <f t="shared" si="0"/>
        <v>0</v>
      </c>
      <c r="I69" s="313">
        <f t="shared" si="1"/>
        <v>0</v>
      </c>
      <c r="J69" s="313">
        <f>'1.1.'!E69+'1.2.'!E69+'1.3.'!E69</f>
        <v>0</v>
      </c>
      <c r="K69" s="313">
        <f t="shared" si="2"/>
        <v>0</v>
      </c>
    </row>
    <row r="70" spans="1:11" s="38" customFormat="1" ht="12" customHeight="1" x14ac:dyDescent="0.2">
      <c r="A70" s="71" t="s">
        <v>80</v>
      </c>
      <c r="B70" s="72" t="s">
        <v>205</v>
      </c>
      <c r="C70" s="83"/>
      <c r="D70" s="83"/>
      <c r="E70" s="87">
        <f t="shared" si="4"/>
        <v>0</v>
      </c>
      <c r="F70" s="313"/>
      <c r="G70" s="289">
        <f>'1.1.'!E70+'1.2.'!E70+'1.3.'!E70</f>
        <v>0</v>
      </c>
      <c r="H70" s="289">
        <f t="shared" si="0"/>
        <v>0</v>
      </c>
      <c r="I70" s="313">
        <f t="shared" si="1"/>
        <v>0</v>
      </c>
      <c r="J70" s="313">
        <f>'1.1.'!E70+'1.2.'!E70+'1.3.'!E70</f>
        <v>0</v>
      </c>
      <c r="K70" s="313">
        <f t="shared" si="2"/>
        <v>0</v>
      </c>
    </row>
    <row r="71" spans="1:11" s="38" customFormat="1" ht="12" customHeight="1" x14ac:dyDescent="0.2">
      <c r="A71" s="71" t="s">
        <v>230</v>
      </c>
      <c r="B71" s="72" t="s">
        <v>206</v>
      </c>
      <c r="C71" s="83"/>
      <c r="D71" s="83"/>
      <c r="E71" s="87">
        <f t="shared" si="4"/>
        <v>0</v>
      </c>
      <c r="F71" s="313"/>
      <c r="G71" s="289">
        <f>'1.1.'!E71+'1.2.'!E71+'1.3.'!E71</f>
        <v>0</v>
      </c>
      <c r="H71" s="289">
        <f t="shared" ref="H71:H134" si="5">E71-G71</f>
        <v>0</v>
      </c>
      <c r="I71" s="313">
        <f t="shared" ref="I71:I134" si="6">F71-E71</f>
        <v>0</v>
      </c>
      <c r="J71" s="313">
        <f>'1.1.'!E71+'1.2.'!E71+'1.3.'!E71</f>
        <v>0</v>
      </c>
      <c r="K71" s="313">
        <f t="shared" ref="K71:K134" si="7">J71-E71</f>
        <v>0</v>
      </c>
    </row>
    <row r="72" spans="1:11" s="38" customFormat="1" ht="12" customHeight="1" thickBot="1" x14ac:dyDescent="0.25">
      <c r="A72" s="75" t="s">
        <v>231</v>
      </c>
      <c r="B72" s="76" t="s">
        <v>207</v>
      </c>
      <c r="C72" s="83"/>
      <c r="D72" s="83"/>
      <c r="E72" s="87">
        <f t="shared" si="4"/>
        <v>0</v>
      </c>
      <c r="F72" s="313"/>
      <c r="G72" s="289">
        <f>'1.1.'!E72+'1.2.'!E72+'1.3.'!E72</f>
        <v>0</v>
      </c>
      <c r="H72" s="289">
        <f t="shared" si="5"/>
        <v>0</v>
      </c>
      <c r="I72" s="313">
        <f t="shared" si="6"/>
        <v>0</v>
      </c>
      <c r="J72" s="313">
        <f>'1.1.'!E72+'1.2.'!E72+'1.3.'!E72</f>
        <v>0</v>
      </c>
      <c r="K72" s="313">
        <f t="shared" si="7"/>
        <v>0</v>
      </c>
    </row>
    <row r="73" spans="1:11" s="38" customFormat="1" ht="12" customHeight="1" thickBot="1" x14ac:dyDescent="0.25">
      <c r="A73" s="89" t="s">
        <v>208</v>
      </c>
      <c r="B73" s="77" t="s">
        <v>209</v>
      </c>
      <c r="C73" s="65">
        <f>SUM(C74:C75)</f>
        <v>24313000</v>
      </c>
      <c r="D73" s="65">
        <f>SUM(D74:D75)</f>
        <v>0</v>
      </c>
      <c r="E73" s="66">
        <f>SUM(E74:E75)</f>
        <v>24313000</v>
      </c>
      <c r="F73" s="313"/>
      <c r="G73" s="289">
        <f>'1.1.'!E73+'1.2.'!E73+'1.3.'!E73</f>
        <v>24313000</v>
      </c>
      <c r="H73" s="289">
        <f t="shared" si="5"/>
        <v>0</v>
      </c>
      <c r="I73" s="313">
        <f t="shared" si="6"/>
        <v>-24313000</v>
      </c>
      <c r="J73" s="313">
        <f>'1.1.'!E73+'1.2.'!E73+'1.3.'!E73</f>
        <v>24313000</v>
      </c>
      <c r="K73" s="313">
        <f t="shared" si="7"/>
        <v>0</v>
      </c>
    </row>
    <row r="74" spans="1:11" s="38" customFormat="1" ht="12" customHeight="1" x14ac:dyDescent="0.2">
      <c r="A74" s="67" t="s">
        <v>232</v>
      </c>
      <c r="B74" s="68" t="s">
        <v>210</v>
      </c>
      <c r="C74" s="83">
        <v>24313000</v>
      </c>
      <c r="D74" s="83"/>
      <c r="E74" s="87">
        <f t="shared" si="4"/>
        <v>24313000</v>
      </c>
      <c r="F74" s="313"/>
      <c r="G74" s="289">
        <f>'1.1.'!E74+'1.2.'!E74+'1.3.'!E74</f>
        <v>24313000</v>
      </c>
      <c r="H74" s="289">
        <f t="shared" si="5"/>
        <v>0</v>
      </c>
      <c r="I74" s="313">
        <f t="shared" si="6"/>
        <v>-24313000</v>
      </c>
      <c r="J74" s="313">
        <f>'1.1.'!E74+'1.2.'!E74+'1.3.'!E74</f>
        <v>24313000</v>
      </c>
      <c r="K74" s="313">
        <f t="shared" si="7"/>
        <v>0</v>
      </c>
    </row>
    <row r="75" spans="1:11" s="38" customFormat="1" ht="12" customHeight="1" thickBot="1" x14ac:dyDescent="0.25">
      <c r="A75" s="75" t="s">
        <v>233</v>
      </c>
      <c r="B75" s="76" t="s">
        <v>211</v>
      </c>
      <c r="C75" s="83"/>
      <c r="D75" s="83"/>
      <c r="E75" s="87">
        <f t="shared" si="4"/>
        <v>0</v>
      </c>
      <c r="F75" s="313"/>
      <c r="G75" s="289">
        <f>'1.1.'!E75+'1.2.'!E75+'1.3.'!E75</f>
        <v>0</v>
      </c>
      <c r="H75" s="289">
        <f t="shared" si="5"/>
        <v>0</v>
      </c>
      <c r="I75" s="313">
        <f t="shared" si="6"/>
        <v>0</v>
      </c>
      <c r="J75" s="313">
        <f>'1.1.'!E75+'1.2.'!E75+'1.3.'!E75</f>
        <v>0</v>
      </c>
      <c r="K75" s="313">
        <f t="shared" si="7"/>
        <v>0</v>
      </c>
    </row>
    <row r="76" spans="1:11" s="38" customFormat="1" ht="12" customHeight="1" thickBot="1" x14ac:dyDescent="0.25">
      <c r="A76" s="89" t="s">
        <v>212</v>
      </c>
      <c r="B76" s="77" t="s">
        <v>213</v>
      </c>
      <c r="C76" s="65">
        <f>SUM(C77:C79)</f>
        <v>0</v>
      </c>
      <c r="D76" s="65">
        <f>SUM(D77:D79)</f>
        <v>0</v>
      </c>
      <c r="E76" s="66">
        <f>SUM(E77:E79)</f>
        <v>0</v>
      </c>
      <c r="F76" s="313"/>
      <c r="G76" s="289">
        <f>'1.1.'!E76+'1.2.'!E76+'1.3.'!E76</f>
        <v>0</v>
      </c>
      <c r="H76" s="289">
        <f t="shared" si="5"/>
        <v>0</v>
      </c>
      <c r="I76" s="313">
        <f t="shared" si="6"/>
        <v>0</v>
      </c>
      <c r="J76" s="313">
        <f>'1.1.'!E76+'1.2.'!E76+'1.3.'!E76</f>
        <v>0</v>
      </c>
      <c r="K76" s="313">
        <f t="shared" si="7"/>
        <v>0</v>
      </c>
    </row>
    <row r="77" spans="1:11" s="38" customFormat="1" ht="12" customHeight="1" x14ac:dyDescent="0.2">
      <c r="A77" s="67" t="s">
        <v>234</v>
      </c>
      <c r="B77" s="68" t="s">
        <v>214</v>
      </c>
      <c r="C77" s="83"/>
      <c r="D77" s="83"/>
      <c r="E77" s="87">
        <f t="shared" si="4"/>
        <v>0</v>
      </c>
      <c r="F77" s="313"/>
      <c r="G77" s="289">
        <f>'1.1.'!E77+'1.2.'!E77+'1.3.'!E77</f>
        <v>0</v>
      </c>
      <c r="H77" s="289">
        <f t="shared" si="5"/>
        <v>0</v>
      </c>
      <c r="I77" s="313">
        <f t="shared" si="6"/>
        <v>0</v>
      </c>
      <c r="J77" s="313">
        <f>'1.1.'!E77+'1.2.'!E77+'1.3.'!E77</f>
        <v>0</v>
      </c>
      <c r="K77" s="313">
        <f t="shared" si="7"/>
        <v>0</v>
      </c>
    </row>
    <row r="78" spans="1:11" s="38" customFormat="1" ht="12" customHeight="1" x14ac:dyDescent="0.2">
      <c r="A78" s="71" t="s">
        <v>235</v>
      </c>
      <c r="B78" s="72" t="s">
        <v>215</v>
      </c>
      <c r="C78" s="83"/>
      <c r="D78" s="83"/>
      <c r="E78" s="87">
        <f t="shared" si="4"/>
        <v>0</v>
      </c>
      <c r="F78" s="313"/>
      <c r="G78" s="289">
        <f>'1.1.'!E78+'1.2.'!E78+'1.3.'!E78</f>
        <v>0</v>
      </c>
      <c r="H78" s="289">
        <f t="shared" si="5"/>
        <v>0</v>
      </c>
      <c r="I78" s="313">
        <f t="shared" si="6"/>
        <v>0</v>
      </c>
      <c r="J78" s="313">
        <f>'1.1.'!E78+'1.2.'!E78+'1.3.'!E78</f>
        <v>0</v>
      </c>
      <c r="K78" s="313">
        <f t="shared" si="7"/>
        <v>0</v>
      </c>
    </row>
    <row r="79" spans="1:11" s="38" customFormat="1" ht="12" customHeight="1" thickBot="1" x14ac:dyDescent="0.25">
      <c r="A79" s="75" t="s">
        <v>236</v>
      </c>
      <c r="B79" s="76" t="s">
        <v>216</v>
      </c>
      <c r="C79" s="83"/>
      <c r="D79" s="83"/>
      <c r="E79" s="87">
        <f t="shared" si="4"/>
        <v>0</v>
      </c>
      <c r="F79" s="313"/>
      <c r="G79" s="289">
        <f>'1.1.'!E79+'1.2.'!E79+'1.3.'!E79</f>
        <v>0</v>
      </c>
      <c r="H79" s="289">
        <f t="shared" si="5"/>
        <v>0</v>
      </c>
      <c r="I79" s="313">
        <f t="shared" si="6"/>
        <v>0</v>
      </c>
      <c r="J79" s="313">
        <f>'1.1.'!E79+'1.2.'!E79+'1.3.'!E79</f>
        <v>0</v>
      </c>
      <c r="K79" s="313">
        <f t="shared" si="7"/>
        <v>0</v>
      </c>
    </row>
    <row r="80" spans="1:11" s="38" customFormat="1" ht="12" customHeight="1" thickBot="1" x14ac:dyDescent="0.25">
      <c r="A80" s="89" t="s">
        <v>217</v>
      </c>
      <c r="B80" s="77" t="s">
        <v>237</v>
      </c>
      <c r="C80" s="65">
        <f>SUM(C81:C84)</f>
        <v>0</v>
      </c>
      <c r="D80" s="65">
        <f>SUM(D81:D84)</f>
        <v>0</v>
      </c>
      <c r="E80" s="66">
        <f>SUM(E81:E84)</f>
        <v>0</v>
      </c>
      <c r="F80" s="313"/>
      <c r="G80" s="289">
        <f>'1.1.'!E80+'1.2.'!E80+'1.3.'!E80</f>
        <v>0</v>
      </c>
      <c r="H80" s="289">
        <f t="shared" si="5"/>
        <v>0</v>
      </c>
      <c r="I80" s="313">
        <f t="shared" si="6"/>
        <v>0</v>
      </c>
      <c r="J80" s="313">
        <f>'1.1.'!E80+'1.2.'!E80+'1.3.'!E80</f>
        <v>0</v>
      </c>
      <c r="K80" s="313">
        <f t="shared" si="7"/>
        <v>0</v>
      </c>
    </row>
    <row r="81" spans="1:11" s="38" customFormat="1" ht="12" customHeight="1" x14ac:dyDescent="0.2">
      <c r="A81" s="91" t="s">
        <v>218</v>
      </c>
      <c r="B81" s="68" t="s">
        <v>219</v>
      </c>
      <c r="C81" s="83"/>
      <c r="D81" s="83"/>
      <c r="E81" s="87">
        <f t="shared" si="4"/>
        <v>0</v>
      </c>
      <c r="F81" s="313"/>
      <c r="G81" s="289">
        <f>'1.1.'!E81+'1.2.'!E81+'1.3.'!E81</f>
        <v>0</v>
      </c>
      <c r="H81" s="289">
        <f t="shared" si="5"/>
        <v>0</v>
      </c>
      <c r="I81" s="313">
        <f t="shared" si="6"/>
        <v>0</v>
      </c>
      <c r="J81" s="313">
        <f>'1.1.'!E81+'1.2.'!E81+'1.3.'!E81</f>
        <v>0</v>
      </c>
      <c r="K81" s="313">
        <f t="shared" si="7"/>
        <v>0</v>
      </c>
    </row>
    <row r="82" spans="1:11" s="38" customFormat="1" ht="12" customHeight="1" x14ac:dyDescent="0.2">
      <c r="A82" s="92" t="s">
        <v>220</v>
      </c>
      <c r="B82" s="72" t="s">
        <v>221</v>
      </c>
      <c r="C82" s="83"/>
      <c r="D82" s="83"/>
      <c r="E82" s="87">
        <f t="shared" si="4"/>
        <v>0</v>
      </c>
      <c r="F82" s="313"/>
      <c r="G82" s="289">
        <f>'1.1.'!E82+'1.2.'!E82+'1.3.'!E82</f>
        <v>0</v>
      </c>
      <c r="H82" s="289">
        <f t="shared" si="5"/>
        <v>0</v>
      </c>
      <c r="I82" s="313">
        <f t="shared" si="6"/>
        <v>0</v>
      </c>
      <c r="J82" s="313">
        <f>'1.1.'!E82+'1.2.'!E82+'1.3.'!E82</f>
        <v>0</v>
      </c>
      <c r="K82" s="313">
        <f t="shared" si="7"/>
        <v>0</v>
      </c>
    </row>
    <row r="83" spans="1:11" s="38" customFormat="1" ht="12" customHeight="1" x14ac:dyDescent="0.2">
      <c r="A83" s="92" t="s">
        <v>222</v>
      </c>
      <c r="B83" s="72" t="s">
        <v>223</v>
      </c>
      <c r="C83" s="83"/>
      <c r="D83" s="83"/>
      <c r="E83" s="87">
        <f t="shared" si="4"/>
        <v>0</v>
      </c>
      <c r="F83" s="313"/>
      <c r="G83" s="289">
        <f>'1.1.'!E83+'1.2.'!E83+'1.3.'!E83</f>
        <v>0</v>
      </c>
      <c r="H83" s="289">
        <f t="shared" si="5"/>
        <v>0</v>
      </c>
      <c r="I83" s="313">
        <f t="shared" si="6"/>
        <v>0</v>
      </c>
      <c r="J83" s="313">
        <f>'1.1.'!E83+'1.2.'!E83+'1.3.'!E83</f>
        <v>0</v>
      </c>
      <c r="K83" s="313">
        <f t="shared" si="7"/>
        <v>0</v>
      </c>
    </row>
    <row r="84" spans="1:11" s="38" customFormat="1" ht="12" customHeight="1" thickBot="1" x14ac:dyDescent="0.25">
      <c r="A84" s="93" t="s">
        <v>224</v>
      </c>
      <c r="B84" s="76" t="s">
        <v>225</v>
      </c>
      <c r="C84" s="83"/>
      <c r="D84" s="83"/>
      <c r="E84" s="87">
        <f t="shared" si="4"/>
        <v>0</v>
      </c>
      <c r="F84" s="313"/>
      <c r="G84" s="289">
        <f>'1.1.'!E84+'1.2.'!E84+'1.3.'!E84</f>
        <v>0</v>
      </c>
      <c r="H84" s="289">
        <f t="shared" si="5"/>
        <v>0</v>
      </c>
      <c r="I84" s="313">
        <f t="shared" si="6"/>
        <v>0</v>
      </c>
      <c r="J84" s="313">
        <f>'1.1.'!E84+'1.2.'!E84+'1.3.'!E84</f>
        <v>0</v>
      </c>
      <c r="K84" s="313">
        <f t="shared" si="7"/>
        <v>0</v>
      </c>
    </row>
    <row r="85" spans="1:11" s="38" customFormat="1" ht="12" customHeight="1" thickBot="1" x14ac:dyDescent="0.25">
      <c r="A85" s="89" t="s">
        <v>226</v>
      </c>
      <c r="B85" s="77" t="s">
        <v>343</v>
      </c>
      <c r="C85" s="94"/>
      <c r="D85" s="94"/>
      <c r="E85" s="66">
        <f t="shared" si="4"/>
        <v>0</v>
      </c>
      <c r="F85" s="313"/>
      <c r="G85" s="289">
        <f>'1.1.'!E85+'1.2.'!E85+'1.3.'!E85</f>
        <v>0</v>
      </c>
      <c r="H85" s="289">
        <f t="shared" si="5"/>
        <v>0</v>
      </c>
      <c r="I85" s="313">
        <f t="shared" si="6"/>
        <v>0</v>
      </c>
      <c r="J85" s="313">
        <f>'1.1.'!E85+'1.2.'!E85+'1.3.'!E85</f>
        <v>0</v>
      </c>
      <c r="K85" s="313">
        <f t="shared" si="7"/>
        <v>0</v>
      </c>
    </row>
    <row r="86" spans="1:11" s="38" customFormat="1" ht="13.5" customHeight="1" thickBot="1" x14ac:dyDescent="0.25">
      <c r="A86" s="89" t="s">
        <v>228</v>
      </c>
      <c r="B86" s="77" t="s">
        <v>227</v>
      </c>
      <c r="C86" s="94"/>
      <c r="D86" s="94"/>
      <c r="E86" s="66">
        <f t="shared" si="4"/>
        <v>0</v>
      </c>
      <c r="F86" s="313"/>
      <c r="G86" s="289">
        <f>'1.1.'!E86+'1.2.'!E86+'1.3.'!E86</f>
        <v>0</v>
      </c>
      <c r="H86" s="289">
        <f t="shared" si="5"/>
        <v>0</v>
      </c>
      <c r="I86" s="313">
        <f t="shared" si="6"/>
        <v>0</v>
      </c>
      <c r="J86" s="313">
        <f>'1.1.'!E86+'1.2.'!E86+'1.3.'!E86</f>
        <v>0</v>
      </c>
      <c r="K86" s="313">
        <f t="shared" si="7"/>
        <v>0</v>
      </c>
    </row>
    <row r="87" spans="1:11" s="38" customFormat="1" ht="15.75" customHeight="1" thickBot="1" x14ac:dyDescent="0.25">
      <c r="A87" s="89" t="s">
        <v>240</v>
      </c>
      <c r="B87" s="95" t="s">
        <v>346</v>
      </c>
      <c r="C87" s="80">
        <f>+C64+C68+C73+C76+C80+C86+C85</f>
        <v>24313000</v>
      </c>
      <c r="D87" s="80">
        <f>+D64+D68+D73+D76+D80+D86+D85</f>
        <v>0</v>
      </c>
      <c r="E87" s="81">
        <f>+E64+E68+E73+E76+E80+E86+E85</f>
        <v>24313000</v>
      </c>
      <c r="F87" s="313"/>
      <c r="G87" s="289">
        <f>'1.1.'!E87+'1.2.'!E87+'1.3.'!E87</f>
        <v>24313000</v>
      </c>
      <c r="H87" s="289">
        <f t="shared" si="5"/>
        <v>0</v>
      </c>
      <c r="I87" s="313">
        <f t="shared" si="6"/>
        <v>-24313000</v>
      </c>
      <c r="J87" s="313">
        <f>'1.1.'!E87+'1.2.'!E87+'1.3.'!E87</f>
        <v>24313000</v>
      </c>
      <c r="K87" s="313">
        <f t="shared" si="7"/>
        <v>0</v>
      </c>
    </row>
    <row r="88" spans="1:11" s="38" customFormat="1" ht="25.5" customHeight="1" thickBot="1" x14ac:dyDescent="0.25">
      <c r="A88" s="96" t="s">
        <v>345</v>
      </c>
      <c r="B88" s="97" t="s">
        <v>347</v>
      </c>
      <c r="C88" s="80">
        <f>+C63+C87</f>
        <v>62021764</v>
      </c>
      <c r="D88" s="80">
        <f>+D63+D87</f>
        <v>79216896</v>
      </c>
      <c r="E88" s="81">
        <f>+E63+E87</f>
        <v>141238660</v>
      </c>
      <c r="F88" s="313"/>
      <c r="G88" s="289">
        <f>'1.1.'!E88+'1.2.'!E88+'1.3.'!E88</f>
        <v>141238660</v>
      </c>
      <c r="H88" s="289">
        <f t="shared" si="5"/>
        <v>0</v>
      </c>
      <c r="I88" s="313">
        <f t="shared" si="6"/>
        <v>-141238660</v>
      </c>
      <c r="J88" s="313">
        <f>'1.1.'!E88+'1.2.'!E88+'1.3.'!E88</f>
        <v>141238660</v>
      </c>
      <c r="K88" s="313">
        <f t="shared" si="7"/>
        <v>0</v>
      </c>
    </row>
    <row r="89" spans="1:11" s="38" customFormat="1" ht="30.75" customHeight="1" x14ac:dyDescent="0.2">
      <c r="A89" s="3"/>
      <c r="B89" s="4"/>
      <c r="C89" s="24"/>
      <c r="F89" s="313"/>
      <c r="G89" s="289"/>
      <c r="H89" s="289"/>
      <c r="I89" s="313">
        <f t="shared" si="6"/>
        <v>0</v>
      </c>
      <c r="J89" s="313">
        <f>'1.1.'!E89+'1.2.'!E89+'1.3.'!E89</f>
        <v>0</v>
      </c>
      <c r="K89" s="313">
        <f t="shared" si="7"/>
        <v>0</v>
      </c>
    </row>
    <row r="90" spans="1:11" ht="16.5" customHeight="1" x14ac:dyDescent="0.25">
      <c r="A90" s="439" t="s">
        <v>33</v>
      </c>
      <c r="B90" s="439"/>
      <c r="C90" s="439"/>
      <c r="D90" s="439"/>
      <c r="E90" s="439"/>
      <c r="G90" s="289"/>
      <c r="H90" s="289"/>
      <c r="I90" s="313">
        <f t="shared" si="6"/>
        <v>0</v>
      </c>
      <c r="J90" s="313">
        <f>'1.1.'!E90+'1.2.'!E90+'1.3.'!E90</f>
        <v>0</v>
      </c>
      <c r="K90" s="313">
        <f t="shared" si="7"/>
        <v>0</v>
      </c>
    </row>
    <row r="91" spans="1:11" s="39" customFormat="1" ht="16.5" customHeight="1" thickBot="1" x14ac:dyDescent="0.3">
      <c r="A91" s="441" t="s">
        <v>82</v>
      </c>
      <c r="B91" s="441"/>
      <c r="C91" s="13"/>
      <c r="E91" s="13" t="s">
        <v>458</v>
      </c>
      <c r="F91" s="314"/>
      <c r="G91" s="289"/>
      <c r="H91" s="289"/>
      <c r="I91" s="313" t="e">
        <f t="shared" si="6"/>
        <v>#VALUE!</v>
      </c>
      <c r="J91" s="313" t="e">
        <f>'1.1.'!E91+'1.2.'!E91+'1.3.'!E91</f>
        <v>#VALUE!</v>
      </c>
      <c r="K91" s="313" t="e">
        <f t="shared" si="7"/>
        <v>#VALUE!</v>
      </c>
    </row>
    <row r="92" spans="1:11" s="56" customFormat="1" ht="12.75" x14ac:dyDescent="0.2">
      <c r="A92" s="442" t="s">
        <v>46</v>
      </c>
      <c r="B92" s="444" t="s">
        <v>380</v>
      </c>
      <c r="C92" s="446" t="str">
        <f>+CONCATENATE(LEFT(ÖSSZEFÜGGÉSEK!A6,4),". évi")</f>
        <v>2017. évi</v>
      </c>
      <c r="D92" s="447"/>
      <c r="E92" s="448"/>
      <c r="F92" s="312"/>
      <c r="G92" s="289"/>
      <c r="H92" s="289"/>
      <c r="I92" s="313">
        <f t="shared" si="6"/>
        <v>0</v>
      </c>
      <c r="J92" s="313">
        <f>'1.1.'!E92+'1.2.'!E92+'1.3.'!E92</f>
        <v>0</v>
      </c>
      <c r="K92" s="313">
        <f t="shared" si="7"/>
        <v>0</v>
      </c>
    </row>
    <row r="93" spans="1:11" s="56" customFormat="1" ht="39" thickBot="1" x14ac:dyDescent="0.25">
      <c r="A93" s="443"/>
      <c r="B93" s="445"/>
      <c r="C93" s="57" t="s">
        <v>379</v>
      </c>
      <c r="D93" s="58" t="str">
        <f>D4</f>
        <v>1.-5. sz. módosítás 
(±)</v>
      </c>
      <c r="E93" s="59" t="str">
        <f>E4</f>
        <v>5.sz. módosítás utáni</v>
      </c>
      <c r="F93" s="312"/>
      <c r="G93" s="289"/>
      <c r="H93" s="289"/>
      <c r="I93" s="313" t="e">
        <f t="shared" si="6"/>
        <v>#VALUE!</v>
      </c>
      <c r="J93" s="313" t="e">
        <f>'1.1.'!E93+'1.2.'!E93+'1.3.'!E93</f>
        <v>#VALUE!</v>
      </c>
      <c r="K93" s="313" t="e">
        <f t="shared" si="7"/>
        <v>#VALUE!</v>
      </c>
    </row>
    <row r="94" spans="1:11" s="38" customFormat="1" ht="12" customHeight="1" thickBot="1" x14ac:dyDescent="0.25">
      <c r="A94" s="98" t="s">
        <v>355</v>
      </c>
      <c r="B94" s="99" t="s">
        <v>356</v>
      </c>
      <c r="C94" s="99" t="s">
        <v>357</v>
      </c>
      <c r="D94" s="99" t="s">
        <v>359</v>
      </c>
      <c r="E94" s="100" t="s">
        <v>436</v>
      </c>
      <c r="F94" s="313"/>
      <c r="G94" s="289"/>
      <c r="H94" s="289"/>
      <c r="I94" s="313" t="e">
        <f t="shared" si="6"/>
        <v>#VALUE!</v>
      </c>
      <c r="J94" s="313" t="e">
        <f>'1.1.'!E94+'1.2.'!E94+'1.3.'!E94</f>
        <v>#VALUE!</v>
      </c>
      <c r="K94" s="313" t="e">
        <f t="shared" si="7"/>
        <v>#VALUE!</v>
      </c>
    </row>
    <row r="95" spans="1:11" s="56" customFormat="1" ht="12" customHeight="1" thickBot="1" x14ac:dyDescent="0.25">
      <c r="A95" s="101" t="s">
        <v>5</v>
      </c>
      <c r="B95" s="102" t="s">
        <v>439</v>
      </c>
      <c r="C95" s="103">
        <f>C96+C97+C98+C99+C100+C113</f>
        <v>57327764</v>
      </c>
      <c r="D95" s="103">
        <f>D96+D97+D98+D99+D100+D113</f>
        <v>23340445</v>
      </c>
      <c r="E95" s="104">
        <f>E96+E97+E98+E99+E100+E113</f>
        <v>80668209</v>
      </c>
      <c r="F95" s="312">
        <v>80668209</v>
      </c>
      <c r="G95" s="289">
        <f>'1.1.'!E95+'1.2.'!E95+'1.3.'!E95</f>
        <v>80668209</v>
      </c>
      <c r="H95" s="289">
        <f t="shared" si="5"/>
        <v>0</v>
      </c>
      <c r="I95" s="313">
        <f t="shared" si="6"/>
        <v>0</v>
      </c>
      <c r="J95" s="313">
        <f>'1.1.'!E95+'1.2.'!E95+'1.3.'!E95</f>
        <v>80668209</v>
      </c>
      <c r="K95" s="313">
        <f t="shared" si="7"/>
        <v>0</v>
      </c>
    </row>
    <row r="96" spans="1:11" s="56" customFormat="1" ht="12" customHeight="1" x14ac:dyDescent="0.2">
      <c r="A96" s="105" t="s">
        <v>58</v>
      </c>
      <c r="B96" s="106" t="s">
        <v>34</v>
      </c>
      <c r="C96" s="107">
        <v>11461000</v>
      </c>
      <c r="D96" s="107">
        <f>4697000+15000+820000+242000+10000</f>
        <v>5784000</v>
      </c>
      <c r="E96" s="108">
        <f t="shared" ref="E96:E129" si="8">C96+D96</f>
        <v>17245000</v>
      </c>
      <c r="F96" s="312"/>
      <c r="G96" s="289">
        <f>'1.1.'!E96+'1.2.'!E96+'1.3.'!E96</f>
        <v>17245000</v>
      </c>
      <c r="H96" s="289">
        <f t="shared" si="5"/>
        <v>0</v>
      </c>
      <c r="I96" s="313">
        <f t="shared" si="6"/>
        <v>-17245000</v>
      </c>
      <c r="J96" s="313">
        <f>'1.1.'!E96+'1.2.'!E96+'1.3.'!E96</f>
        <v>17245000</v>
      </c>
      <c r="K96" s="313">
        <f t="shared" si="7"/>
        <v>0</v>
      </c>
    </row>
    <row r="97" spans="1:11" s="56" customFormat="1" ht="12" customHeight="1" x14ac:dyDescent="0.2">
      <c r="A97" s="71" t="s">
        <v>59</v>
      </c>
      <c r="B97" s="109" t="s">
        <v>103</v>
      </c>
      <c r="C97" s="73">
        <v>2499000</v>
      </c>
      <c r="D97" s="73">
        <f>516000+3000+180000+28000+3000</f>
        <v>730000</v>
      </c>
      <c r="E97" s="110">
        <f t="shared" si="8"/>
        <v>3229000</v>
      </c>
      <c r="F97" s="312"/>
      <c r="G97" s="289">
        <f>'1.1.'!E97+'1.2.'!E97+'1.3.'!E97</f>
        <v>3229000</v>
      </c>
      <c r="H97" s="289">
        <f t="shared" si="5"/>
        <v>0</v>
      </c>
      <c r="I97" s="313">
        <f t="shared" si="6"/>
        <v>-3229000</v>
      </c>
      <c r="J97" s="313">
        <f>'1.1.'!E97+'1.2.'!E97+'1.3.'!E97</f>
        <v>3229000</v>
      </c>
      <c r="K97" s="313">
        <f t="shared" si="7"/>
        <v>0</v>
      </c>
    </row>
    <row r="98" spans="1:11" s="56" customFormat="1" ht="12" customHeight="1" x14ac:dyDescent="0.2">
      <c r="A98" s="71" t="s">
        <v>60</v>
      </c>
      <c r="B98" s="109" t="s">
        <v>77</v>
      </c>
      <c r="C98" s="78">
        <v>15472000</v>
      </c>
      <c r="D98" s="78">
        <f>145000+2000+109000+3431000+14000+4153000+6971000+30000+84000-50000+346000+149000+40000+311000-70000</f>
        <v>15665000</v>
      </c>
      <c r="E98" s="111">
        <f t="shared" si="8"/>
        <v>31137000</v>
      </c>
      <c r="F98" s="312">
        <f>24236000+6971000</f>
        <v>31207000</v>
      </c>
      <c r="G98" s="289">
        <f>'1.1.'!E98+'1.2.'!E98+'1.3.'!E98</f>
        <v>31137000</v>
      </c>
      <c r="H98" s="289">
        <f t="shared" si="5"/>
        <v>0</v>
      </c>
      <c r="I98" s="313">
        <f t="shared" si="6"/>
        <v>70000</v>
      </c>
      <c r="J98" s="313">
        <f>'1.1.'!E98+'1.2.'!E98+'1.3.'!E98</f>
        <v>31137000</v>
      </c>
      <c r="K98" s="313">
        <f t="shared" si="7"/>
        <v>0</v>
      </c>
    </row>
    <row r="99" spans="1:11" s="56" customFormat="1" ht="12" customHeight="1" x14ac:dyDescent="0.2">
      <c r="A99" s="71" t="s">
        <v>61</v>
      </c>
      <c r="B99" s="112" t="s">
        <v>104</v>
      </c>
      <c r="C99" s="78">
        <v>3912000</v>
      </c>
      <c r="D99" s="78">
        <f>162000+371800-759640-240000+331840+555000+174000+70000</f>
        <v>665000</v>
      </c>
      <c r="E99" s="111">
        <f t="shared" si="8"/>
        <v>4577000</v>
      </c>
      <c r="F99" s="312">
        <v>4507000</v>
      </c>
      <c r="G99" s="289">
        <f>'1.1.'!E99+'1.2.'!E99+'1.3.'!E99</f>
        <v>4577000</v>
      </c>
      <c r="H99" s="289">
        <f t="shared" si="5"/>
        <v>0</v>
      </c>
      <c r="I99" s="313">
        <f t="shared" si="6"/>
        <v>-70000</v>
      </c>
      <c r="J99" s="313">
        <f>'1.1.'!E99+'1.2.'!E99+'1.3.'!E99</f>
        <v>4577000</v>
      </c>
      <c r="K99" s="313">
        <f t="shared" si="7"/>
        <v>0</v>
      </c>
    </row>
    <row r="100" spans="1:11" s="56" customFormat="1" ht="12" customHeight="1" x14ac:dyDescent="0.2">
      <c r="A100" s="71" t="s">
        <v>69</v>
      </c>
      <c r="B100" s="113" t="s">
        <v>105</v>
      </c>
      <c r="C100" s="78">
        <v>4089000</v>
      </c>
      <c r="D100" s="78">
        <f>2000+3000+77000+919000+5142600+4000</f>
        <v>6147600</v>
      </c>
      <c r="E100" s="111">
        <f t="shared" si="8"/>
        <v>10236600</v>
      </c>
      <c r="F100" s="312">
        <f>4943451+6197600-904451</f>
        <v>10236600</v>
      </c>
      <c r="G100" s="289">
        <f>'1.1.'!E100+'1.2.'!E100+'1.3.'!E100</f>
        <v>10236600</v>
      </c>
      <c r="H100" s="289">
        <f t="shared" si="5"/>
        <v>0</v>
      </c>
      <c r="I100" s="313">
        <f t="shared" si="6"/>
        <v>0</v>
      </c>
      <c r="J100" s="313">
        <f>'1.1.'!E100+'1.2.'!E100+'1.3.'!E100</f>
        <v>10236600</v>
      </c>
      <c r="K100" s="313">
        <f t="shared" si="7"/>
        <v>0</v>
      </c>
    </row>
    <row r="101" spans="1:11" s="56" customFormat="1" ht="12" customHeight="1" x14ac:dyDescent="0.2">
      <c r="A101" s="71" t="s">
        <v>62</v>
      </c>
      <c r="B101" s="109" t="s">
        <v>310</v>
      </c>
      <c r="C101" s="78">
        <v>1409000</v>
      </c>
      <c r="D101" s="78">
        <f>2000+3000+77000</f>
        <v>82000</v>
      </c>
      <c r="E101" s="111">
        <f t="shared" si="8"/>
        <v>1491000</v>
      </c>
      <c r="F101" s="312"/>
      <c r="G101" s="289">
        <f>'1.1.'!E101+'1.2.'!E101+'1.3.'!E101</f>
        <v>1491000</v>
      </c>
      <c r="H101" s="289">
        <f t="shared" si="5"/>
        <v>0</v>
      </c>
      <c r="I101" s="313">
        <f t="shared" si="6"/>
        <v>-1491000</v>
      </c>
      <c r="J101" s="313">
        <f>'1.1.'!E101+'1.2.'!E101+'1.3.'!E101</f>
        <v>1491000</v>
      </c>
      <c r="K101" s="313">
        <f t="shared" si="7"/>
        <v>0</v>
      </c>
    </row>
    <row r="102" spans="1:11" s="56" customFormat="1" ht="12" customHeight="1" x14ac:dyDescent="0.2">
      <c r="A102" s="71" t="s">
        <v>63</v>
      </c>
      <c r="B102" s="114" t="s">
        <v>309</v>
      </c>
      <c r="C102" s="78"/>
      <c r="D102" s="78"/>
      <c r="E102" s="111">
        <f t="shared" si="8"/>
        <v>0</v>
      </c>
      <c r="F102" s="312"/>
      <c r="G102" s="289">
        <f>'1.1.'!E102+'1.2.'!E102+'1.3.'!E102</f>
        <v>0</v>
      </c>
      <c r="H102" s="289">
        <f t="shared" si="5"/>
        <v>0</v>
      </c>
      <c r="I102" s="313">
        <f t="shared" si="6"/>
        <v>0</v>
      </c>
      <c r="J102" s="313">
        <f>'1.1.'!E102+'1.2.'!E102+'1.3.'!E102</f>
        <v>0</v>
      </c>
      <c r="K102" s="313">
        <f t="shared" si="7"/>
        <v>0</v>
      </c>
    </row>
    <row r="103" spans="1:11" s="56" customFormat="1" ht="12" customHeight="1" x14ac:dyDescent="0.2">
      <c r="A103" s="71" t="s">
        <v>70</v>
      </c>
      <c r="B103" s="114" t="s">
        <v>308</v>
      </c>
      <c r="C103" s="78"/>
      <c r="D103" s="78"/>
      <c r="E103" s="111">
        <f t="shared" si="8"/>
        <v>0</v>
      </c>
      <c r="F103" s="312"/>
      <c r="G103" s="289">
        <f>'1.1.'!E103+'1.2.'!E103+'1.3.'!E103</f>
        <v>0</v>
      </c>
      <c r="H103" s="289">
        <f t="shared" si="5"/>
        <v>0</v>
      </c>
      <c r="I103" s="313">
        <f t="shared" si="6"/>
        <v>0</v>
      </c>
      <c r="J103" s="313">
        <f>'1.1.'!E103+'1.2.'!E103+'1.3.'!E103</f>
        <v>0</v>
      </c>
      <c r="K103" s="313">
        <f t="shared" si="7"/>
        <v>0</v>
      </c>
    </row>
    <row r="104" spans="1:11" s="56" customFormat="1" ht="12" customHeight="1" x14ac:dyDescent="0.2">
      <c r="A104" s="71" t="s">
        <v>71</v>
      </c>
      <c r="B104" s="115" t="s">
        <v>243</v>
      </c>
      <c r="C104" s="78"/>
      <c r="D104" s="78"/>
      <c r="E104" s="111">
        <f t="shared" si="8"/>
        <v>0</v>
      </c>
      <c r="F104" s="312"/>
      <c r="G104" s="289">
        <f>'1.1.'!E104+'1.2.'!E104+'1.3.'!E104</f>
        <v>0</v>
      </c>
      <c r="H104" s="289">
        <f t="shared" si="5"/>
        <v>0</v>
      </c>
      <c r="I104" s="313">
        <f t="shared" si="6"/>
        <v>0</v>
      </c>
      <c r="J104" s="313">
        <f>'1.1.'!E104+'1.2.'!E104+'1.3.'!E104</f>
        <v>0</v>
      </c>
      <c r="K104" s="313">
        <f t="shared" si="7"/>
        <v>0</v>
      </c>
    </row>
    <row r="105" spans="1:11" s="56" customFormat="1" ht="12" customHeight="1" x14ac:dyDescent="0.2">
      <c r="A105" s="71" t="s">
        <v>72</v>
      </c>
      <c r="B105" s="116" t="s">
        <v>244</v>
      </c>
      <c r="C105" s="78"/>
      <c r="D105" s="78"/>
      <c r="E105" s="111">
        <f t="shared" si="8"/>
        <v>0</v>
      </c>
      <c r="F105" s="312"/>
      <c r="G105" s="289">
        <f>'1.1.'!E105+'1.2.'!E105+'1.3.'!E105</f>
        <v>0</v>
      </c>
      <c r="H105" s="289">
        <f t="shared" si="5"/>
        <v>0</v>
      </c>
      <c r="I105" s="313">
        <f t="shared" si="6"/>
        <v>0</v>
      </c>
      <c r="J105" s="313">
        <f>'1.1.'!E105+'1.2.'!E105+'1.3.'!E105</f>
        <v>0</v>
      </c>
      <c r="K105" s="313">
        <f t="shared" si="7"/>
        <v>0</v>
      </c>
    </row>
    <row r="106" spans="1:11" s="56" customFormat="1" ht="12" customHeight="1" x14ac:dyDescent="0.2">
      <c r="A106" s="71" t="s">
        <v>73</v>
      </c>
      <c r="B106" s="116" t="s">
        <v>245</v>
      </c>
      <c r="C106" s="78"/>
      <c r="D106" s="78"/>
      <c r="E106" s="111">
        <f t="shared" si="8"/>
        <v>0</v>
      </c>
      <c r="F106" s="312"/>
      <c r="G106" s="289">
        <f>'1.1.'!E106+'1.2.'!E106+'1.3.'!E106</f>
        <v>0</v>
      </c>
      <c r="H106" s="289">
        <f t="shared" si="5"/>
        <v>0</v>
      </c>
      <c r="I106" s="313">
        <f t="shared" si="6"/>
        <v>0</v>
      </c>
      <c r="J106" s="313">
        <f>'1.1.'!E106+'1.2.'!E106+'1.3.'!E106</f>
        <v>0</v>
      </c>
      <c r="K106" s="313">
        <f t="shared" si="7"/>
        <v>0</v>
      </c>
    </row>
    <row r="107" spans="1:11" s="56" customFormat="1" ht="12" customHeight="1" x14ac:dyDescent="0.2">
      <c r="A107" s="71" t="s">
        <v>75</v>
      </c>
      <c r="B107" s="115" t="s">
        <v>246</v>
      </c>
      <c r="C107" s="78">
        <v>1629000</v>
      </c>
      <c r="D107" s="78">
        <v>919000</v>
      </c>
      <c r="E107" s="111">
        <f t="shared" si="8"/>
        <v>2548000</v>
      </c>
      <c r="F107" s="312"/>
      <c r="G107" s="289">
        <f>'1.1.'!E107+'1.2.'!E107+'1.3.'!E107</f>
        <v>2548000</v>
      </c>
      <c r="H107" s="289">
        <f t="shared" si="5"/>
        <v>0</v>
      </c>
      <c r="I107" s="313">
        <f t="shared" si="6"/>
        <v>-2548000</v>
      </c>
      <c r="J107" s="313">
        <f>'1.1.'!E107+'1.2.'!E107+'1.3.'!E107</f>
        <v>2548000</v>
      </c>
      <c r="K107" s="313">
        <f t="shared" si="7"/>
        <v>0</v>
      </c>
    </row>
    <row r="108" spans="1:11" s="56" customFormat="1" ht="12" customHeight="1" x14ac:dyDescent="0.2">
      <c r="A108" s="71" t="s">
        <v>106</v>
      </c>
      <c r="B108" s="115" t="s">
        <v>247</v>
      </c>
      <c r="C108" s="78"/>
      <c r="D108" s="78"/>
      <c r="E108" s="111">
        <f t="shared" si="8"/>
        <v>0</v>
      </c>
      <c r="F108" s="312"/>
      <c r="G108" s="289">
        <f>'1.1.'!E108+'1.2.'!E108+'1.3.'!E108</f>
        <v>0</v>
      </c>
      <c r="H108" s="289">
        <f t="shared" si="5"/>
        <v>0</v>
      </c>
      <c r="I108" s="313">
        <f t="shared" si="6"/>
        <v>0</v>
      </c>
      <c r="J108" s="313">
        <f>'1.1.'!E108+'1.2.'!E108+'1.3.'!E108</f>
        <v>0</v>
      </c>
      <c r="K108" s="313">
        <f t="shared" si="7"/>
        <v>0</v>
      </c>
    </row>
    <row r="109" spans="1:11" s="56" customFormat="1" ht="12" customHeight="1" x14ac:dyDescent="0.2">
      <c r="A109" s="71" t="s">
        <v>241</v>
      </c>
      <c r="B109" s="116" t="s">
        <v>248</v>
      </c>
      <c r="C109" s="78"/>
      <c r="D109" s="78"/>
      <c r="E109" s="111">
        <f t="shared" si="8"/>
        <v>0</v>
      </c>
      <c r="F109" s="312"/>
      <c r="G109" s="289">
        <f>'1.1.'!E109+'1.2.'!E109+'1.3.'!E109</f>
        <v>0</v>
      </c>
      <c r="H109" s="289">
        <f t="shared" si="5"/>
        <v>0</v>
      </c>
      <c r="I109" s="313">
        <f t="shared" si="6"/>
        <v>0</v>
      </c>
      <c r="J109" s="313">
        <f>'1.1.'!E109+'1.2.'!E109+'1.3.'!E109</f>
        <v>0</v>
      </c>
      <c r="K109" s="313">
        <f t="shared" si="7"/>
        <v>0</v>
      </c>
    </row>
    <row r="110" spans="1:11" s="56" customFormat="1" ht="12" customHeight="1" x14ac:dyDescent="0.2">
      <c r="A110" s="117" t="s">
        <v>242</v>
      </c>
      <c r="B110" s="114" t="s">
        <v>249</v>
      </c>
      <c r="C110" s="78"/>
      <c r="D110" s="78"/>
      <c r="E110" s="111">
        <f t="shared" si="8"/>
        <v>0</v>
      </c>
      <c r="F110" s="312"/>
      <c r="G110" s="289">
        <f>'1.1.'!E110+'1.2.'!E110+'1.3.'!E110</f>
        <v>0</v>
      </c>
      <c r="H110" s="289">
        <f t="shared" si="5"/>
        <v>0</v>
      </c>
      <c r="I110" s="313">
        <f t="shared" si="6"/>
        <v>0</v>
      </c>
      <c r="J110" s="313">
        <f>'1.1.'!E110+'1.2.'!E110+'1.3.'!E110</f>
        <v>0</v>
      </c>
      <c r="K110" s="313">
        <f t="shared" si="7"/>
        <v>0</v>
      </c>
    </row>
    <row r="111" spans="1:11" s="56" customFormat="1" ht="12" customHeight="1" x14ac:dyDescent="0.2">
      <c r="A111" s="71" t="s">
        <v>306</v>
      </c>
      <c r="B111" s="114" t="s">
        <v>250</v>
      </c>
      <c r="C111" s="78"/>
      <c r="D111" s="78"/>
      <c r="E111" s="111">
        <f t="shared" si="8"/>
        <v>0</v>
      </c>
      <c r="F111" s="312"/>
      <c r="G111" s="289">
        <f>'1.1.'!E111+'1.2.'!E111+'1.3.'!E111</f>
        <v>0</v>
      </c>
      <c r="H111" s="289">
        <f t="shared" si="5"/>
        <v>0</v>
      </c>
      <c r="I111" s="313">
        <f t="shared" si="6"/>
        <v>0</v>
      </c>
      <c r="J111" s="313">
        <f>'1.1.'!E111+'1.2.'!E111+'1.3.'!E111</f>
        <v>0</v>
      </c>
      <c r="K111" s="313">
        <f t="shared" si="7"/>
        <v>0</v>
      </c>
    </row>
    <row r="112" spans="1:11" s="56" customFormat="1" ht="12" customHeight="1" x14ac:dyDescent="0.2">
      <c r="A112" s="75" t="s">
        <v>307</v>
      </c>
      <c r="B112" s="114" t="s">
        <v>251</v>
      </c>
      <c r="C112" s="78">
        <v>1051000</v>
      </c>
      <c r="D112" s="78">
        <f>5142600+4000</f>
        <v>5146600</v>
      </c>
      <c r="E112" s="111">
        <f t="shared" si="8"/>
        <v>6197600</v>
      </c>
      <c r="F112" s="312"/>
      <c r="G112" s="289">
        <f>'1.1.'!E112+'1.2.'!E112+'1.3.'!E112</f>
        <v>6197600</v>
      </c>
      <c r="H112" s="289">
        <f t="shared" si="5"/>
        <v>0</v>
      </c>
      <c r="I112" s="313">
        <f t="shared" si="6"/>
        <v>-6197600</v>
      </c>
      <c r="J112" s="313">
        <f>'1.1.'!E112+'1.2.'!E112+'1.3.'!E112</f>
        <v>6197600</v>
      </c>
      <c r="K112" s="313">
        <f t="shared" si="7"/>
        <v>0</v>
      </c>
    </row>
    <row r="113" spans="1:11" s="56" customFormat="1" ht="12" customHeight="1" x14ac:dyDescent="0.2">
      <c r="A113" s="71" t="s">
        <v>311</v>
      </c>
      <c r="B113" s="112" t="s">
        <v>35</v>
      </c>
      <c r="C113" s="73">
        <v>19894764</v>
      </c>
      <c r="D113" s="73">
        <f>D114+D115</f>
        <v>-5651155</v>
      </c>
      <c r="E113" s="110">
        <f t="shared" si="8"/>
        <v>14243609</v>
      </c>
      <c r="F113" s="312">
        <f>SUM(F114:F115)</f>
        <v>14243609</v>
      </c>
      <c r="G113" s="289">
        <f>'1.1.'!E113+'1.2.'!E113+'1.3.'!E113</f>
        <v>14243609</v>
      </c>
      <c r="H113" s="289">
        <f t="shared" si="5"/>
        <v>0</v>
      </c>
      <c r="I113" s="313">
        <f t="shared" si="6"/>
        <v>0</v>
      </c>
      <c r="J113" s="313">
        <f>'1.1.'!E113+'1.2.'!E113+'1.3.'!E113</f>
        <v>14243609</v>
      </c>
      <c r="K113" s="313">
        <f t="shared" si="7"/>
        <v>0</v>
      </c>
    </row>
    <row r="114" spans="1:11" s="56" customFormat="1" ht="12" customHeight="1" x14ac:dyDescent="0.2">
      <c r="A114" s="71" t="s">
        <v>312</v>
      </c>
      <c r="B114" s="109" t="s">
        <v>314</v>
      </c>
      <c r="C114" s="73">
        <v>1237764</v>
      </c>
      <c r="D114" s="73">
        <f>-2000-3000-79000-6000-109000+63000-319000-18000+268900+264557+103220-4000+48000+110720-208140-13000+268900+66139+549</f>
        <v>432845</v>
      </c>
      <c r="E114" s="110">
        <f t="shared" si="8"/>
        <v>1670609</v>
      </c>
      <c r="F114" s="312">
        <v>1670609</v>
      </c>
      <c r="G114" s="289">
        <f>'1.1.'!E114+'1.2.'!E114+'1.3.'!E114</f>
        <v>1670609</v>
      </c>
      <c r="H114" s="289">
        <f t="shared" si="5"/>
        <v>0</v>
      </c>
      <c r="I114" s="313">
        <f t="shared" si="6"/>
        <v>0</v>
      </c>
      <c r="J114" s="313">
        <f>'1.1.'!E114+'1.2.'!E114+'1.3.'!E114</f>
        <v>1670609</v>
      </c>
      <c r="K114" s="313">
        <f t="shared" si="7"/>
        <v>0</v>
      </c>
    </row>
    <row r="115" spans="1:11" s="56" customFormat="1" ht="12" customHeight="1" thickBot="1" x14ac:dyDescent="0.25">
      <c r="A115" s="118" t="s">
        <v>313</v>
      </c>
      <c r="B115" s="119" t="s">
        <v>315</v>
      </c>
      <c r="C115" s="120">
        <v>18657000</v>
      </c>
      <c r="D115" s="120">
        <f>1500000-3431000-4153000</f>
        <v>-6084000</v>
      </c>
      <c r="E115" s="121">
        <f t="shared" si="8"/>
        <v>12573000</v>
      </c>
      <c r="F115" s="312">
        <v>12573000</v>
      </c>
      <c r="G115" s="289">
        <f>'1.1.'!E115+'1.2.'!E115+'1.3.'!E115</f>
        <v>12573000</v>
      </c>
      <c r="H115" s="289">
        <f t="shared" si="5"/>
        <v>0</v>
      </c>
      <c r="I115" s="313">
        <f t="shared" si="6"/>
        <v>0</v>
      </c>
      <c r="J115" s="313">
        <f>'1.1.'!E115+'1.2.'!E115+'1.3.'!E115</f>
        <v>12573000</v>
      </c>
      <c r="K115" s="313">
        <f t="shared" si="7"/>
        <v>0</v>
      </c>
    </row>
    <row r="116" spans="1:11" s="56" customFormat="1" ht="12" customHeight="1" thickBot="1" x14ac:dyDescent="0.25">
      <c r="A116" s="122" t="s">
        <v>6</v>
      </c>
      <c r="B116" s="123" t="s">
        <v>440</v>
      </c>
      <c r="C116" s="124">
        <f>+C117+C119+C121</f>
        <v>3789000</v>
      </c>
      <c r="D116" s="65">
        <f>+D117+D119+D121</f>
        <v>55877000</v>
      </c>
      <c r="E116" s="125">
        <f>+E117+E119+E121</f>
        <v>59666000</v>
      </c>
      <c r="F116" s="312">
        <v>59666000</v>
      </c>
      <c r="G116" s="289">
        <f>'1.1.'!E116+'1.2.'!E116+'1.3.'!E116</f>
        <v>59666000</v>
      </c>
      <c r="H116" s="289">
        <f t="shared" si="5"/>
        <v>0</v>
      </c>
      <c r="I116" s="313">
        <f t="shared" si="6"/>
        <v>0</v>
      </c>
      <c r="J116" s="313">
        <f>'1.1.'!E116+'1.2.'!E116+'1.3.'!E116</f>
        <v>59666000</v>
      </c>
      <c r="K116" s="313">
        <f t="shared" si="7"/>
        <v>0</v>
      </c>
    </row>
    <row r="117" spans="1:11" s="56" customFormat="1" ht="12" customHeight="1" x14ac:dyDescent="0.2">
      <c r="A117" s="67" t="s">
        <v>64</v>
      </c>
      <c r="B117" s="109" t="s">
        <v>121</v>
      </c>
      <c r="C117" s="69">
        <v>3789000</v>
      </c>
      <c r="D117" s="126">
        <f>325000-1494000-600000+56396000+1250000</f>
        <v>55877000</v>
      </c>
      <c r="E117" s="70">
        <f t="shared" si="8"/>
        <v>59666000</v>
      </c>
      <c r="F117" s="312"/>
      <c r="G117" s="289">
        <f>'1.1.'!E117+'1.2.'!E117+'1.3.'!E117</f>
        <v>59666000</v>
      </c>
      <c r="H117" s="289">
        <f t="shared" si="5"/>
        <v>0</v>
      </c>
      <c r="I117" s="313">
        <f t="shared" si="6"/>
        <v>-59666000</v>
      </c>
      <c r="J117" s="313">
        <f>'1.1.'!E117+'1.2.'!E117+'1.3.'!E117</f>
        <v>59666000</v>
      </c>
      <c r="K117" s="313">
        <f t="shared" si="7"/>
        <v>0</v>
      </c>
    </row>
    <row r="118" spans="1:11" s="56" customFormat="1" ht="12" customHeight="1" x14ac:dyDescent="0.2">
      <c r="A118" s="67" t="s">
        <v>65</v>
      </c>
      <c r="B118" s="127" t="s">
        <v>255</v>
      </c>
      <c r="C118" s="69"/>
      <c r="D118" s="126">
        <v>56396000</v>
      </c>
      <c r="E118" s="70">
        <f t="shared" si="8"/>
        <v>56396000</v>
      </c>
      <c r="F118" s="312"/>
      <c r="G118" s="289">
        <f>'1.1.'!E118+'1.2.'!E118+'1.3.'!E118</f>
        <v>56396000</v>
      </c>
      <c r="H118" s="289">
        <f t="shared" si="5"/>
        <v>0</v>
      </c>
      <c r="I118" s="313">
        <f t="shared" si="6"/>
        <v>-56396000</v>
      </c>
      <c r="J118" s="313">
        <f>'1.1.'!E118+'1.2.'!E118+'1.3.'!E118</f>
        <v>56396000</v>
      </c>
      <c r="K118" s="313">
        <f t="shared" si="7"/>
        <v>0</v>
      </c>
    </row>
    <row r="119" spans="1:11" s="56" customFormat="1" ht="12" customHeight="1" x14ac:dyDescent="0.2">
      <c r="A119" s="67" t="s">
        <v>66</v>
      </c>
      <c r="B119" s="127" t="s">
        <v>107</v>
      </c>
      <c r="C119" s="73"/>
      <c r="D119" s="128"/>
      <c r="E119" s="110">
        <f t="shared" si="8"/>
        <v>0</v>
      </c>
      <c r="F119" s="312"/>
      <c r="G119" s="289">
        <f>'1.1.'!E119+'1.2.'!E119+'1.3.'!E119</f>
        <v>0</v>
      </c>
      <c r="H119" s="289">
        <f t="shared" si="5"/>
        <v>0</v>
      </c>
      <c r="I119" s="313">
        <f t="shared" si="6"/>
        <v>0</v>
      </c>
      <c r="J119" s="313">
        <f>'1.1.'!E119+'1.2.'!E119+'1.3.'!E119</f>
        <v>0</v>
      </c>
      <c r="K119" s="313">
        <f t="shared" si="7"/>
        <v>0</v>
      </c>
    </row>
    <row r="120" spans="1:11" s="56" customFormat="1" ht="12" customHeight="1" x14ac:dyDescent="0.2">
      <c r="A120" s="67" t="s">
        <v>67</v>
      </c>
      <c r="B120" s="127" t="s">
        <v>256</v>
      </c>
      <c r="C120" s="73"/>
      <c r="D120" s="128"/>
      <c r="E120" s="110">
        <f t="shared" si="8"/>
        <v>0</v>
      </c>
      <c r="F120" s="312"/>
      <c r="G120" s="289">
        <f>'1.1.'!E120+'1.2.'!E120+'1.3.'!E120</f>
        <v>0</v>
      </c>
      <c r="H120" s="289">
        <f t="shared" si="5"/>
        <v>0</v>
      </c>
      <c r="I120" s="313">
        <f t="shared" si="6"/>
        <v>0</v>
      </c>
      <c r="J120" s="313">
        <f>'1.1.'!E120+'1.2.'!E120+'1.3.'!E120</f>
        <v>0</v>
      </c>
      <c r="K120" s="313">
        <f t="shared" si="7"/>
        <v>0</v>
      </c>
    </row>
    <row r="121" spans="1:11" s="56" customFormat="1" ht="12" customHeight="1" x14ac:dyDescent="0.2">
      <c r="A121" s="67" t="s">
        <v>68</v>
      </c>
      <c r="B121" s="76" t="s">
        <v>123</v>
      </c>
      <c r="C121" s="73"/>
      <c r="D121" s="128"/>
      <c r="E121" s="110">
        <f t="shared" si="8"/>
        <v>0</v>
      </c>
      <c r="F121" s="312"/>
      <c r="G121" s="289">
        <f>'1.1.'!E121+'1.2.'!E121+'1.3.'!E121</f>
        <v>0</v>
      </c>
      <c r="H121" s="289">
        <f t="shared" si="5"/>
        <v>0</v>
      </c>
      <c r="I121" s="313">
        <f t="shared" si="6"/>
        <v>0</v>
      </c>
      <c r="J121" s="313">
        <f>'1.1.'!E121+'1.2.'!E121+'1.3.'!E121</f>
        <v>0</v>
      </c>
      <c r="K121" s="313">
        <f t="shared" si="7"/>
        <v>0</v>
      </c>
    </row>
    <row r="122" spans="1:11" s="56" customFormat="1" ht="12" customHeight="1" x14ac:dyDescent="0.2">
      <c r="A122" s="67" t="s">
        <v>74</v>
      </c>
      <c r="B122" s="74" t="s">
        <v>300</v>
      </c>
      <c r="C122" s="73"/>
      <c r="D122" s="128"/>
      <c r="E122" s="110">
        <f t="shared" si="8"/>
        <v>0</v>
      </c>
      <c r="F122" s="312"/>
      <c r="G122" s="289">
        <f>'1.1.'!E122+'1.2.'!E122+'1.3.'!E122</f>
        <v>0</v>
      </c>
      <c r="H122" s="289">
        <f t="shared" si="5"/>
        <v>0</v>
      </c>
      <c r="I122" s="313">
        <f t="shared" si="6"/>
        <v>0</v>
      </c>
      <c r="J122" s="313">
        <f>'1.1.'!E122+'1.2.'!E122+'1.3.'!E122</f>
        <v>0</v>
      </c>
      <c r="K122" s="313">
        <f t="shared" si="7"/>
        <v>0</v>
      </c>
    </row>
    <row r="123" spans="1:11" s="56" customFormat="1" ht="12" customHeight="1" x14ac:dyDescent="0.2">
      <c r="A123" s="67" t="s">
        <v>76</v>
      </c>
      <c r="B123" s="129" t="s">
        <v>261</v>
      </c>
      <c r="C123" s="73"/>
      <c r="D123" s="128"/>
      <c r="E123" s="110">
        <f t="shared" si="8"/>
        <v>0</v>
      </c>
      <c r="F123" s="312"/>
      <c r="G123" s="289">
        <f>'1.1.'!E123+'1.2.'!E123+'1.3.'!E123</f>
        <v>0</v>
      </c>
      <c r="H123" s="289">
        <f t="shared" si="5"/>
        <v>0</v>
      </c>
      <c r="I123" s="313">
        <f t="shared" si="6"/>
        <v>0</v>
      </c>
      <c r="J123" s="313">
        <f>'1.1.'!E123+'1.2.'!E123+'1.3.'!E123</f>
        <v>0</v>
      </c>
      <c r="K123" s="313">
        <f t="shared" si="7"/>
        <v>0</v>
      </c>
    </row>
    <row r="124" spans="1:11" s="56" customFormat="1" ht="12" customHeight="1" x14ac:dyDescent="0.2">
      <c r="A124" s="67" t="s">
        <v>108</v>
      </c>
      <c r="B124" s="116" t="s">
        <v>245</v>
      </c>
      <c r="C124" s="73"/>
      <c r="D124" s="128"/>
      <c r="E124" s="110">
        <f t="shared" si="8"/>
        <v>0</v>
      </c>
      <c r="F124" s="312"/>
      <c r="G124" s="289">
        <f>'1.1.'!E124+'1.2.'!E124+'1.3.'!E124</f>
        <v>0</v>
      </c>
      <c r="H124" s="289">
        <f t="shared" si="5"/>
        <v>0</v>
      </c>
      <c r="I124" s="313">
        <f t="shared" si="6"/>
        <v>0</v>
      </c>
      <c r="J124" s="313">
        <f>'1.1.'!E124+'1.2.'!E124+'1.3.'!E124</f>
        <v>0</v>
      </c>
      <c r="K124" s="313">
        <f t="shared" si="7"/>
        <v>0</v>
      </c>
    </row>
    <row r="125" spans="1:11" s="56" customFormat="1" ht="12" customHeight="1" x14ac:dyDescent="0.2">
      <c r="A125" s="67" t="s">
        <v>109</v>
      </c>
      <c r="B125" s="116" t="s">
        <v>260</v>
      </c>
      <c r="C125" s="73"/>
      <c r="D125" s="128"/>
      <c r="E125" s="110">
        <f t="shared" si="8"/>
        <v>0</v>
      </c>
      <c r="F125" s="312"/>
      <c r="G125" s="289">
        <f>'1.1.'!E125+'1.2.'!E125+'1.3.'!E125</f>
        <v>0</v>
      </c>
      <c r="H125" s="289">
        <f t="shared" si="5"/>
        <v>0</v>
      </c>
      <c r="I125" s="313">
        <f t="shared" si="6"/>
        <v>0</v>
      </c>
      <c r="J125" s="313">
        <f>'1.1.'!E125+'1.2.'!E125+'1.3.'!E125</f>
        <v>0</v>
      </c>
      <c r="K125" s="313">
        <f t="shared" si="7"/>
        <v>0</v>
      </c>
    </row>
    <row r="126" spans="1:11" s="56" customFormat="1" ht="12" customHeight="1" x14ac:dyDescent="0.2">
      <c r="A126" s="67" t="s">
        <v>110</v>
      </c>
      <c r="B126" s="116" t="s">
        <v>259</v>
      </c>
      <c r="C126" s="73"/>
      <c r="D126" s="128"/>
      <c r="E126" s="110">
        <f t="shared" si="8"/>
        <v>0</v>
      </c>
      <c r="F126" s="312"/>
      <c r="G126" s="289">
        <f>'1.1.'!E126+'1.2.'!E126+'1.3.'!E126</f>
        <v>0</v>
      </c>
      <c r="H126" s="289">
        <f t="shared" si="5"/>
        <v>0</v>
      </c>
      <c r="I126" s="313">
        <f t="shared" si="6"/>
        <v>0</v>
      </c>
      <c r="J126" s="313">
        <f>'1.1.'!E126+'1.2.'!E126+'1.3.'!E126</f>
        <v>0</v>
      </c>
      <c r="K126" s="313">
        <f t="shared" si="7"/>
        <v>0</v>
      </c>
    </row>
    <row r="127" spans="1:11" s="56" customFormat="1" ht="12" customHeight="1" x14ac:dyDescent="0.2">
      <c r="A127" s="67" t="s">
        <v>252</v>
      </c>
      <c r="B127" s="116" t="s">
        <v>248</v>
      </c>
      <c r="C127" s="73"/>
      <c r="D127" s="128"/>
      <c r="E127" s="110">
        <f t="shared" si="8"/>
        <v>0</v>
      </c>
      <c r="F127" s="312"/>
      <c r="G127" s="289">
        <f>'1.1.'!E127+'1.2.'!E127+'1.3.'!E127</f>
        <v>0</v>
      </c>
      <c r="H127" s="289">
        <f t="shared" si="5"/>
        <v>0</v>
      </c>
      <c r="I127" s="313">
        <f t="shared" si="6"/>
        <v>0</v>
      </c>
      <c r="J127" s="313">
        <f>'1.1.'!E127+'1.2.'!E127+'1.3.'!E127</f>
        <v>0</v>
      </c>
      <c r="K127" s="313">
        <f t="shared" si="7"/>
        <v>0</v>
      </c>
    </row>
    <row r="128" spans="1:11" s="56" customFormat="1" ht="12" customHeight="1" x14ac:dyDescent="0.2">
      <c r="A128" s="67" t="s">
        <v>253</v>
      </c>
      <c r="B128" s="116" t="s">
        <v>258</v>
      </c>
      <c r="C128" s="73"/>
      <c r="D128" s="128"/>
      <c r="E128" s="110">
        <f t="shared" si="8"/>
        <v>0</v>
      </c>
      <c r="F128" s="312"/>
      <c r="G128" s="289">
        <f>'1.1.'!E128+'1.2.'!E128+'1.3.'!E128</f>
        <v>0</v>
      </c>
      <c r="H128" s="289">
        <f t="shared" si="5"/>
        <v>0</v>
      </c>
      <c r="I128" s="313">
        <f t="shared" si="6"/>
        <v>0</v>
      </c>
      <c r="J128" s="313">
        <f>'1.1.'!E128+'1.2.'!E128+'1.3.'!E128</f>
        <v>0</v>
      </c>
      <c r="K128" s="313">
        <f t="shared" si="7"/>
        <v>0</v>
      </c>
    </row>
    <row r="129" spans="1:11" s="56" customFormat="1" ht="12" customHeight="1" thickBot="1" x14ac:dyDescent="0.25">
      <c r="A129" s="117" t="s">
        <v>254</v>
      </c>
      <c r="B129" s="116" t="s">
        <v>257</v>
      </c>
      <c r="C129" s="78"/>
      <c r="D129" s="130"/>
      <c r="E129" s="111">
        <f t="shared" si="8"/>
        <v>0</v>
      </c>
      <c r="F129" s="312"/>
      <c r="G129" s="289">
        <f>'1.1.'!E129+'1.2.'!E129+'1.3.'!E129</f>
        <v>0</v>
      </c>
      <c r="H129" s="289">
        <f t="shared" si="5"/>
        <v>0</v>
      </c>
      <c r="I129" s="313">
        <f t="shared" si="6"/>
        <v>0</v>
      </c>
      <c r="J129" s="313">
        <f>'1.1.'!E129+'1.2.'!E129+'1.3.'!E129</f>
        <v>0</v>
      </c>
      <c r="K129" s="313">
        <f t="shared" si="7"/>
        <v>0</v>
      </c>
    </row>
    <row r="130" spans="1:11" s="56" customFormat="1" ht="12" customHeight="1" thickBot="1" x14ac:dyDescent="0.25">
      <c r="A130" s="63" t="s">
        <v>7</v>
      </c>
      <c r="B130" s="131" t="s">
        <v>316</v>
      </c>
      <c r="C130" s="65">
        <f>+C95+C116</f>
        <v>61116764</v>
      </c>
      <c r="D130" s="132">
        <f>+D95+D116</f>
        <v>79217445</v>
      </c>
      <c r="E130" s="66">
        <f>+E95+E116</f>
        <v>140334209</v>
      </c>
      <c r="F130" s="312">
        <v>140334209</v>
      </c>
      <c r="G130" s="289">
        <f>'1.1.'!E130+'1.2.'!E130+'1.3.'!E130</f>
        <v>140334209</v>
      </c>
      <c r="H130" s="289">
        <f t="shared" si="5"/>
        <v>0</v>
      </c>
      <c r="I130" s="313">
        <f t="shared" si="6"/>
        <v>0</v>
      </c>
      <c r="J130" s="313">
        <f>'1.1.'!E130+'1.2.'!E130+'1.3.'!E130</f>
        <v>140334209</v>
      </c>
      <c r="K130" s="313">
        <f t="shared" si="7"/>
        <v>0</v>
      </c>
    </row>
    <row r="131" spans="1:11" s="56" customFormat="1" ht="12" customHeight="1" thickBot="1" x14ac:dyDescent="0.25">
      <c r="A131" s="63" t="s">
        <v>8</v>
      </c>
      <c r="B131" s="131" t="s">
        <v>381</v>
      </c>
      <c r="C131" s="65">
        <f>+C132+C133+C134</f>
        <v>0</v>
      </c>
      <c r="D131" s="132">
        <f>+D132+D133+D134</f>
        <v>0</v>
      </c>
      <c r="E131" s="66">
        <f>+E132+E133+E134</f>
        <v>0</v>
      </c>
      <c r="F131" s="312"/>
      <c r="G131" s="289">
        <f>'1.1.'!E131+'1.2.'!E131+'1.3.'!E131</f>
        <v>0</v>
      </c>
      <c r="H131" s="289">
        <f t="shared" si="5"/>
        <v>0</v>
      </c>
      <c r="I131" s="313">
        <f t="shared" si="6"/>
        <v>0</v>
      </c>
      <c r="J131" s="313">
        <f>'1.1.'!E131+'1.2.'!E131+'1.3.'!E131</f>
        <v>0</v>
      </c>
      <c r="K131" s="313">
        <f t="shared" si="7"/>
        <v>0</v>
      </c>
    </row>
    <row r="132" spans="1:11" s="56" customFormat="1" ht="12" customHeight="1" x14ac:dyDescent="0.2">
      <c r="A132" s="67" t="s">
        <v>157</v>
      </c>
      <c r="B132" s="127" t="s">
        <v>324</v>
      </c>
      <c r="C132" s="73"/>
      <c r="D132" s="128"/>
      <c r="E132" s="110">
        <f t="shared" ref="E132:E154" si="9">C132+D132</f>
        <v>0</v>
      </c>
      <c r="F132" s="312"/>
      <c r="G132" s="289">
        <f>'1.1.'!E132+'1.2.'!E132+'1.3.'!E132</f>
        <v>0</v>
      </c>
      <c r="H132" s="289">
        <f t="shared" si="5"/>
        <v>0</v>
      </c>
      <c r="I132" s="313">
        <f t="shared" si="6"/>
        <v>0</v>
      </c>
      <c r="J132" s="313">
        <f>'1.1.'!E132+'1.2.'!E132+'1.3.'!E132</f>
        <v>0</v>
      </c>
      <c r="K132" s="313">
        <f t="shared" si="7"/>
        <v>0</v>
      </c>
    </row>
    <row r="133" spans="1:11" s="56" customFormat="1" ht="12" customHeight="1" x14ac:dyDescent="0.2">
      <c r="A133" s="67" t="s">
        <v>158</v>
      </c>
      <c r="B133" s="127" t="s">
        <v>325</v>
      </c>
      <c r="C133" s="73"/>
      <c r="D133" s="128"/>
      <c r="E133" s="110">
        <f t="shared" si="9"/>
        <v>0</v>
      </c>
      <c r="F133" s="312"/>
      <c r="G133" s="289">
        <f>'1.1.'!E133+'1.2.'!E133+'1.3.'!E133</f>
        <v>0</v>
      </c>
      <c r="H133" s="289">
        <f t="shared" si="5"/>
        <v>0</v>
      </c>
      <c r="I133" s="313">
        <f t="shared" si="6"/>
        <v>0</v>
      </c>
      <c r="J133" s="313">
        <f>'1.1.'!E133+'1.2.'!E133+'1.3.'!E133</f>
        <v>0</v>
      </c>
      <c r="K133" s="313">
        <f t="shared" si="7"/>
        <v>0</v>
      </c>
    </row>
    <row r="134" spans="1:11" s="56" customFormat="1" ht="12" customHeight="1" thickBot="1" x14ac:dyDescent="0.25">
      <c r="A134" s="117" t="s">
        <v>159</v>
      </c>
      <c r="B134" s="127" t="s">
        <v>326</v>
      </c>
      <c r="C134" s="73"/>
      <c r="D134" s="128"/>
      <c r="E134" s="110">
        <f t="shared" si="9"/>
        <v>0</v>
      </c>
      <c r="F134" s="312"/>
      <c r="G134" s="289">
        <f>'1.1.'!E134+'1.2.'!E134+'1.3.'!E134</f>
        <v>0</v>
      </c>
      <c r="H134" s="289">
        <f t="shared" si="5"/>
        <v>0</v>
      </c>
      <c r="I134" s="313">
        <f t="shared" si="6"/>
        <v>0</v>
      </c>
      <c r="J134" s="313">
        <f>'1.1.'!E134+'1.2.'!E134+'1.3.'!E134</f>
        <v>0</v>
      </c>
      <c r="K134" s="313">
        <f t="shared" si="7"/>
        <v>0</v>
      </c>
    </row>
    <row r="135" spans="1:11" s="56" customFormat="1" ht="12" customHeight="1" thickBot="1" x14ac:dyDescent="0.25">
      <c r="A135" s="63" t="s">
        <v>9</v>
      </c>
      <c r="B135" s="131" t="s">
        <v>318</v>
      </c>
      <c r="C135" s="65">
        <f>SUM(C136:C141)</f>
        <v>0</v>
      </c>
      <c r="D135" s="132">
        <f>SUM(D136:D141)</f>
        <v>0</v>
      </c>
      <c r="E135" s="66">
        <f>SUM(E136:E141)</f>
        <v>0</v>
      </c>
      <c r="F135" s="312"/>
      <c r="G135" s="289">
        <f>'1.1.'!E135+'1.2.'!E135+'1.3.'!E135</f>
        <v>0</v>
      </c>
      <c r="H135" s="289">
        <f t="shared" ref="H135:H156" si="10">E135-G135</f>
        <v>0</v>
      </c>
      <c r="I135" s="313">
        <f t="shared" ref="I135:I161" si="11">F135-E135</f>
        <v>0</v>
      </c>
      <c r="J135" s="313">
        <f>'1.1.'!E135+'1.2.'!E135+'1.3.'!E135</f>
        <v>0</v>
      </c>
      <c r="K135" s="313">
        <f t="shared" ref="K135:K161" si="12">J135-E135</f>
        <v>0</v>
      </c>
    </row>
    <row r="136" spans="1:11" s="56" customFormat="1" ht="12" customHeight="1" x14ac:dyDescent="0.2">
      <c r="A136" s="67" t="s">
        <v>51</v>
      </c>
      <c r="B136" s="133" t="s">
        <v>327</v>
      </c>
      <c r="C136" s="73"/>
      <c r="D136" s="128"/>
      <c r="E136" s="110">
        <f t="shared" si="9"/>
        <v>0</v>
      </c>
      <c r="F136" s="312"/>
      <c r="G136" s="289">
        <f>'1.1.'!E136+'1.2.'!E136+'1.3.'!E136</f>
        <v>0</v>
      </c>
      <c r="H136" s="289">
        <f t="shared" si="10"/>
        <v>0</v>
      </c>
      <c r="I136" s="313">
        <f t="shared" si="11"/>
        <v>0</v>
      </c>
      <c r="J136" s="313">
        <f>'1.1.'!E136+'1.2.'!E136+'1.3.'!E136</f>
        <v>0</v>
      </c>
      <c r="K136" s="313">
        <f t="shared" si="12"/>
        <v>0</v>
      </c>
    </row>
    <row r="137" spans="1:11" s="56" customFormat="1" ht="12" customHeight="1" x14ac:dyDescent="0.2">
      <c r="A137" s="67" t="s">
        <v>52</v>
      </c>
      <c r="B137" s="133" t="s">
        <v>319</v>
      </c>
      <c r="C137" s="73"/>
      <c r="D137" s="128"/>
      <c r="E137" s="110">
        <f t="shared" si="9"/>
        <v>0</v>
      </c>
      <c r="F137" s="312"/>
      <c r="G137" s="289">
        <f>'1.1.'!E137+'1.2.'!E137+'1.3.'!E137</f>
        <v>0</v>
      </c>
      <c r="H137" s="289">
        <f t="shared" si="10"/>
        <v>0</v>
      </c>
      <c r="I137" s="313">
        <f t="shared" si="11"/>
        <v>0</v>
      </c>
      <c r="J137" s="313">
        <f>'1.1.'!E137+'1.2.'!E137+'1.3.'!E137</f>
        <v>0</v>
      </c>
      <c r="K137" s="313">
        <f t="shared" si="12"/>
        <v>0</v>
      </c>
    </row>
    <row r="138" spans="1:11" s="56" customFormat="1" ht="12" customHeight="1" x14ac:dyDescent="0.2">
      <c r="A138" s="67" t="s">
        <v>53</v>
      </c>
      <c r="B138" s="133" t="s">
        <v>320</v>
      </c>
      <c r="C138" s="73"/>
      <c r="D138" s="128"/>
      <c r="E138" s="110">
        <f t="shared" si="9"/>
        <v>0</v>
      </c>
      <c r="F138" s="312"/>
      <c r="G138" s="289">
        <f>'1.1.'!E138+'1.2.'!E138+'1.3.'!E138</f>
        <v>0</v>
      </c>
      <c r="H138" s="289">
        <f t="shared" si="10"/>
        <v>0</v>
      </c>
      <c r="I138" s="313">
        <f t="shared" si="11"/>
        <v>0</v>
      </c>
      <c r="J138" s="313">
        <f>'1.1.'!E138+'1.2.'!E138+'1.3.'!E138</f>
        <v>0</v>
      </c>
      <c r="K138" s="313">
        <f t="shared" si="12"/>
        <v>0</v>
      </c>
    </row>
    <row r="139" spans="1:11" s="56" customFormat="1" ht="12" customHeight="1" x14ac:dyDescent="0.2">
      <c r="A139" s="67" t="s">
        <v>95</v>
      </c>
      <c r="B139" s="133" t="s">
        <v>321</v>
      </c>
      <c r="C139" s="73"/>
      <c r="D139" s="128"/>
      <c r="E139" s="110">
        <f t="shared" si="9"/>
        <v>0</v>
      </c>
      <c r="F139" s="312"/>
      <c r="G139" s="289">
        <f>'1.1.'!E139+'1.2.'!E139+'1.3.'!E139</f>
        <v>0</v>
      </c>
      <c r="H139" s="289">
        <f t="shared" si="10"/>
        <v>0</v>
      </c>
      <c r="I139" s="313">
        <f t="shared" si="11"/>
        <v>0</v>
      </c>
      <c r="J139" s="313">
        <f>'1.1.'!E139+'1.2.'!E139+'1.3.'!E139</f>
        <v>0</v>
      </c>
      <c r="K139" s="313">
        <f t="shared" si="12"/>
        <v>0</v>
      </c>
    </row>
    <row r="140" spans="1:11" s="56" customFormat="1" ht="12" customHeight="1" x14ac:dyDescent="0.2">
      <c r="A140" s="67" t="s">
        <v>96</v>
      </c>
      <c r="B140" s="133" t="s">
        <v>322</v>
      </c>
      <c r="C140" s="73"/>
      <c r="D140" s="128"/>
      <c r="E140" s="110">
        <f t="shared" si="9"/>
        <v>0</v>
      </c>
      <c r="F140" s="312"/>
      <c r="G140" s="289">
        <f>'1.1.'!E140+'1.2.'!E140+'1.3.'!E140</f>
        <v>0</v>
      </c>
      <c r="H140" s="289">
        <f t="shared" si="10"/>
        <v>0</v>
      </c>
      <c r="I140" s="313">
        <f t="shared" si="11"/>
        <v>0</v>
      </c>
      <c r="J140" s="313">
        <f>'1.1.'!E140+'1.2.'!E140+'1.3.'!E140</f>
        <v>0</v>
      </c>
      <c r="K140" s="313">
        <f t="shared" si="12"/>
        <v>0</v>
      </c>
    </row>
    <row r="141" spans="1:11" s="56" customFormat="1" ht="12" customHeight="1" thickBot="1" x14ac:dyDescent="0.25">
      <c r="A141" s="117" t="s">
        <v>97</v>
      </c>
      <c r="B141" s="133" t="s">
        <v>323</v>
      </c>
      <c r="C141" s="73"/>
      <c r="D141" s="128"/>
      <c r="E141" s="110">
        <f t="shared" si="9"/>
        <v>0</v>
      </c>
      <c r="F141" s="312"/>
      <c r="G141" s="289">
        <f>'1.1.'!E141+'1.2.'!E141+'1.3.'!E141</f>
        <v>0</v>
      </c>
      <c r="H141" s="289">
        <f t="shared" si="10"/>
        <v>0</v>
      </c>
      <c r="I141" s="313">
        <f t="shared" si="11"/>
        <v>0</v>
      </c>
      <c r="J141" s="313">
        <f>'1.1.'!E141+'1.2.'!E141+'1.3.'!E141</f>
        <v>0</v>
      </c>
      <c r="K141" s="313">
        <f t="shared" si="12"/>
        <v>0</v>
      </c>
    </row>
    <row r="142" spans="1:11" s="56" customFormat="1" ht="12" customHeight="1" thickBot="1" x14ac:dyDescent="0.25">
      <c r="A142" s="63" t="s">
        <v>10</v>
      </c>
      <c r="B142" s="131" t="s">
        <v>331</v>
      </c>
      <c r="C142" s="80">
        <f>+C143+C144+C145+C146</f>
        <v>905000</v>
      </c>
      <c r="D142" s="134">
        <f>+D143+D144+D145+D146</f>
        <v>-549</v>
      </c>
      <c r="E142" s="81">
        <f>+E143+E144+E145+E146</f>
        <v>904451</v>
      </c>
      <c r="F142" s="312"/>
      <c r="G142" s="289">
        <f>'1.1.'!E142+'1.2.'!E142+'1.3.'!E142</f>
        <v>904451</v>
      </c>
      <c r="H142" s="289">
        <f t="shared" si="10"/>
        <v>0</v>
      </c>
      <c r="I142" s="313">
        <f t="shared" si="11"/>
        <v>-904451</v>
      </c>
      <c r="J142" s="313">
        <f>'1.1.'!E142+'1.2.'!E142+'1.3.'!E142</f>
        <v>904451</v>
      </c>
      <c r="K142" s="313">
        <f t="shared" si="12"/>
        <v>0</v>
      </c>
    </row>
    <row r="143" spans="1:11" s="56" customFormat="1" ht="12" customHeight="1" x14ac:dyDescent="0.2">
      <c r="A143" s="67" t="s">
        <v>54</v>
      </c>
      <c r="B143" s="133" t="s">
        <v>262</v>
      </c>
      <c r="C143" s="73"/>
      <c r="D143" s="128"/>
      <c r="E143" s="110">
        <f t="shared" si="9"/>
        <v>0</v>
      </c>
      <c r="F143" s="312"/>
      <c r="G143" s="289">
        <f>'1.1.'!E143+'1.2.'!E143+'1.3.'!E143</f>
        <v>0</v>
      </c>
      <c r="H143" s="289">
        <f t="shared" si="10"/>
        <v>0</v>
      </c>
      <c r="I143" s="313">
        <f t="shared" si="11"/>
        <v>0</v>
      </c>
      <c r="J143" s="313">
        <f>'1.1.'!E143+'1.2.'!E143+'1.3.'!E143</f>
        <v>0</v>
      </c>
      <c r="K143" s="313">
        <f t="shared" si="12"/>
        <v>0</v>
      </c>
    </row>
    <row r="144" spans="1:11" s="56" customFormat="1" ht="12" customHeight="1" x14ac:dyDescent="0.2">
      <c r="A144" s="67" t="s">
        <v>55</v>
      </c>
      <c r="B144" s="133" t="s">
        <v>263</v>
      </c>
      <c r="C144" s="73">
        <v>905000</v>
      </c>
      <c r="D144" s="128">
        <v>-549</v>
      </c>
      <c r="E144" s="110">
        <f t="shared" si="9"/>
        <v>904451</v>
      </c>
      <c r="F144" s="312"/>
      <c r="G144" s="289">
        <f>'1.1.'!E144+'1.2.'!E144+'1.3.'!E144</f>
        <v>904451</v>
      </c>
      <c r="H144" s="289">
        <f t="shared" si="10"/>
        <v>0</v>
      </c>
      <c r="I144" s="313">
        <f t="shared" si="11"/>
        <v>-904451</v>
      </c>
      <c r="J144" s="313">
        <f>'1.1.'!E144+'1.2.'!E144+'1.3.'!E144</f>
        <v>904451</v>
      </c>
      <c r="K144" s="313">
        <f t="shared" si="12"/>
        <v>0</v>
      </c>
    </row>
    <row r="145" spans="1:11" s="56" customFormat="1" ht="12" customHeight="1" x14ac:dyDescent="0.2">
      <c r="A145" s="67" t="s">
        <v>177</v>
      </c>
      <c r="B145" s="133" t="s">
        <v>332</v>
      </c>
      <c r="C145" s="73"/>
      <c r="D145" s="128"/>
      <c r="E145" s="110">
        <f t="shared" si="9"/>
        <v>0</v>
      </c>
      <c r="F145" s="312"/>
      <c r="G145" s="289">
        <f>'1.1.'!E145+'1.2.'!E145+'1.3.'!E145</f>
        <v>0</v>
      </c>
      <c r="H145" s="289">
        <f t="shared" si="10"/>
        <v>0</v>
      </c>
      <c r="I145" s="313">
        <f t="shared" si="11"/>
        <v>0</v>
      </c>
      <c r="J145" s="313">
        <f>'1.1.'!E145+'1.2.'!E145+'1.3.'!E145</f>
        <v>0</v>
      </c>
      <c r="K145" s="313">
        <f t="shared" si="12"/>
        <v>0</v>
      </c>
    </row>
    <row r="146" spans="1:11" s="56" customFormat="1" ht="12" customHeight="1" thickBot="1" x14ac:dyDescent="0.25">
      <c r="A146" s="117" t="s">
        <v>178</v>
      </c>
      <c r="B146" s="135" t="s">
        <v>282</v>
      </c>
      <c r="C146" s="73"/>
      <c r="D146" s="128"/>
      <c r="E146" s="110">
        <f t="shared" si="9"/>
        <v>0</v>
      </c>
      <c r="F146" s="312"/>
      <c r="G146" s="289">
        <f>'1.1.'!E146+'1.2.'!E146+'1.3.'!E146</f>
        <v>0</v>
      </c>
      <c r="H146" s="289">
        <f t="shared" si="10"/>
        <v>0</v>
      </c>
      <c r="I146" s="313">
        <f t="shared" si="11"/>
        <v>0</v>
      </c>
      <c r="J146" s="313">
        <f>'1.1.'!E146+'1.2.'!E146+'1.3.'!E146</f>
        <v>0</v>
      </c>
      <c r="K146" s="313">
        <f t="shared" si="12"/>
        <v>0</v>
      </c>
    </row>
    <row r="147" spans="1:11" s="56" customFormat="1" ht="12" customHeight="1" thickBot="1" x14ac:dyDescent="0.25">
      <c r="A147" s="63" t="s">
        <v>11</v>
      </c>
      <c r="B147" s="131" t="s">
        <v>333</v>
      </c>
      <c r="C147" s="136">
        <f>SUM(C148:C152)</f>
        <v>0</v>
      </c>
      <c r="D147" s="137">
        <f>SUM(D148:D152)</f>
        <v>0</v>
      </c>
      <c r="E147" s="138">
        <f>SUM(E148:E152)</f>
        <v>0</v>
      </c>
      <c r="F147" s="312"/>
      <c r="G147" s="289">
        <f>'1.1.'!E147+'1.2.'!E147+'1.3.'!E147</f>
        <v>0</v>
      </c>
      <c r="H147" s="289">
        <f t="shared" si="10"/>
        <v>0</v>
      </c>
      <c r="I147" s="313">
        <f t="shared" si="11"/>
        <v>0</v>
      </c>
      <c r="J147" s="313">
        <f>'1.1.'!E147+'1.2.'!E147+'1.3.'!E147</f>
        <v>0</v>
      </c>
      <c r="K147" s="313">
        <f t="shared" si="12"/>
        <v>0</v>
      </c>
    </row>
    <row r="148" spans="1:11" s="56" customFormat="1" ht="12" customHeight="1" x14ac:dyDescent="0.2">
      <c r="A148" s="67" t="s">
        <v>56</v>
      </c>
      <c r="B148" s="133" t="s">
        <v>328</v>
      </c>
      <c r="C148" s="73"/>
      <c r="D148" s="128"/>
      <c r="E148" s="110">
        <f t="shared" si="9"/>
        <v>0</v>
      </c>
      <c r="F148" s="312"/>
      <c r="G148" s="289">
        <f>'1.1.'!E148+'1.2.'!E148+'1.3.'!E148</f>
        <v>0</v>
      </c>
      <c r="H148" s="289">
        <f t="shared" si="10"/>
        <v>0</v>
      </c>
      <c r="I148" s="313">
        <f t="shared" si="11"/>
        <v>0</v>
      </c>
      <c r="J148" s="313">
        <f>'1.1.'!E148+'1.2.'!E148+'1.3.'!E148</f>
        <v>0</v>
      </c>
      <c r="K148" s="313">
        <f t="shared" si="12"/>
        <v>0</v>
      </c>
    </row>
    <row r="149" spans="1:11" s="56" customFormat="1" ht="12" customHeight="1" x14ac:dyDescent="0.2">
      <c r="A149" s="67" t="s">
        <v>57</v>
      </c>
      <c r="B149" s="133" t="s">
        <v>335</v>
      </c>
      <c r="C149" s="73"/>
      <c r="D149" s="128"/>
      <c r="E149" s="110">
        <f t="shared" si="9"/>
        <v>0</v>
      </c>
      <c r="F149" s="312"/>
      <c r="G149" s="289">
        <f>'1.1.'!E149+'1.2.'!E149+'1.3.'!E149</f>
        <v>0</v>
      </c>
      <c r="H149" s="289">
        <f t="shared" si="10"/>
        <v>0</v>
      </c>
      <c r="I149" s="313">
        <f t="shared" si="11"/>
        <v>0</v>
      </c>
      <c r="J149" s="313">
        <f>'1.1.'!E149+'1.2.'!E149+'1.3.'!E149</f>
        <v>0</v>
      </c>
      <c r="K149" s="313">
        <f t="shared" si="12"/>
        <v>0</v>
      </c>
    </row>
    <row r="150" spans="1:11" s="56" customFormat="1" ht="12" customHeight="1" x14ac:dyDescent="0.2">
      <c r="A150" s="67" t="s">
        <v>189</v>
      </c>
      <c r="B150" s="133" t="s">
        <v>330</v>
      </c>
      <c r="C150" s="73"/>
      <c r="D150" s="128"/>
      <c r="E150" s="110">
        <f t="shared" si="9"/>
        <v>0</v>
      </c>
      <c r="F150" s="312"/>
      <c r="G150" s="289">
        <f>'1.1.'!E150+'1.2.'!E150+'1.3.'!E150</f>
        <v>0</v>
      </c>
      <c r="H150" s="289">
        <f t="shared" si="10"/>
        <v>0</v>
      </c>
      <c r="I150" s="313">
        <f t="shared" si="11"/>
        <v>0</v>
      </c>
      <c r="J150" s="313">
        <f>'1.1.'!E150+'1.2.'!E150+'1.3.'!E150</f>
        <v>0</v>
      </c>
      <c r="K150" s="313">
        <f t="shared" si="12"/>
        <v>0</v>
      </c>
    </row>
    <row r="151" spans="1:11" s="56" customFormat="1" ht="12" customHeight="1" x14ac:dyDescent="0.2">
      <c r="A151" s="67" t="s">
        <v>190</v>
      </c>
      <c r="B151" s="133" t="s">
        <v>336</v>
      </c>
      <c r="C151" s="73"/>
      <c r="D151" s="128"/>
      <c r="E151" s="110">
        <f t="shared" si="9"/>
        <v>0</v>
      </c>
      <c r="F151" s="312"/>
      <c r="G151" s="289">
        <f>'1.1.'!E151+'1.2.'!E151+'1.3.'!E151</f>
        <v>0</v>
      </c>
      <c r="H151" s="289">
        <f t="shared" si="10"/>
        <v>0</v>
      </c>
      <c r="I151" s="313">
        <f t="shared" si="11"/>
        <v>0</v>
      </c>
      <c r="J151" s="313">
        <f>'1.1.'!E151+'1.2.'!E151+'1.3.'!E151</f>
        <v>0</v>
      </c>
      <c r="K151" s="313">
        <f t="shared" si="12"/>
        <v>0</v>
      </c>
    </row>
    <row r="152" spans="1:11" s="56" customFormat="1" ht="12" customHeight="1" thickBot="1" x14ac:dyDescent="0.25">
      <c r="A152" s="67" t="s">
        <v>334</v>
      </c>
      <c r="B152" s="133" t="s">
        <v>337</v>
      </c>
      <c r="C152" s="73"/>
      <c r="D152" s="128"/>
      <c r="E152" s="111">
        <f t="shared" si="9"/>
        <v>0</v>
      </c>
      <c r="F152" s="312"/>
      <c r="G152" s="289">
        <f>'1.1.'!E152+'1.2.'!E152+'1.3.'!E152</f>
        <v>0</v>
      </c>
      <c r="H152" s="289">
        <f t="shared" si="10"/>
        <v>0</v>
      </c>
      <c r="I152" s="313">
        <f t="shared" si="11"/>
        <v>0</v>
      </c>
      <c r="J152" s="313">
        <f>'1.1.'!E152+'1.2.'!E152+'1.3.'!E152</f>
        <v>0</v>
      </c>
      <c r="K152" s="313">
        <f t="shared" si="12"/>
        <v>0</v>
      </c>
    </row>
    <row r="153" spans="1:11" s="56" customFormat="1" ht="12" customHeight="1" thickBot="1" x14ac:dyDescent="0.25">
      <c r="A153" s="63" t="s">
        <v>12</v>
      </c>
      <c r="B153" s="131" t="s">
        <v>338</v>
      </c>
      <c r="C153" s="139"/>
      <c r="D153" s="140"/>
      <c r="E153" s="141">
        <f t="shared" si="9"/>
        <v>0</v>
      </c>
      <c r="F153" s="312"/>
      <c r="G153" s="289">
        <f>'1.1.'!E153+'1.2.'!E153+'1.3.'!E153</f>
        <v>0</v>
      </c>
      <c r="H153" s="289">
        <f t="shared" si="10"/>
        <v>0</v>
      </c>
      <c r="I153" s="313">
        <f t="shared" si="11"/>
        <v>0</v>
      </c>
      <c r="J153" s="313">
        <f>'1.1.'!E153+'1.2.'!E153+'1.3.'!E153</f>
        <v>0</v>
      </c>
      <c r="K153" s="313">
        <f t="shared" si="12"/>
        <v>0</v>
      </c>
    </row>
    <row r="154" spans="1:11" s="56" customFormat="1" ht="12" customHeight="1" thickBot="1" x14ac:dyDescent="0.25">
      <c r="A154" s="63" t="s">
        <v>13</v>
      </c>
      <c r="B154" s="131" t="s">
        <v>339</v>
      </c>
      <c r="C154" s="139"/>
      <c r="D154" s="140"/>
      <c r="E154" s="70">
        <f t="shared" si="9"/>
        <v>0</v>
      </c>
      <c r="F154" s="312"/>
      <c r="G154" s="289">
        <f>'1.1.'!E154+'1.2.'!E154+'1.3.'!E154</f>
        <v>0</v>
      </c>
      <c r="H154" s="289">
        <f t="shared" si="10"/>
        <v>0</v>
      </c>
      <c r="I154" s="313">
        <f t="shared" si="11"/>
        <v>0</v>
      </c>
      <c r="J154" s="313">
        <f>'1.1.'!E154+'1.2.'!E154+'1.3.'!E154</f>
        <v>0</v>
      </c>
      <c r="K154" s="313">
        <f t="shared" si="12"/>
        <v>0</v>
      </c>
    </row>
    <row r="155" spans="1:11" s="56" customFormat="1" ht="15" customHeight="1" thickBot="1" x14ac:dyDescent="0.25">
      <c r="A155" s="63" t="s">
        <v>14</v>
      </c>
      <c r="B155" s="131" t="s">
        <v>341</v>
      </c>
      <c r="C155" s="142">
        <f>+C131+C135+C142+C147+C153+C154</f>
        <v>905000</v>
      </c>
      <c r="D155" s="143">
        <f>+D131+D135+D142+D147+D153+D154</f>
        <v>-549</v>
      </c>
      <c r="E155" s="144">
        <f>+E131+E135+E142+E147+E153+E154</f>
        <v>904451</v>
      </c>
      <c r="F155" s="315"/>
      <c r="G155" s="289">
        <f>'1.1.'!E155+'1.2.'!E155+'1.3.'!E155</f>
        <v>904451</v>
      </c>
      <c r="H155" s="289">
        <f t="shared" si="10"/>
        <v>0</v>
      </c>
      <c r="I155" s="313">
        <f t="shared" si="11"/>
        <v>-904451</v>
      </c>
      <c r="J155" s="313">
        <f>'1.1.'!E155+'1.2.'!E155+'1.3.'!E155</f>
        <v>904451</v>
      </c>
      <c r="K155" s="313">
        <f t="shared" si="12"/>
        <v>0</v>
      </c>
    </row>
    <row r="156" spans="1:11" s="38" customFormat="1" ht="12.95" customHeight="1" thickBot="1" x14ac:dyDescent="0.25">
      <c r="A156" s="147" t="s">
        <v>15</v>
      </c>
      <c r="B156" s="148" t="s">
        <v>340</v>
      </c>
      <c r="C156" s="142">
        <f>+C130+C155</f>
        <v>62021764</v>
      </c>
      <c r="D156" s="143">
        <f>+D130+D155</f>
        <v>79216896</v>
      </c>
      <c r="E156" s="144">
        <f>+E130+E155</f>
        <v>141238660</v>
      </c>
      <c r="F156" s="313"/>
      <c r="G156" s="289">
        <f>'1.1.'!E156+'1.2.'!E156+'1.3.'!E156</f>
        <v>141238660</v>
      </c>
      <c r="H156" s="289">
        <f t="shared" si="10"/>
        <v>0</v>
      </c>
      <c r="I156" s="313">
        <f t="shared" si="11"/>
        <v>-141238660</v>
      </c>
      <c r="J156" s="313">
        <f>'1.1.'!E156+'1.2.'!E156+'1.3.'!E156</f>
        <v>141238660</v>
      </c>
      <c r="K156" s="313">
        <f t="shared" si="12"/>
        <v>0</v>
      </c>
    </row>
    <row r="157" spans="1:11" ht="7.5" customHeight="1" x14ac:dyDescent="0.25">
      <c r="I157" s="313">
        <f t="shared" si="11"/>
        <v>0</v>
      </c>
      <c r="J157" s="313">
        <f>'1.1.'!E157+'1.2.'!E157+'1.3.'!E157</f>
        <v>0</v>
      </c>
      <c r="K157" s="313">
        <f t="shared" si="12"/>
        <v>0</v>
      </c>
    </row>
    <row r="158" spans="1:11" x14ac:dyDescent="0.25">
      <c r="A158" s="449" t="s">
        <v>264</v>
      </c>
      <c r="B158" s="449"/>
      <c r="C158" s="449"/>
      <c r="D158" s="449"/>
      <c r="E158" s="449"/>
      <c r="I158" s="313">
        <f t="shared" si="11"/>
        <v>0</v>
      </c>
      <c r="J158" s="313">
        <f>'1.1.'!E158+'1.2.'!E158+'1.3.'!E158</f>
        <v>0</v>
      </c>
      <c r="K158" s="313">
        <f t="shared" si="12"/>
        <v>0</v>
      </c>
    </row>
    <row r="159" spans="1:11" ht="15" customHeight="1" thickBot="1" x14ac:dyDescent="0.3">
      <c r="A159" s="440" t="s">
        <v>83</v>
      </c>
      <c r="B159" s="440"/>
      <c r="C159" s="25"/>
      <c r="E159" s="25" t="s">
        <v>458</v>
      </c>
      <c r="I159" s="313" t="e">
        <f t="shared" si="11"/>
        <v>#VALUE!</v>
      </c>
      <c r="J159" s="313" t="e">
        <f>'1.1.'!E159+'1.2.'!E159+'1.3.'!E159</f>
        <v>#VALUE!</v>
      </c>
      <c r="K159" s="313" t="e">
        <f t="shared" si="12"/>
        <v>#VALUE!</v>
      </c>
    </row>
    <row r="160" spans="1:11" s="38" customFormat="1" ht="25.5" customHeight="1" thickBot="1" x14ac:dyDescent="0.25">
      <c r="A160" s="63">
        <v>1</v>
      </c>
      <c r="B160" s="149" t="s">
        <v>342</v>
      </c>
      <c r="C160" s="150">
        <f>+C63-C130</f>
        <v>-23408000</v>
      </c>
      <c r="D160" s="65">
        <f>+D63-D130</f>
        <v>-549</v>
      </c>
      <c r="E160" s="66">
        <f>+E63-E130</f>
        <v>-23408549</v>
      </c>
      <c r="F160" s="313"/>
      <c r="G160" s="289"/>
      <c r="H160" s="289"/>
      <c r="I160" s="313">
        <f t="shared" si="11"/>
        <v>23408549</v>
      </c>
      <c r="J160" s="313">
        <f>'1.1.'!E160+'1.2.'!E160+'1.3.'!E160</f>
        <v>-23408549</v>
      </c>
      <c r="K160" s="313">
        <f t="shared" si="12"/>
        <v>0</v>
      </c>
    </row>
    <row r="161" spans="1:11" s="38" customFormat="1" ht="37.5" customHeight="1" thickBot="1" x14ac:dyDescent="0.25">
      <c r="A161" s="63" t="s">
        <v>6</v>
      </c>
      <c r="B161" s="149" t="s">
        <v>348</v>
      </c>
      <c r="C161" s="65">
        <f>+C87-C155</f>
        <v>23408000</v>
      </c>
      <c r="D161" s="65">
        <f>+D87-D155</f>
        <v>549</v>
      </c>
      <c r="E161" s="66">
        <f>+E87-E155</f>
        <v>23408549</v>
      </c>
      <c r="F161" s="313"/>
      <c r="G161" s="289"/>
      <c r="H161" s="289"/>
      <c r="I161" s="313">
        <f t="shared" si="11"/>
        <v>-23408549</v>
      </c>
      <c r="J161" s="313">
        <f>'1.1.'!E161+'1.2.'!E161+'1.3.'!E161</f>
        <v>23408549</v>
      </c>
      <c r="K161" s="313">
        <f t="shared" si="12"/>
        <v>0</v>
      </c>
    </row>
  </sheetData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 SIÓJUT KÖZSÉG ÖNKORMÁNYZATA
2017. ÉVI KÖLTSÉGVETÉSÉNEK ÖSSZEVONT MÓDOSÍTOTT MÉRLEGE&amp;10
&amp;R&amp;"Times New Roman CE,Félkövér dőlt"&amp;11 1. számú melléklet </oddHeader>
  </headerFooter>
  <rowBreaks count="2" manualBreakCount="2">
    <brk id="63" max="4" man="1"/>
    <brk id="8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82" zoomScale="130" zoomScaleNormal="130" zoomScaleSheetLayoutView="100" workbookViewId="0">
      <selection activeCell="D100" sqref="D100"/>
    </sheetView>
  </sheetViews>
  <sheetFormatPr defaultRowHeight="15.75" x14ac:dyDescent="0.25"/>
  <cols>
    <col min="1" max="1" width="9.5" style="32" customWidth="1"/>
    <col min="2" max="2" width="70.83203125" style="32" customWidth="1"/>
    <col min="3" max="3" width="17.33203125" style="33" customWidth="1"/>
    <col min="4" max="5" width="17.33203125" style="37" customWidth="1"/>
    <col min="6" max="6" width="11" style="287" hidden="1" customWidth="1"/>
    <col min="7" max="7" width="14" style="287" hidden="1" customWidth="1"/>
    <col min="8" max="16384" width="9.33203125" style="37"/>
  </cols>
  <sheetData>
    <row r="1" spans="1:7" ht="15.95" customHeight="1" x14ac:dyDescent="0.25">
      <c r="A1" s="439" t="s">
        <v>3</v>
      </c>
      <c r="B1" s="439"/>
      <c r="C1" s="439"/>
      <c r="D1" s="439"/>
      <c r="E1" s="439"/>
    </row>
    <row r="2" spans="1:7" ht="15.95" customHeight="1" thickBot="1" x14ac:dyDescent="0.3">
      <c r="A2" s="440" t="s">
        <v>81</v>
      </c>
      <c r="B2" s="440"/>
      <c r="C2" s="41"/>
      <c r="E2" s="41" t="s">
        <v>458</v>
      </c>
    </row>
    <row r="3" spans="1:7" s="56" customFormat="1" ht="12.75" x14ac:dyDescent="0.2">
      <c r="A3" s="442" t="s">
        <v>46</v>
      </c>
      <c r="B3" s="444" t="s">
        <v>4</v>
      </c>
      <c r="C3" s="446" t="str">
        <f>+CONCATENATE(LEFT(ÖSSZEFÜGGÉSEK!A6,4),". évi")</f>
        <v>2017. évi</v>
      </c>
      <c r="D3" s="447"/>
      <c r="E3" s="448"/>
      <c r="F3" s="288"/>
      <c r="G3" s="288"/>
    </row>
    <row r="4" spans="1:7" s="56" customFormat="1" ht="39" thickBot="1" x14ac:dyDescent="0.25">
      <c r="A4" s="443"/>
      <c r="B4" s="445"/>
      <c r="C4" s="57" t="s">
        <v>379</v>
      </c>
      <c r="D4" s="58" t="str">
        <f>'1.'!D4</f>
        <v>1.-5. sz. módosítás 
(±)</v>
      </c>
      <c r="E4" s="59" t="str">
        <f>'1.'!E4</f>
        <v>5.sz. módosítás utáni</v>
      </c>
      <c r="F4" s="288"/>
      <c r="G4" s="288"/>
    </row>
    <row r="5" spans="1:7" s="38" customFormat="1" ht="12" customHeight="1" thickBot="1" x14ac:dyDescent="0.25">
      <c r="A5" s="60" t="s">
        <v>355</v>
      </c>
      <c r="B5" s="61" t="s">
        <v>356</v>
      </c>
      <c r="C5" s="61" t="s">
        <v>357</v>
      </c>
      <c r="D5" s="61" t="s">
        <v>359</v>
      </c>
      <c r="E5" s="100" t="s">
        <v>436</v>
      </c>
      <c r="F5" s="289"/>
      <c r="G5" s="289"/>
    </row>
    <row r="6" spans="1:7" s="38" customFormat="1" ht="12" customHeight="1" thickBot="1" x14ac:dyDescent="0.25">
      <c r="A6" s="63" t="s">
        <v>5</v>
      </c>
      <c r="B6" s="64" t="s">
        <v>142</v>
      </c>
      <c r="C6" s="65">
        <f>+C7+C8+C9+C10+C11+C12</f>
        <v>22612264</v>
      </c>
      <c r="D6" s="65">
        <f>+D7+D8+D9+D10+D11+D12</f>
        <v>7229036</v>
      </c>
      <c r="E6" s="66">
        <f>+E7+E8+E9+E10+E11+E12</f>
        <v>29841300</v>
      </c>
      <c r="F6" s="289">
        <v>31749160</v>
      </c>
      <c r="G6" s="289">
        <f>F6-E6</f>
        <v>1907860</v>
      </c>
    </row>
    <row r="7" spans="1:7" s="38" customFormat="1" ht="12" customHeight="1" x14ac:dyDescent="0.2">
      <c r="A7" s="67" t="s">
        <v>58</v>
      </c>
      <c r="B7" s="68" t="s">
        <v>143</v>
      </c>
      <c r="C7" s="69">
        <v>16865544</v>
      </c>
      <c r="D7" s="69">
        <f>1000000+4000</f>
        <v>1004000</v>
      </c>
      <c r="E7" s="70">
        <f>C7+D7</f>
        <v>17869544</v>
      </c>
      <c r="F7" s="289"/>
      <c r="G7" s="289"/>
    </row>
    <row r="8" spans="1:7" s="38" customFormat="1" ht="12" customHeight="1" x14ac:dyDescent="0.2">
      <c r="A8" s="71" t="s">
        <v>59</v>
      </c>
      <c r="B8" s="72" t="s">
        <v>144</v>
      </c>
      <c r="C8" s="73"/>
      <c r="D8" s="73"/>
      <c r="E8" s="70">
        <f t="shared" ref="E8:E62" si="0">C8+D8</f>
        <v>0</v>
      </c>
      <c r="F8" s="289"/>
      <c r="G8" s="289"/>
    </row>
    <row r="9" spans="1:7" s="38" customFormat="1" ht="12" customHeight="1" x14ac:dyDescent="0.2">
      <c r="A9" s="71" t="s">
        <v>60</v>
      </c>
      <c r="B9" s="72" t="s">
        <v>145</v>
      </c>
      <c r="C9" s="73">
        <v>4546720</v>
      </c>
      <c r="D9" s="73">
        <v>110720</v>
      </c>
      <c r="E9" s="70">
        <f t="shared" si="0"/>
        <v>4657440</v>
      </c>
      <c r="F9" s="289"/>
      <c r="G9" s="289"/>
    </row>
    <row r="10" spans="1:7" s="38" customFormat="1" ht="12" customHeight="1" x14ac:dyDescent="0.2">
      <c r="A10" s="71" t="s">
        <v>61</v>
      </c>
      <c r="B10" s="72" t="s">
        <v>146</v>
      </c>
      <c r="C10" s="73">
        <v>1200000</v>
      </c>
      <c r="D10" s="73"/>
      <c r="E10" s="70">
        <f t="shared" si="0"/>
        <v>1200000</v>
      </c>
      <c r="F10" s="289"/>
      <c r="G10" s="289"/>
    </row>
    <row r="11" spans="1:7" s="38" customFormat="1" ht="12" customHeight="1" x14ac:dyDescent="0.2">
      <c r="A11" s="71" t="s">
        <v>78</v>
      </c>
      <c r="B11" s="74" t="s">
        <v>301</v>
      </c>
      <c r="C11" s="73"/>
      <c r="D11" s="73">
        <f>5142600+537800+330696</f>
        <v>6011096</v>
      </c>
      <c r="E11" s="70">
        <f t="shared" si="0"/>
        <v>6011096</v>
      </c>
      <c r="F11" s="289">
        <v>7918956</v>
      </c>
      <c r="G11" s="289">
        <f>F11-E11</f>
        <v>1907860</v>
      </c>
    </row>
    <row r="12" spans="1:7" s="38" customFormat="1" ht="12" customHeight="1" thickBot="1" x14ac:dyDescent="0.25">
      <c r="A12" s="75" t="s">
        <v>62</v>
      </c>
      <c r="B12" s="76" t="s">
        <v>302</v>
      </c>
      <c r="C12" s="73"/>
      <c r="D12" s="73">
        <v>103220</v>
      </c>
      <c r="E12" s="70">
        <f t="shared" si="0"/>
        <v>103220</v>
      </c>
      <c r="F12" s="289"/>
      <c r="G12" s="289">
        <f t="shared" ref="G12:G75" si="1">F12-E12</f>
        <v>-103220</v>
      </c>
    </row>
    <row r="13" spans="1:7" s="38" customFormat="1" ht="12" customHeight="1" thickBot="1" x14ac:dyDescent="0.25">
      <c r="A13" s="63" t="s">
        <v>6</v>
      </c>
      <c r="B13" s="77" t="s">
        <v>147</v>
      </c>
      <c r="C13" s="65">
        <f>+C14+C15+C16+C17+C18</f>
        <v>1419000</v>
      </c>
      <c r="D13" s="65">
        <f>+D14+D15+D16+D17+D18</f>
        <v>12983000</v>
      </c>
      <c r="E13" s="66">
        <f>+E14+E15+E16+E17+E18</f>
        <v>14402000</v>
      </c>
      <c r="F13" s="289">
        <v>14402000</v>
      </c>
      <c r="G13" s="289">
        <f t="shared" si="1"/>
        <v>0</v>
      </c>
    </row>
    <row r="14" spans="1:7" s="38" customFormat="1" ht="12" customHeight="1" x14ac:dyDescent="0.2">
      <c r="A14" s="67" t="s">
        <v>64</v>
      </c>
      <c r="B14" s="68" t="s">
        <v>148</v>
      </c>
      <c r="C14" s="69"/>
      <c r="D14" s="69"/>
      <c r="E14" s="70">
        <f t="shared" si="0"/>
        <v>0</v>
      </c>
      <c r="F14" s="289"/>
      <c r="G14" s="289">
        <f t="shared" si="1"/>
        <v>0</v>
      </c>
    </row>
    <row r="15" spans="1:7" s="38" customFormat="1" ht="12" customHeight="1" x14ac:dyDescent="0.2">
      <c r="A15" s="71" t="s">
        <v>65</v>
      </c>
      <c r="B15" s="72" t="s">
        <v>149</v>
      </c>
      <c r="C15" s="73"/>
      <c r="D15" s="73"/>
      <c r="E15" s="70">
        <f t="shared" si="0"/>
        <v>0</v>
      </c>
      <c r="F15" s="289"/>
      <c r="G15" s="289">
        <f t="shared" si="1"/>
        <v>0</v>
      </c>
    </row>
    <row r="16" spans="1:7" s="38" customFormat="1" ht="12" customHeight="1" x14ac:dyDescent="0.2">
      <c r="A16" s="71" t="s">
        <v>66</v>
      </c>
      <c r="B16" s="72" t="s">
        <v>294</v>
      </c>
      <c r="C16" s="73"/>
      <c r="D16" s="73"/>
      <c r="E16" s="70">
        <f t="shared" si="0"/>
        <v>0</v>
      </c>
      <c r="F16" s="289"/>
      <c r="G16" s="289">
        <f t="shared" si="1"/>
        <v>0</v>
      </c>
    </row>
    <row r="17" spans="1:7" s="38" customFormat="1" ht="12" customHeight="1" x14ac:dyDescent="0.2">
      <c r="A17" s="71" t="s">
        <v>67</v>
      </c>
      <c r="B17" s="72" t="s">
        <v>295</v>
      </c>
      <c r="C17" s="73"/>
      <c r="D17" s="73"/>
      <c r="E17" s="70">
        <f t="shared" si="0"/>
        <v>0</v>
      </c>
      <c r="F17" s="289"/>
      <c r="G17" s="289">
        <f t="shared" si="1"/>
        <v>0</v>
      </c>
    </row>
    <row r="18" spans="1:7" s="38" customFormat="1" ht="12" customHeight="1" x14ac:dyDescent="0.2">
      <c r="A18" s="71" t="s">
        <v>68</v>
      </c>
      <c r="B18" s="72" t="s">
        <v>150</v>
      </c>
      <c r="C18" s="73">
        <v>1419000</v>
      </c>
      <c r="D18" s="73">
        <f>5358000+162000+6971000+270000+48000+174000</f>
        <v>12983000</v>
      </c>
      <c r="E18" s="70">
        <f t="shared" si="0"/>
        <v>14402000</v>
      </c>
      <c r="F18" s="289"/>
      <c r="G18" s="289">
        <f t="shared" si="1"/>
        <v>-14402000</v>
      </c>
    </row>
    <row r="19" spans="1:7" s="38" customFormat="1" ht="12" customHeight="1" thickBot="1" x14ac:dyDescent="0.25">
      <c r="A19" s="75" t="s">
        <v>74</v>
      </c>
      <c r="B19" s="76" t="s">
        <v>151</v>
      </c>
      <c r="C19" s="78"/>
      <c r="D19" s="78">
        <v>6971000</v>
      </c>
      <c r="E19" s="70">
        <f t="shared" si="0"/>
        <v>6971000</v>
      </c>
      <c r="F19" s="289"/>
      <c r="G19" s="289">
        <f t="shared" si="1"/>
        <v>-6971000</v>
      </c>
    </row>
    <row r="20" spans="1:7" s="38" customFormat="1" ht="12" customHeight="1" thickBot="1" x14ac:dyDescent="0.25">
      <c r="A20" s="63" t="s">
        <v>7</v>
      </c>
      <c r="B20" s="64" t="s">
        <v>152</v>
      </c>
      <c r="C20" s="65">
        <f>+C21+C22+C23+C24+C25</f>
        <v>0</v>
      </c>
      <c r="D20" s="65">
        <f>+D21+D22+D23+D24+D25</f>
        <v>57971000</v>
      </c>
      <c r="E20" s="66">
        <f>+E21+E22+E23+E24+E25</f>
        <v>57971000</v>
      </c>
      <c r="F20" s="289"/>
      <c r="G20" s="289">
        <f t="shared" si="1"/>
        <v>-57971000</v>
      </c>
    </row>
    <row r="21" spans="1:7" s="38" customFormat="1" ht="12" customHeight="1" x14ac:dyDescent="0.2">
      <c r="A21" s="67" t="s">
        <v>47</v>
      </c>
      <c r="B21" s="68" t="s">
        <v>153</v>
      </c>
      <c r="C21" s="69"/>
      <c r="D21" s="69">
        <v>1250000</v>
      </c>
      <c r="E21" s="70">
        <f t="shared" si="0"/>
        <v>1250000</v>
      </c>
      <c r="F21" s="289"/>
      <c r="G21" s="289">
        <f t="shared" si="1"/>
        <v>-1250000</v>
      </c>
    </row>
    <row r="22" spans="1:7" s="38" customFormat="1" ht="12" customHeight="1" x14ac:dyDescent="0.2">
      <c r="A22" s="71" t="s">
        <v>48</v>
      </c>
      <c r="B22" s="72" t="s">
        <v>154</v>
      </c>
      <c r="C22" s="73"/>
      <c r="D22" s="73"/>
      <c r="E22" s="70">
        <f t="shared" si="0"/>
        <v>0</v>
      </c>
      <c r="F22" s="289"/>
      <c r="G22" s="289">
        <f t="shared" si="1"/>
        <v>0</v>
      </c>
    </row>
    <row r="23" spans="1:7" s="38" customFormat="1" ht="12" customHeight="1" x14ac:dyDescent="0.2">
      <c r="A23" s="71" t="s">
        <v>49</v>
      </c>
      <c r="B23" s="72" t="s">
        <v>296</v>
      </c>
      <c r="C23" s="73"/>
      <c r="D23" s="73"/>
      <c r="E23" s="70">
        <f t="shared" si="0"/>
        <v>0</v>
      </c>
      <c r="F23" s="289"/>
      <c r="G23" s="289">
        <f t="shared" si="1"/>
        <v>0</v>
      </c>
    </row>
    <row r="24" spans="1:7" s="38" customFormat="1" ht="12" customHeight="1" x14ac:dyDescent="0.2">
      <c r="A24" s="71" t="s">
        <v>50</v>
      </c>
      <c r="B24" s="72" t="s">
        <v>297</v>
      </c>
      <c r="C24" s="73"/>
      <c r="D24" s="73"/>
      <c r="E24" s="70">
        <f t="shared" si="0"/>
        <v>0</v>
      </c>
      <c r="F24" s="289"/>
      <c r="G24" s="289">
        <f t="shared" si="1"/>
        <v>0</v>
      </c>
    </row>
    <row r="25" spans="1:7" s="38" customFormat="1" ht="12" customHeight="1" x14ac:dyDescent="0.2">
      <c r="A25" s="71" t="s">
        <v>91</v>
      </c>
      <c r="B25" s="72" t="s">
        <v>155</v>
      </c>
      <c r="C25" s="73"/>
      <c r="D25" s="73">
        <f>325000+56396000</f>
        <v>56721000</v>
      </c>
      <c r="E25" s="70">
        <f t="shared" si="0"/>
        <v>56721000</v>
      </c>
      <c r="F25" s="289"/>
      <c r="G25" s="289">
        <f t="shared" si="1"/>
        <v>-56721000</v>
      </c>
    </row>
    <row r="26" spans="1:7" s="38" customFormat="1" ht="12" customHeight="1" thickBot="1" x14ac:dyDescent="0.25">
      <c r="A26" s="75" t="s">
        <v>92</v>
      </c>
      <c r="B26" s="76" t="s">
        <v>156</v>
      </c>
      <c r="C26" s="78"/>
      <c r="D26" s="78">
        <v>56396000</v>
      </c>
      <c r="E26" s="70">
        <f t="shared" si="0"/>
        <v>56396000</v>
      </c>
      <c r="F26" s="289"/>
      <c r="G26" s="289">
        <f t="shared" si="1"/>
        <v>-56396000</v>
      </c>
    </row>
    <row r="27" spans="1:7" s="38" customFormat="1" ht="12" customHeight="1" thickBot="1" x14ac:dyDescent="0.25">
      <c r="A27" s="63" t="s">
        <v>93</v>
      </c>
      <c r="B27" s="64" t="s">
        <v>431</v>
      </c>
      <c r="C27" s="80">
        <f>+C28+C29+C30+C31+C32+C33+C34</f>
        <v>6460000</v>
      </c>
      <c r="D27" s="80">
        <f>+D28+D29+D30+D31+D32+D33+D34</f>
        <v>0</v>
      </c>
      <c r="E27" s="81">
        <f>+E28+E29+E30+E31+E32+E33+E34</f>
        <v>6460000</v>
      </c>
      <c r="F27" s="289"/>
      <c r="G27" s="289">
        <f t="shared" si="1"/>
        <v>-6460000</v>
      </c>
    </row>
    <row r="28" spans="1:7" s="38" customFormat="1" ht="12" customHeight="1" x14ac:dyDescent="0.2">
      <c r="A28" s="67" t="s">
        <v>157</v>
      </c>
      <c r="B28" s="68" t="s">
        <v>452</v>
      </c>
      <c r="C28" s="82">
        <v>1500000</v>
      </c>
      <c r="D28" s="82">
        <f>+D29+D30+D31</f>
        <v>0</v>
      </c>
      <c r="E28" s="70">
        <f t="shared" si="0"/>
        <v>1500000</v>
      </c>
      <c r="F28" s="289"/>
      <c r="G28" s="289">
        <f t="shared" si="1"/>
        <v>-1500000</v>
      </c>
    </row>
    <row r="29" spans="1:7" s="38" customFormat="1" ht="12" customHeight="1" x14ac:dyDescent="0.2">
      <c r="A29" s="71" t="s">
        <v>158</v>
      </c>
      <c r="B29" s="72" t="s">
        <v>453</v>
      </c>
      <c r="C29" s="73">
        <v>550000</v>
      </c>
      <c r="D29" s="73"/>
      <c r="E29" s="70">
        <f t="shared" si="0"/>
        <v>550000</v>
      </c>
      <c r="F29" s="289"/>
      <c r="G29" s="289">
        <f t="shared" si="1"/>
        <v>-550000</v>
      </c>
    </row>
    <row r="30" spans="1:7" s="38" customFormat="1" ht="12" customHeight="1" x14ac:dyDescent="0.2">
      <c r="A30" s="71" t="s">
        <v>159</v>
      </c>
      <c r="B30" s="72" t="s">
        <v>426</v>
      </c>
      <c r="C30" s="73">
        <v>3000000</v>
      </c>
      <c r="D30" s="73"/>
      <c r="E30" s="70">
        <f t="shared" si="0"/>
        <v>3000000</v>
      </c>
      <c r="F30" s="289"/>
      <c r="G30" s="289">
        <f t="shared" si="1"/>
        <v>-3000000</v>
      </c>
    </row>
    <row r="31" spans="1:7" s="38" customFormat="1" ht="12" customHeight="1" x14ac:dyDescent="0.2">
      <c r="A31" s="71" t="s">
        <v>160</v>
      </c>
      <c r="B31" s="72" t="s">
        <v>427</v>
      </c>
      <c r="C31" s="73">
        <v>10000</v>
      </c>
      <c r="D31" s="73"/>
      <c r="E31" s="70">
        <f t="shared" si="0"/>
        <v>10000</v>
      </c>
      <c r="F31" s="289"/>
      <c r="G31" s="289">
        <f t="shared" si="1"/>
        <v>-10000</v>
      </c>
    </row>
    <row r="32" spans="1:7" s="38" customFormat="1" ht="12" customHeight="1" x14ac:dyDescent="0.2">
      <c r="A32" s="71" t="s">
        <v>428</v>
      </c>
      <c r="B32" s="72" t="s">
        <v>161</v>
      </c>
      <c r="C32" s="73">
        <v>1300000</v>
      </c>
      <c r="D32" s="73"/>
      <c r="E32" s="70">
        <f t="shared" si="0"/>
        <v>1300000</v>
      </c>
      <c r="F32" s="289"/>
      <c r="G32" s="289">
        <f t="shared" si="1"/>
        <v>-1300000</v>
      </c>
    </row>
    <row r="33" spans="1:7" s="38" customFormat="1" ht="12" customHeight="1" x14ac:dyDescent="0.2">
      <c r="A33" s="71" t="s">
        <v>429</v>
      </c>
      <c r="B33" s="72" t="s">
        <v>162</v>
      </c>
      <c r="C33" s="73"/>
      <c r="D33" s="73"/>
      <c r="E33" s="70">
        <f t="shared" si="0"/>
        <v>0</v>
      </c>
      <c r="F33" s="289"/>
      <c r="G33" s="289">
        <f t="shared" si="1"/>
        <v>0</v>
      </c>
    </row>
    <row r="34" spans="1:7" s="38" customFormat="1" ht="12" customHeight="1" thickBot="1" x14ac:dyDescent="0.25">
      <c r="A34" s="75" t="s">
        <v>430</v>
      </c>
      <c r="B34" s="79" t="s">
        <v>163</v>
      </c>
      <c r="C34" s="78">
        <v>100000</v>
      </c>
      <c r="D34" s="78"/>
      <c r="E34" s="70">
        <f t="shared" si="0"/>
        <v>100000</v>
      </c>
      <c r="F34" s="289"/>
      <c r="G34" s="289">
        <f t="shared" si="1"/>
        <v>-100000</v>
      </c>
    </row>
    <row r="35" spans="1:7" s="38" customFormat="1" ht="12" customHeight="1" thickBot="1" x14ac:dyDescent="0.25">
      <c r="A35" s="63" t="s">
        <v>9</v>
      </c>
      <c r="B35" s="64" t="s">
        <v>303</v>
      </c>
      <c r="C35" s="65">
        <f>SUM(C36:C46)</f>
        <v>5791000</v>
      </c>
      <c r="D35" s="65">
        <f>SUM(D36:D46)</f>
        <v>143000</v>
      </c>
      <c r="E35" s="66">
        <f>SUM(E36:E46)</f>
        <v>5934000</v>
      </c>
      <c r="F35" s="289"/>
      <c r="G35" s="289">
        <f t="shared" si="1"/>
        <v>-5934000</v>
      </c>
    </row>
    <row r="36" spans="1:7" s="38" customFormat="1" ht="12" customHeight="1" x14ac:dyDescent="0.2">
      <c r="A36" s="67" t="s">
        <v>51</v>
      </c>
      <c r="B36" s="68" t="s">
        <v>166</v>
      </c>
      <c r="C36" s="69"/>
      <c r="D36" s="69"/>
      <c r="E36" s="70">
        <f t="shared" si="0"/>
        <v>0</v>
      </c>
      <c r="F36" s="289"/>
      <c r="G36" s="289">
        <f t="shared" si="1"/>
        <v>0</v>
      </c>
    </row>
    <row r="37" spans="1:7" s="38" customFormat="1" ht="12" customHeight="1" x14ac:dyDescent="0.2">
      <c r="A37" s="71" t="s">
        <v>52</v>
      </c>
      <c r="B37" s="72" t="s">
        <v>167</v>
      </c>
      <c r="C37" s="73">
        <v>308000</v>
      </c>
      <c r="D37" s="73"/>
      <c r="E37" s="70">
        <f t="shared" si="0"/>
        <v>308000</v>
      </c>
      <c r="F37" s="289"/>
      <c r="G37" s="289">
        <f t="shared" si="1"/>
        <v>-308000</v>
      </c>
    </row>
    <row r="38" spans="1:7" s="38" customFormat="1" ht="12" customHeight="1" x14ac:dyDescent="0.2">
      <c r="A38" s="71" t="s">
        <v>53</v>
      </c>
      <c r="B38" s="72" t="s">
        <v>168</v>
      </c>
      <c r="C38" s="73">
        <v>40000</v>
      </c>
      <c r="D38" s="73"/>
      <c r="E38" s="70">
        <f t="shared" si="0"/>
        <v>40000</v>
      </c>
      <c r="F38" s="289"/>
      <c r="G38" s="289">
        <f t="shared" si="1"/>
        <v>-40000</v>
      </c>
    </row>
    <row r="39" spans="1:7" s="38" customFormat="1" ht="12" customHeight="1" x14ac:dyDescent="0.2">
      <c r="A39" s="71" t="s">
        <v>95</v>
      </c>
      <c r="B39" s="72" t="s">
        <v>169</v>
      </c>
      <c r="C39" s="73">
        <v>4838000</v>
      </c>
      <c r="D39" s="73">
        <v>80000</v>
      </c>
      <c r="E39" s="70">
        <f t="shared" si="0"/>
        <v>4918000</v>
      </c>
      <c r="F39" s="289"/>
      <c r="G39" s="289">
        <f t="shared" si="1"/>
        <v>-4918000</v>
      </c>
    </row>
    <row r="40" spans="1:7" s="38" customFormat="1" ht="12" customHeight="1" x14ac:dyDescent="0.2">
      <c r="A40" s="71" t="s">
        <v>96</v>
      </c>
      <c r="B40" s="72" t="s">
        <v>170</v>
      </c>
      <c r="C40" s="73">
        <v>600000</v>
      </c>
      <c r="D40" s="73"/>
      <c r="E40" s="70">
        <f t="shared" si="0"/>
        <v>600000</v>
      </c>
      <c r="F40" s="289"/>
      <c r="G40" s="289">
        <f t="shared" si="1"/>
        <v>-600000</v>
      </c>
    </row>
    <row r="41" spans="1:7" s="38" customFormat="1" ht="12" customHeight="1" x14ac:dyDescent="0.2">
      <c r="A41" s="71" t="s">
        <v>97</v>
      </c>
      <c r="B41" s="72" t="s">
        <v>171</v>
      </c>
      <c r="C41" s="73"/>
      <c r="D41" s="73"/>
      <c r="E41" s="70">
        <f t="shared" si="0"/>
        <v>0</v>
      </c>
      <c r="F41" s="289"/>
      <c r="G41" s="289">
        <f t="shared" si="1"/>
        <v>0</v>
      </c>
    </row>
    <row r="42" spans="1:7" s="38" customFormat="1" ht="12" customHeight="1" x14ac:dyDescent="0.2">
      <c r="A42" s="71" t="s">
        <v>98</v>
      </c>
      <c r="B42" s="72" t="s">
        <v>172</v>
      </c>
      <c r="C42" s="73"/>
      <c r="D42" s="73"/>
      <c r="E42" s="70">
        <f t="shared" si="0"/>
        <v>0</v>
      </c>
      <c r="F42" s="289"/>
      <c r="G42" s="289">
        <f t="shared" si="1"/>
        <v>0</v>
      </c>
    </row>
    <row r="43" spans="1:7" s="38" customFormat="1" ht="12" customHeight="1" x14ac:dyDescent="0.2">
      <c r="A43" s="71" t="s">
        <v>99</v>
      </c>
      <c r="B43" s="72" t="s">
        <v>173</v>
      </c>
      <c r="C43" s="73">
        <v>5000</v>
      </c>
      <c r="D43" s="73"/>
      <c r="E43" s="70">
        <f t="shared" si="0"/>
        <v>5000</v>
      </c>
      <c r="F43" s="289"/>
      <c r="G43" s="289">
        <f t="shared" si="1"/>
        <v>-5000</v>
      </c>
    </row>
    <row r="44" spans="1:7" s="38" customFormat="1" ht="12" customHeight="1" x14ac:dyDescent="0.2">
      <c r="A44" s="71" t="s">
        <v>164</v>
      </c>
      <c r="B44" s="72" t="s">
        <v>174</v>
      </c>
      <c r="C44" s="83"/>
      <c r="D44" s="83"/>
      <c r="E44" s="70">
        <f t="shared" si="0"/>
        <v>0</v>
      </c>
      <c r="F44" s="289"/>
      <c r="G44" s="289">
        <f t="shared" si="1"/>
        <v>0</v>
      </c>
    </row>
    <row r="45" spans="1:7" s="38" customFormat="1" ht="12" customHeight="1" x14ac:dyDescent="0.2">
      <c r="A45" s="75" t="s">
        <v>165</v>
      </c>
      <c r="B45" s="79" t="s">
        <v>305</v>
      </c>
      <c r="C45" s="84"/>
      <c r="D45" s="84">
        <v>63000</v>
      </c>
      <c r="E45" s="70">
        <f t="shared" si="0"/>
        <v>63000</v>
      </c>
      <c r="F45" s="289"/>
      <c r="G45" s="289">
        <f t="shared" si="1"/>
        <v>-63000</v>
      </c>
    </row>
    <row r="46" spans="1:7" s="38" customFormat="1" ht="12" customHeight="1" thickBot="1" x14ac:dyDescent="0.25">
      <c r="A46" s="75" t="s">
        <v>304</v>
      </c>
      <c r="B46" s="76" t="s">
        <v>175</v>
      </c>
      <c r="C46" s="84"/>
      <c r="D46" s="84"/>
      <c r="E46" s="70">
        <f t="shared" si="0"/>
        <v>0</v>
      </c>
      <c r="F46" s="289"/>
      <c r="G46" s="289">
        <f t="shared" si="1"/>
        <v>0</v>
      </c>
    </row>
    <row r="47" spans="1:7" s="38" customFormat="1" ht="12" customHeight="1" thickBot="1" x14ac:dyDescent="0.25">
      <c r="A47" s="63" t="s">
        <v>10</v>
      </c>
      <c r="B47" s="64" t="s">
        <v>176</v>
      </c>
      <c r="C47" s="65">
        <f>SUM(C48:C52)</f>
        <v>0</v>
      </c>
      <c r="D47" s="65">
        <f>SUM(D48:D52)</f>
        <v>0</v>
      </c>
      <c r="E47" s="66">
        <f>SUM(E48:E52)</f>
        <v>0</v>
      </c>
      <c r="F47" s="289"/>
      <c r="G47" s="289">
        <f t="shared" si="1"/>
        <v>0</v>
      </c>
    </row>
    <row r="48" spans="1:7" s="38" customFormat="1" ht="12" customHeight="1" x14ac:dyDescent="0.2">
      <c r="A48" s="67" t="s">
        <v>54</v>
      </c>
      <c r="B48" s="68" t="s">
        <v>180</v>
      </c>
      <c r="C48" s="85"/>
      <c r="D48" s="85"/>
      <c r="E48" s="86">
        <f t="shared" si="0"/>
        <v>0</v>
      </c>
      <c r="F48" s="289"/>
      <c r="G48" s="289">
        <f t="shared" si="1"/>
        <v>0</v>
      </c>
    </row>
    <row r="49" spans="1:7" s="38" customFormat="1" ht="12" customHeight="1" x14ac:dyDescent="0.2">
      <c r="A49" s="71" t="s">
        <v>55</v>
      </c>
      <c r="B49" s="72" t="s">
        <v>181</v>
      </c>
      <c r="C49" s="83"/>
      <c r="D49" s="83"/>
      <c r="E49" s="86">
        <f t="shared" si="0"/>
        <v>0</v>
      </c>
      <c r="F49" s="289"/>
      <c r="G49" s="289">
        <f t="shared" si="1"/>
        <v>0</v>
      </c>
    </row>
    <row r="50" spans="1:7" s="38" customFormat="1" ht="12" customHeight="1" x14ac:dyDescent="0.2">
      <c r="A50" s="71" t="s">
        <v>177</v>
      </c>
      <c r="B50" s="72" t="s">
        <v>182</v>
      </c>
      <c r="C50" s="83"/>
      <c r="D50" s="83"/>
      <c r="E50" s="86">
        <f t="shared" si="0"/>
        <v>0</v>
      </c>
      <c r="F50" s="289"/>
      <c r="G50" s="289">
        <f t="shared" si="1"/>
        <v>0</v>
      </c>
    </row>
    <row r="51" spans="1:7" s="38" customFormat="1" ht="12" customHeight="1" x14ac:dyDescent="0.2">
      <c r="A51" s="71" t="s">
        <v>178</v>
      </c>
      <c r="B51" s="72" t="s">
        <v>183</v>
      </c>
      <c r="C51" s="83"/>
      <c r="D51" s="83"/>
      <c r="E51" s="86">
        <f t="shared" si="0"/>
        <v>0</v>
      </c>
      <c r="F51" s="289"/>
      <c r="G51" s="289">
        <f t="shared" si="1"/>
        <v>0</v>
      </c>
    </row>
    <row r="52" spans="1:7" s="38" customFormat="1" ht="12" customHeight="1" thickBot="1" x14ac:dyDescent="0.25">
      <c r="A52" s="75" t="s">
        <v>179</v>
      </c>
      <c r="B52" s="76" t="s">
        <v>184</v>
      </c>
      <c r="C52" s="84"/>
      <c r="D52" s="84"/>
      <c r="E52" s="86">
        <f t="shared" si="0"/>
        <v>0</v>
      </c>
      <c r="F52" s="289"/>
      <c r="G52" s="289">
        <f t="shared" si="1"/>
        <v>0</v>
      </c>
    </row>
    <row r="53" spans="1:7" s="38" customFormat="1" ht="12" customHeight="1" thickBot="1" x14ac:dyDescent="0.25">
      <c r="A53" s="63" t="s">
        <v>100</v>
      </c>
      <c r="B53" s="64" t="s">
        <v>185</v>
      </c>
      <c r="C53" s="65">
        <f>SUM(C54:C56)</f>
        <v>1416500</v>
      </c>
      <c r="D53" s="65">
        <f>SUM(D54:D56)</f>
        <v>163000</v>
      </c>
      <c r="E53" s="66">
        <f>SUM(E54:E56)</f>
        <v>1579500</v>
      </c>
      <c r="F53" s="289">
        <v>1649500</v>
      </c>
      <c r="G53" s="289">
        <f t="shared" si="1"/>
        <v>70000</v>
      </c>
    </row>
    <row r="54" spans="1:7" s="38" customFormat="1" ht="12" customHeight="1" x14ac:dyDescent="0.2">
      <c r="A54" s="67" t="s">
        <v>56</v>
      </c>
      <c r="B54" s="68" t="s">
        <v>186</v>
      </c>
      <c r="C54" s="69"/>
      <c r="D54" s="69"/>
      <c r="E54" s="70">
        <f t="shared" si="0"/>
        <v>0</v>
      </c>
      <c r="F54" s="289"/>
      <c r="G54" s="289">
        <f t="shared" si="1"/>
        <v>0</v>
      </c>
    </row>
    <row r="55" spans="1:7" s="38" customFormat="1" ht="12" customHeight="1" x14ac:dyDescent="0.2">
      <c r="A55" s="71" t="s">
        <v>57</v>
      </c>
      <c r="B55" s="72" t="s">
        <v>298</v>
      </c>
      <c r="C55" s="73"/>
      <c r="D55" s="73"/>
      <c r="E55" s="70">
        <f t="shared" si="0"/>
        <v>0</v>
      </c>
      <c r="F55" s="289"/>
      <c r="G55" s="289">
        <f t="shared" si="1"/>
        <v>0</v>
      </c>
    </row>
    <row r="56" spans="1:7" s="38" customFormat="1" ht="12" customHeight="1" x14ac:dyDescent="0.2">
      <c r="A56" s="71" t="s">
        <v>189</v>
      </c>
      <c r="B56" s="72" t="s">
        <v>187</v>
      </c>
      <c r="C56" s="73">
        <v>1416500</v>
      </c>
      <c r="D56" s="73">
        <v>163000</v>
      </c>
      <c r="E56" s="70">
        <f t="shared" si="0"/>
        <v>1579500</v>
      </c>
      <c r="F56" s="289"/>
      <c r="G56" s="289">
        <f t="shared" si="1"/>
        <v>-1579500</v>
      </c>
    </row>
    <row r="57" spans="1:7" s="38" customFormat="1" ht="12" customHeight="1" thickBot="1" x14ac:dyDescent="0.25">
      <c r="A57" s="75" t="s">
        <v>190</v>
      </c>
      <c r="B57" s="76" t="s">
        <v>188</v>
      </c>
      <c r="C57" s="78"/>
      <c r="D57" s="78"/>
      <c r="E57" s="70">
        <f t="shared" si="0"/>
        <v>0</v>
      </c>
      <c r="F57" s="289"/>
      <c r="G57" s="289">
        <f t="shared" si="1"/>
        <v>0</v>
      </c>
    </row>
    <row r="58" spans="1:7" s="38" customFormat="1" ht="12" customHeight="1" thickBot="1" x14ac:dyDescent="0.25">
      <c r="A58" s="63" t="s">
        <v>12</v>
      </c>
      <c r="B58" s="77" t="s">
        <v>191</v>
      </c>
      <c r="C58" s="65">
        <f>SUM(C59:C61)</f>
        <v>0</v>
      </c>
      <c r="D58" s="65">
        <f>SUM(D59:D61)</f>
        <v>0</v>
      </c>
      <c r="E58" s="66">
        <f>SUM(E59:E61)</f>
        <v>0</v>
      </c>
      <c r="F58" s="289"/>
      <c r="G58" s="289">
        <f t="shared" si="1"/>
        <v>0</v>
      </c>
    </row>
    <row r="59" spans="1:7" s="38" customFormat="1" ht="12" customHeight="1" x14ac:dyDescent="0.2">
      <c r="A59" s="67" t="s">
        <v>101</v>
      </c>
      <c r="B59" s="68" t="s">
        <v>193</v>
      </c>
      <c r="C59" s="83"/>
      <c r="D59" s="83"/>
      <c r="E59" s="87">
        <f t="shared" si="0"/>
        <v>0</v>
      </c>
      <c r="F59" s="289"/>
      <c r="G59" s="289">
        <f t="shared" si="1"/>
        <v>0</v>
      </c>
    </row>
    <row r="60" spans="1:7" s="38" customFormat="1" ht="12" customHeight="1" x14ac:dyDescent="0.2">
      <c r="A60" s="71" t="s">
        <v>102</v>
      </c>
      <c r="B60" s="72" t="s">
        <v>299</v>
      </c>
      <c r="C60" s="83"/>
      <c r="D60" s="83"/>
      <c r="E60" s="87">
        <f t="shared" si="0"/>
        <v>0</v>
      </c>
      <c r="F60" s="289"/>
      <c r="G60" s="289">
        <f t="shared" si="1"/>
        <v>0</v>
      </c>
    </row>
    <row r="61" spans="1:7" s="38" customFormat="1" ht="12" customHeight="1" x14ac:dyDescent="0.2">
      <c r="A61" s="71" t="s">
        <v>122</v>
      </c>
      <c r="B61" s="72" t="s">
        <v>194</v>
      </c>
      <c r="C61" s="83"/>
      <c r="D61" s="83"/>
      <c r="E61" s="87">
        <f t="shared" si="0"/>
        <v>0</v>
      </c>
      <c r="F61" s="289"/>
      <c r="G61" s="289">
        <f t="shared" si="1"/>
        <v>0</v>
      </c>
    </row>
    <row r="62" spans="1:7" s="38" customFormat="1" ht="12" customHeight="1" thickBot="1" x14ac:dyDescent="0.25">
      <c r="A62" s="75" t="s">
        <v>192</v>
      </c>
      <c r="B62" s="76" t="s">
        <v>195</v>
      </c>
      <c r="C62" s="83"/>
      <c r="D62" s="83"/>
      <c r="E62" s="87">
        <f t="shared" si="0"/>
        <v>0</v>
      </c>
      <c r="F62" s="289"/>
      <c r="G62" s="289">
        <f t="shared" si="1"/>
        <v>0</v>
      </c>
    </row>
    <row r="63" spans="1:7" s="38" customFormat="1" ht="12" customHeight="1" thickBot="1" x14ac:dyDescent="0.25">
      <c r="A63" s="88" t="s">
        <v>344</v>
      </c>
      <c r="B63" s="64" t="s">
        <v>196</v>
      </c>
      <c r="C63" s="80">
        <f>+C6+C13+C20+C27+C35+C47+C53+C58</f>
        <v>37698764</v>
      </c>
      <c r="D63" s="80">
        <f>+D6+D13+D20+D27+D35+D47+D53+D58</f>
        <v>78489036</v>
      </c>
      <c r="E63" s="81">
        <f>+E6+E13+E20+E27+E35+E47+E53+E58</f>
        <v>116187800</v>
      </c>
      <c r="F63" s="289"/>
      <c r="G63" s="289">
        <f t="shared" si="1"/>
        <v>-116187800</v>
      </c>
    </row>
    <row r="64" spans="1:7" s="38" customFormat="1" ht="12" customHeight="1" thickBot="1" x14ac:dyDescent="0.25">
      <c r="A64" s="89" t="s">
        <v>197</v>
      </c>
      <c r="B64" s="77" t="s">
        <v>198</v>
      </c>
      <c r="C64" s="65">
        <f>SUM(C65:C67)</f>
        <v>0</v>
      </c>
      <c r="D64" s="65">
        <f>SUM(D65:D67)</f>
        <v>0</v>
      </c>
      <c r="E64" s="66">
        <f>SUM(E65:E67)</f>
        <v>0</v>
      </c>
      <c r="F64" s="289"/>
      <c r="G64" s="289">
        <f t="shared" si="1"/>
        <v>0</v>
      </c>
    </row>
    <row r="65" spans="1:7" s="38" customFormat="1" ht="12" customHeight="1" x14ac:dyDescent="0.2">
      <c r="A65" s="67" t="s">
        <v>229</v>
      </c>
      <c r="B65" s="68" t="s">
        <v>199</v>
      </c>
      <c r="C65" s="83"/>
      <c r="D65" s="83"/>
      <c r="E65" s="87">
        <f t="shared" ref="E65:E86" si="2">C65+D65</f>
        <v>0</v>
      </c>
      <c r="F65" s="289"/>
      <c r="G65" s="289">
        <f t="shared" si="1"/>
        <v>0</v>
      </c>
    </row>
    <row r="66" spans="1:7" s="38" customFormat="1" ht="12" customHeight="1" x14ac:dyDescent="0.2">
      <c r="A66" s="71" t="s">
        <v>238</v>
      </c>
      <c r="B66" s="72" t="s">
        <v>200</v>
      </c>
      <c r="C66" s="83"/>
      <c r="D66" s="83"/>
      <c r="E66" s="87">
        <f t="shared" si="2"/>
        <v>0</v>
      </c>
      <c r="F66" s="289"/>
      <c r="G66" s="289">
        <f t="shared" si="1"/>
        <v>0</v>
      </c>
    </row>
    <row r="67" spans="1:7" s="38" customFormat="1" ht="12" customHeight="1" thickBot="1" x14ac:dyDescent="0.25">
      <c r="A67" s="75" t="s">
        <v>239</v>
      </c>
      <c r="B67" s="90" t="s">
        <v>329</v>
      </c>
      <c r="C67" s="83"/>
      <c r="D67" s="83"/>
      <c r="E67" s="87">
        <f t="shared" si="2"/>
        <v>0</v>
      </c>
      <c r="F67" s="289"/>
      <c r="G67" s="289">
        <f t="shared" si="1"/>
        <v>0</v>
      </c>
    </row>
    <row r="68" spans="1:7" s="38" customFormat="1" ht="12" customHeight="1" thickBot="1" x14ac:dyDescent="0.25">
      <c r="A68" s="89" t="s">
        <v>202</v>
      </c>
      <c r="B68" s="77" t="s">
        <v>203</v>
      </c>
      <c r="C68" s="65">
        <f>SUM(C69:C72)</f>
        <v>0</v>
      </c>
      <c r="D68" s="65">
        <f>SUM(D69:D72)</f>
        <v>0</v>
      </c>
      <c r="E68" s="66">
        <f>SUM(E69:E72)</f>
        <v>0</v>
      </c>
      <c r="F68" s="289"/>
      <c r="G68" s="289">
        <f t="shared" si="1"/>
        <v>0</v>
      </c>
    </row>
    <row r="69" spans="1:7" s="38" customFormat="1" ht="12" customHeight="1" x14ac:dyDescent="0.2">
      <c r="A69" s="67" t="s">
        <v>79</v>
      </c>
      <c r="B69" s="68" t="s">
        <v>204</v>
      </c>
      <c r="C69" s="83"/>
      <c r="D69" s="83"/>
      <c r="E69" s="87">
        <f t="shared" si="2"/>
        <v>0</v>
      </c>
      <c r="F69" s="289"/>
      <c r="G69" s="289">
        <f t="shared" si="1"/>
        <v>0</v>
      </c>
    </row>
    <row r="70" spans="1:7" s="38" customFormat="1" ht="12" customHeight="1" x14ac:dyDescent="0.2">
      <c r="A70" s="71" t="s">
        <v>80</v>
      </c>
      <c r="B70" s="72" t="s">
        <v>205</v>
      </c>
      <c r="C70" s="83"/>
      <c r="D70" s="83"/>
      <c r="E70" s="87">
        <f t="shared" si="2"/>
        <v>0</v>
      </c>
      <c r="F70" s="289"/>
      <c r="G70" s="289">
        <f t="shared" si="1"/>
        <v>0</v>
      </c>
    </row>
    <row r="71" spans="1:7" s="38" customFormat="1" ht="12" customHeight="1" x14ac:dyDescent="0.2">
      <c r="A71" s="71" t="s">
        <v>230</v>
      </c>
      <c r="B71" s="72" t="s">
        <v>206</v>
      </c>
      <c r="C71" s="83"/>
      <c r="D71" s="83"/>
      <c r="E71" s="87">
        <f t="shared" si="2"/>
        <v>0</v>
      </c>
      <c r="F71" s="289"/>
      <c r="G71" s="289">
        <f t="shared" si="1"/>
        <v>0</v>
      </c>
    </row>
    <row r="72" spans="1:7" s="38" customFormat="1" ht="12" customHeight="1" thickBot="1" x14ac:dyDescent="0.25">
      <c r="A72" s="75" t="s">
        <v>231</v>
      </c>
      <c r="B72" s="76" t="s">
        <v>207</v>
      </c>
      <c r="C72" s="83"/>
      <c r="D72" s="83"/>
      <c r="E72" s="87">
        <f t="shared" si="2"/>
        <v>0</v>
      </c>
      <c r="F72" s="289"/>
      <c r="G72" s="289">
        <f t="shared" si="1"/>
        <v>0</v>
      </c>
    </row>
    <row r="73" spans="1:7" s="38" customFormat="1" ht="12" customHeight="1" thickBot="1" x14ac:dyDescent="0.25">
      <c r="A73" s="89" t="s">
        <v>208</v>
      </c>
      <c r="B73" s="77" t="s">
        <v>209</v>
      </c>
      <c r="C73" s="65">
        <f>SUM(C74:C75)</f>
        <v>24313000</v>
      </c>
      <c r="D73" s="65">
        <f>SUM(D74:D75)</f>
        <v>0</v>
      </c>
      <c r="E73" s="66">
        <f>SUM(E74:E75)</f>
        <v>24313000</v>
      </c>
      <c r="F73" s="289"/>
      <c r="G73" s="289">
        <f t="shared" si="1"/>
        <v>-24313000</v>
      </c>
    </row>
    <row r="74" spans="1:7" s="38" customFormat="1" ht="12" customHeight="1" x14ac:dyDescent="0.2">
      <c r="A74" s="67" t="s">
        <v>232</v>
      </c>
      <c r="B74" s="68" t="s">
        <v>210</v>
      </c>
      <c r="C74" s="83">
        <v>24313000</v>
      </c>
      <c r="D74" s="83"/>
      <c r="E74" s="87">
        <f t="shared" si="2"/>
        <v>24313000</v>
      </c>
      <c r="F74" s="289"/>
      <c r="G74" s="289">
        <f t="shared" si="1"/>
        <v>-24313000</v>
      </c>
    </row>
    <row r="75" spans="1:7" s="38" customFormat="1" ht="12" customHeight="1" thickBot="1" x14ac:dyDescent="0.25">
      <c r="A75" s="75" t="s">
        <v>233</v>
      </c>
      <c r="B75" s="76" t="s">
        <v>211</v>
      </c>
      <c r="C75" s="83"/>
      <c r="D75" s="83"/>
      <c r="E75" s="87">
        <f t="shared" si="2"/>
        <v>0</v>
      </c>
      <c r="F75" s="289"/>
      <c r="G75" s="289">
        <f t="shared" si="1"/>
        <v>0</v>
      </c>
    </row>
    <row r="76" spans="1:7" s="38" customFormat="1" ht="12" customHeight="1" thickBot="1" x14ac:dyDescent="0.25">
      <c r="A76" s="89" t="s">
        <v>212</v>
      </c>
      <c r="B76" s="77" t="s">
        <v>213</v>
      </c>
      <c r="C76" s="65">
        <f>SUM(C77:C79)</f>
        <v>0</v>
      </c>
      <c r="D76" s="65">
        <f>SUM(D77:D79)</f>
        <v>0</v>
      </c>
      <c r="E76" s="66">
        <f>SUM(E77:E79)</f>
        <v>0</v>
      </c>
      <c r="F76" s="289"/>
      <c r="G76" s="289">
        <f t="shared" ref="G76:G139" si="3">F76-E76</f>
        <v>0</v>
      </c>
    </row>
    <row r="77" spans="1:7" s="38" customFormat="1" ht="12" customHeight="1" x14ac:dyDescent="0.2">
      <c r="A77" s="67" t="s">
        <v>234</v>
      </c>
      <c r="B77" s="68" t="s">
        <v>214</v>
      </c>
      <c r="C77" s="83"/>
      <c r="D77" s="83"/>
      <c r="E77" s="87">
        <f t="shared" si="2"/>
        <v>0</v>
      </c>
      <c r="F77" s="289"/>
      <c r="G77" s="289">
        <f t="shared" si="3"/>
        <v>0</v>
      </c>
    </row>
    <row r="78" spans="1:7" s="38" customFormat="1" ht="12" customHeight="1" x14ac:dyDescent="0.2">
      <c r="A78" s="71" t="s">
        <v>235</v>
      </c>
      <c r="B78" s="72" t="s">
        <v>215</v>
      </c>
      <c r="C78" s="83"/>
      <c r="D78" s="83"/>
      <c r="E78" s="87">
        <f t="shared" si="2"/>
        <v>0</v>
      </c>
      <c r="F78" s="289"/>
      <c r="G78" s="289">
        <f t="shared" si="3"/>
        <v>0</v>
      </c>
    </row>
    <row r="79" spans="1:7" s="38" customFormat="1" ht="12" customHeight="1" thickBot="1" x14ac:dyDescent="0.25">
      <c r="A79" s="75" t="s">
        <v>236</v>
      </c>
      <c r="B79" s="76" t="s">
        <v>216</v>
      </c>
      <c r="C79" s="83"/>
      <c r="D79" s="83"/>
      <c r="E79" s="87">
        <f t="shared" si="2"/>
        <v>0</v>
      </c>
      <c r="F79" s="289"/>
      <c r="G79" s="289">
        <f t="shared" si="3"/>
        <v>0</v>
      </c>
    </row>
    <row r="80" spans="1:7" s="38" customFormat="1" ht="12" customHeight="1" thickBot="1" x14ac:dyDescent="0.25">
      <c r="A80" s="89" t="s">
        <v>217</v>
      </c>
      <c r="B80" s="77" t="s">
        <v>237</v>
      </c>
      <c r="C80" s="65">
        <f>SUM(C81:C84)</f>
        <v>0</v>
      </c>
      <c r="D80" s="65">
        <f>SUM(D81:D84)</f>
        <v>0</v>
      </c>
      <c r="E80" s="66">
        <f>SUM(E81:E84)</f>
        <v>0</v>
      </c>
      <c r="F80" s="289"/>
      <c r="G80" s="289">
        <f t="shared" si="3"/>
        <v>0</v>
      </c>
    </row>
    <row r="81" spans="1:7" s="38" customFormat="1" ht="12" customHeight="1" x14ac:dyDescent="0.2">
      <c r="A81" s="91" t="s">
        <v>218</v>
      </c>
      <c r="B81" s="68" t="s">
        <v>219</v>
      </c>
      <c r="C81" s="83"/>
      <c r="D81" s="83"/>
      <c r="E81" s="87">
        <f t="shared" si="2"/>
        <v>0</v>
      </c>
      <c r="F81" s="289"/>
      <c r="G81" s="289">
        <f t="shared" si="3"/>
        <v>0</v>
      </c>
    </row>
    <row r="82" spans="1:7" s="38" customFormat="1" ht="12" customHeight="1" x14ac:dyDescent="0.2">
      <c r="A82" s="92" t="s">
        <v>220</v>
      </c>
      <c r="B82" s="72" t="s">
        <v>221</v>
      </c>
      <c r="C82" s="83"/>
      <c r="D82" s="83"/>
      <c r="E82" s="87">
        <f t="shared" si="2"/>
        <v>0</v>
      </c>
      <c r="F82" s="289"/>
      <c r="G82" s="289">
        <f t="shared" si="3"/>
        <v>0</v>
      </c>
    </row>
    <row r="83" spans="1:7" s="38" customFormat="1" ht="12" customHeight="1" x14ac:dyDescent="0.2">
      <c r="A83" s="92" t="s">
        <v>222</v>
      </c>
      <c r="B83" s="72" t="s">
        <v>223</v>
      </c>
      <c r="C83" s="83"/>
      <c r="D83" s="83"/>
      <c r="E83" s="87">
        <f t="shared" si="2"/>
        <v>0</v>
      </c>
      <c r="F83" s="289"/>
      <c r="G83" s="289">
        <f t="shared" si="3"/>
        <v>0</v>
      </c>
    </row>
    <row r="84" spans="1:7" s="38" customFormat="1" ht="12" customHeight="1" thickBot="1" x14ac:dyDescent="0.25">
      <c r="A84" s="93" t="s">
        <v>224</v>
      </c>
      <c r="B84" s="76" t="s">
        <v>225</v>
      </c>
      <c r="C84" s="83"/>
      <c r="D84" s="83"/>
      <c r="E84" s="87">
        <f t="shared" si="2"/>
        <v>0</v>
      </c>
      <c r="F84" s="289"/>
      <c r="G84" s="289">
        <f t="shared" si="3"/>
        <v>0</v>
      </c>
    </row>
    <row r="85" spans="1:7" s="38" customFormat="1" ht="12" customHeight="1" thickBot="1" x14ac:dyDescent="0.25">
      <c r="A85" s="89" t="s">
        <v>226</v>
      </c>
      <c r="B85" s="77" t="s">
        <v>343</v>
      </c>
      <c r="C85" s="94"/>
      <c r="D85" s="94"/>
      <c r="E85" s="66">
        <f t="shared" si="2"/>
        <v>0</v>
      </c>
      <c r="F85" s="289"/>
      <c r="G85" s="289">
        <f t="shared" si="3"/>
        <v>0</v>
      </c>
    </row>
    <row r="86" spans="1:7" s="38" customFormat="1" ht="13.5" customHeight="1" thickBot="1" x14ac:dyDescent="0.25">
      <c r="A86" s="89" t="s">
        <v>228</v>
      </c>
      <c r="B86" s="77" t="s">
        <v>227</v>
      </c>
      <c r="C86" s="94"/>
      <c r="D86" s="94"/>
      <c r="E86" s="66">
        <f t="shared" si="2"/>
        <v>0</v>
      </c>
      <c r="F86" s="289"/>
      <c r="G86" s="289">
        <f t="shared" si="3"/>
        <v>0</v>
      </c>
    </row>
    <row r="87" spans="1:7" s="38" customFormat="1" ht="15.75" customHeight="1" thickBot="1" x14ac:dyDescent="0.25">
      <c r="A87" s="89" t="s">
        <v>240</v>
      </c>
      <c r="B87" s="95" t="s">
        <v>346</v>
      </c>
      <c r="C87" s="80">
        <f>+C64+C68+C73+C76+C80+C86+C85</f>
        <v>24313000</v>
      </c>
      <c r="D87" s="80">
        <f>+D64+D68+D73+D76+D80+D86+D85</f>
        <v>0</v>
      </c>
      <c r="E87" s="81">
        <f>+E64+E68+E73+E76+E80+E86+E85</f>
        <v>24313000</v>
      </c>
      <c r="F87" s="289"/>
      <c r="G87" s="289">
        <f t="shared" si="3"/>
        <v>-24313000</v>
      </c>
    </row>
    <row r="88" spans="1:7" s="38" customFormat="1" ht="25.5" customHeight="1" thickBot="1" x14ac:dyDescent="0.25">
      <c r="A88" s="96" t="s">
        <v>345</v>
      </c>
      <c r="B88" s="97" t="s">
        <v>347</v>
      </c>
      <c r="C88" s="80">
        <f>+C63+C87</f>
        <v>62011764</v>
      </c>
      <c r="D88" s="80">
        <f>+D63+D87</f>
        <v>78489036</v>
      </c>
      <c r="E88" s="81">
        <f>+E63+E87</f>
        <v>140500800</v>
      </c>
      <c r="F88" s="289"/>
      <c r="G88" s="289">
        <f t="shared" si="3"/>
        <v>-140500800</v>
      </c>
    </row>
    <row r="89" spans="1:7" s="38" customFormat="1" ht="83.25" customHeight="1" x14ac:dyDescent="0.2">
      <c r="A89" s="3"/>
      <c r="B89" s="4"/>
      <c r="C89" s="24"/>
      <c r="F89" s="289"/>
      <c r="G89" s="289">
        <f t="shared" si="3"/>
        <v>0</v>
      </c>
    </row>
    <row r="90" spans="1:7" ht="16.5" customHeight="1" x14ac:dyDescent="0.25">
      <c r="A90" s="439" t="s">
        <v>33</v>
      </c>
      <c r="B90" s="439"/>
      <c r="C90" s="439"/>
      <c r="D90" s="439"/>
      <c r="E90" s="439"/>
      <c r="G90" s="289">
        <f t="shared" si="3"/>
        <v>0</v>
      </c>
    </row>
    <row r="91" spans="1:7" s="39" customFormat="1" ht="16.5" customHeight="1" thickBot="1" x14ac:dyDescent="0.3">
      <c r="A91" s="441" t="s">
        <v>82</v>
      </c>
      <c r="B91" s="441"/>
      <c r="C91" s="13"/>
      <c r="E91" s="13" t="s">
        <v>458</v>
      </c>
      <c r="F91" s="316"/>
      <c r="G91" s="289" t="e">
        <f t="shared" si="3"/>
        <v>#VALUE!</v>
      </c>
    </row>
    <row r="92" spans="1:7" s="56" customFormat="1" ht="12.75" x14ac:dyDescent="0.2">
      <c r="A92" s="442" t="s">
        <v>46</v>
      </c>
      <c r="B92" s="444" t="s">
        <v>380</v>
      </c>
      <c r="C92" s="446" t="str">
        <f>+CONCATENATE(LEFT(ÖSSZEFÜGGÉSEK!A6,4),". évi")</f>
        <v>2017. évi</v>
      </c>
      <c r="D92" s="447"/>
      <c r="E92" s="448"/>
      <c r="F92" s="288"/>
      <c r="G92" s="289">
        <f t="shared" si="3"/>
        <v>0</v>
      </c>
    </row>
    <row r="93" spans="1:7" s="56" customFormat="1" ht="39" thickBot="1" x14ac:dyDescent="0.25">
      <c r="A93" s="443"/>
      <c r="B93" s="445"/>
      <c r="C93" s="57" t="s">
        <v>379</v>
      </c>
      <c r="D93" s="58" t="str">
        <f>D4</f>
        <v>1.-5. sz. módosítás 
(±)</v>
      </c>
      <c r="E93" s="59" t="str">
        <f>E4</f>
        <v>5.sz. módosítás utáni</v>
      </c>
      <c r="F93" s="288"/>
      <c r="G93" s="289" t="e">
        <f t="shared" si="3"/>
        <v>#VALUE!</v>
      </c>
    </row>
    <row r="94" spans="1:7" s="38" customFormat="1" ht="12" customHeight="1" thickBot="1" x14ac:dyDescent="0.25">
      <c r="A94" s="98" t="s">
        <v>355</v>
      </c>
      <c r="B94" s="99" t="s">
        <v>356</v>
      </c>
      <c r="C94" s="99" t="s">
        <v>357</v>
      </c>
      <c r="D94" s="99" t="s">
        <v>359</v>
      </c>
      <c r="E94" s="62" t="s">
        <v>436</v>
      </c>
      <c r="F94" s="289"/>
      <c r="G94" s="289" t="e">
        <f t="shared" si="3"/>
        <v>#VALUE!</v>
      </c>
    </row>
    <row r="95" spans="1:7" s="56" customFormat="1" ht="12" customHeight="1" thickBot="1" x14ac:dyDescent="0.25">
      <c r="A95" s="101" t="s">
        <v>5</v>
      </c>
      <c r="B95" s="102" t="s">
        <v>439</v>
      </c>
      <c r="C95" s="103">
        <f>C96+C97+C98+C99+C100+C113</f>
        <v>54269764</v>
      </c>
      <c r="D95" s="103">
        <f>D96+D97+D98+D99+D100+D113</f>
        <v>22318445</v>
      </c>
      <c r="E95" s="104">
        <f>E96+E97+E98+E99+E100+E113</f>
        <v>76588209</v>
      </c>
      <c r="F95" s="318"/>
      <c r="G95" s="289">
        <f t="shared" si="3"/>
        <v>-76588209</v>
      </c>
    </row>
    <row r="96" spans="1:7" s="56" customFormat="1" ht="12" customHeight="1" x14ac:dyDescent="0.2">
      <c r="A96" s="105" t="s">
        <v>58</v>
      </c>
      <c r="B96" s="106" t="s">
        <v>34</v>
      </c>
      <c r="C96" s="107">
        <v>11461000</v>
      </c>
      <c r="D96" s="107">
        <f>4697000+15000+820000+242000+10000</f>
        <v>5784000</v>
      </c>
      <c r="E96" s="108">
        <f t="shared" ref="E96:E129" si="4">C96+D96</f>
        <v>17245000</v>
      </c>
      <c r="F96" s="288">
        <v>17245000</v>
      </c>
      <c r="G96" s="289">
        <f t="shared" si="3"/>
        <v>0</v>
      </c>
    </row>
    <row r="97" spans="1:7" s="56" customFormat="1" ht="12" customHeight="1" x14ac:dyDescent="0.2">
      <c r="A97" s="71" t="s">
        <v>59</v>
      </c>
      <c r="B97" s="109" t="s">
        <v>103</v>
      </c>
      <c r="C97" s="73">
        <v>2499000</v>
      </c>
      <c r="D97" s="73">
        <f>727000+3000</f>
        <v>730000</v>
      </c>
      <c r="E97" s="110">
        <f t="shared" si="4"/>
        <v>3229000</v>
      </c>
      <c r="F97" s="288">
        <v>3229000</v>
      </c>
      <c r="G97" s="289">
        <f t="shared" si="3"/>
        <v>0</v>
      </c>
    </row>
    <row r="98" spans="1:7" s="56" customFormat="1" ht="12" customHeight="1" x14ac:dyDescent="0.2">
      <c r="A98" s="71" t="s">
        <v>60</v>
      </c>
      <c r="B98" s="109" t="s">
        <v>77</v>
      </c>
      <c r="C98" s="78">
        <v>14532000</v>
      </c>
      <c r="D98" s="78">
        <f>15270000-70000</f>
        <v>15200000</v>
      </c>
      <c r="E98" s="111">
        <f t="shared" si="4"/>
        <v>29732000</v>
      </c>
      <c r="F98" s="288"/>
      <c r="G98" s="289">
        <f t="shared" si="3"/>
        <v>-29732000</v>
      </c>
    </row>
    <row r="99" spans="1:7" s="56" customFormat="1" ht="12" customHeight="1" x14ac:dyDescent="0.2">
      <c r="A99" s="71" t="s">
        <v>61</v>
      </c>
      <c r="B99" s="112" t="s">
        <v>104</v>
      </c>
      <c r="C99" s="78">
        <v>3912000</v>
      </c>
      <c r="D99" s="78">
        <f>-134000+174000+70000</f>
        <v>110000</v>
      </c>
      <c r="E99" s="111">
        <f t="shared" si="4"/>
        <v>4022000</v>
      </c>
      <c r="F99" s="288"/>
      <c r="G99" s="289">
        <f t="shared" si="3"/>
        <v>-4022000</v>
      </c>
    </row>
    <row r="100" spans="1:7" s="56" customFormat="1" ht="12" customHeight="1" x14ac:dyDescent="0.2">
      <c r="A100" s="71" t="s">
        <v>69</v>
      </c>
      <c r="B100" s="113" t="s">
        <v>105</v>
      </c>
      <c r="C100" s="78">
        <v>1971000</v>
      </c>
      <c r="D100" s="78">
        <v>6145600</v>
      </c>
      <c r="E100" s="111">
        <f t="shared" si="4"/>
        <v>8116600</v>
      </c>
      <c r="F100" s="288"/>
      <c r="G100" s="289">
        <f t="shared" si="3"/>
        <v>-8116600</v>
      </c>
    </row>
    <row r="101" spans="1:7" s="56" customFormat="1" ht="12" customHeight="1" x14ac:dyDescent="0.2">
      <c r="A101" s="71" t="s">
        <v>62</v>
      </c>
      <c r="B101" s="109" t="s">
        <v>310</v>
      </c>
      <c r="C101" s="78">
        <v>1409000</v>
      </c>
      <c r="D101" s="78">
        <f>3000+77000</f>
        <v>80000</v>
      </c>
      <c r="E101" s="111">
        <f t="shared" si="4"/>
        <v>1489000</v>
      </c>
      <c r="F101" s="288"/>
      <c r="G101" s="289">
        <f t="shared" si="3"/>
        <v>-1489000</v>
      </c>
    </row>
    <row r="102" spans="1:7" s="56" customFormat="1" ht="12" customHeight="1" x14ac:dyDescent="0.2">
      <c r="A102" s="71" t="s">
        <v>63</v>
      </c>
      <c r="B102" s="114" t="s">
        <v>309</v>
      </c>
      <c r="C102" s="78"/>
      <c r="D102" s="78"/>
      <c r="E102" s="111">
        <f t="shared" si="4"/>
        <v>0</v>
      </c>
      <c r="F102" s="288"/>
      <c r="G102" s="289">
        <f t="shared" si="3"/>
        <v>0</v>
      </c>
    </row>
    <row r="103" spans="1:7" s="56" customFormat="1" ht="12" customHeight="1" x14ac:dyDescent="0.2">
      <c r="A103" s="71" t="s">
        <v>70</v>
      </c>
      <c r="B103" s="114" t="s">
        <v>308</v>
      </c>
      <c r="C103" s="78"/>
      <c r="D103" s="78"/>
      <c r="E103" s="111">
        <f t="shared" si="4"/>
        <v>0</v>
      </c>
      <c r="F103" s="288"/>
      <c r="G103" s="289">
        <f t="shared" si="3"/>
        <v>0</v>
      </c>
    </row>
    <row r="104" spans="1:7" s="56" customFormat="1" ht="12" customHeight="1" x14ac:dyDescent="0.2">
      <c r="A104" s="71" t="s">
        <v>71</v>
      </c>
      <c r="B104" s="115" t="s">
        <v>243</v>
      </c>
      <c r="C104" s="78"/>
      <c r="D104" s="78"/>
      <c r="E104" s="111">
        <f t="shared" si="4"/>
        <v>0</v>
      </c>
      <c r="F104" s="288"/>
      <c r="G104" s="289">
        <f t="shared" si="3"/>
        <v>0</v>
      </c>
    </row>
    <row r="105" spans="1:7" s="56" customFormat="1" ht="12" customHeight="1" x14ac:dyDescent="0.2">
      <c r="A105" s="71" t="s">
        <v>72</v>
      </c>
      <c r="B105" s="116" t="s">
        <v>244</v>
      </c>
      <c r="C105" s="78"/>
      <c r="D105" s="78"/>
      <c r="E105" s="111">
        <f t="shared" si="4"/>
        <v>0</v>
      </c>
      <c r="F105" s="288"/>
      <c r="G105" s="289">
        <f t="shared" si="3"/>
        <v>0</v>
      </c>
    </row>
    <row r="106" spans="1:7" s="56" customFormat="1" ht="12" customHeight="1" x14ac:dyDescent="0.2">
      <c r="A106" s="71" t="s">
        <v>73</v>
      </c>
      <c r="B106" s="116" t="s">
        <v>245</v>
      </c>
      <c r="C106" s="78"/>
      <c r="D106" s="78"/>
      <c r="E106" s="111">
        <f t="shared" si="4"/>
        <v>0</v>
      </c>
      <c r="F106" s="288"/>
      <c r="G106" s="289">
        <f t="shared" si="3"/>
        <v>0</v>
      </c>
    </row>
    <row r="107" spans="1:7" s="56" customFormat="1" ht="12" customHeight="1" x14ac:dyDescent="0.2">
      <c r="A107" s="71" t="s">
        <v>75</v>
      </c>
      <c r="B107" s="115" t="s">
        <v>246</v>
      </c>
      <c r="C107" s="78">
        <v>561000</v>
      </c>
      <c r="D107" s="78">
        <v>919000</v>
      </c>
      <c r="E107" s="111">
        <f t="shared" si="4"/>
        <v>1480000</v>
      </c>
      <c r="F107" s="288"/>
      <c r="G107" s="289">
        <f t="shared" si="3"/>
        <v>-1480000</v>
      </c>
    </row>
    <row r="108" spans="1:7" s="56" customFormat="1" ht="12" customHeight="1" x14ac:dyDescent="0.2">
      <c r="A108" s="71" t="s">
        <v>106</v>
      </c>
      <c r="B108" s="115" t="s">
        <v>247</v>
      </c>
      <c r="C108" s="78"/>
      <c r="D108" s="78"/>
      <c r="E108" s="111">
        <f t="shared" si="4"/>
        <v>0</v>
      </c>
      <c r="F108" s="288"/>
      <c r="G108" s="289">
        <f t="shared" si="3"/>
        <v>0</v>
      </c>
    </row>
    <row r="109" spans="1:7" s="56" customFormat="1" ht="12" customHeight="1" x14ac:dyDescent="0.2">
      <c r="A109" s="71" t="s">
        <v>241</v>
      </c>
      <c r="B109" s="116" t="s">
        <v>248</v>
      </c>
      <c r="C109" s="78"/>
      <c r="D109" s="78"/>
      <c r="E109" s="111">
        <f t="shared" si="4"/>
        <v>0</v>
      </c>
      <c r="F109" s="288"/>
      <c r="G109" s="289">
        <f t="shared" si="3"/>
        <v>0</v>
      </c>
    </row>
    <row r="110" spans="1:7" s="56" customFormat="1" ht="12" customHeight="1" x14ac:dyDescent="0.2">
      <c r="A110" s="117" t="s">
        <v>242</v>
      </c>
      <c r="B110" s="114" t="s">
        <v>249</v>
      </c>
      <c r="C110" s="78"/>
      <c r="D110" s="78"/>
      <c r="E110" s="111">
        <f t="shared" si="4"/>
        <v>0</v>
      </c>
      <c r="F110" s="288"/>
      <c r="G110" s="289">
        <f t="shared" si="3"/>
        <v>0</v>
      </c>
    </row>
    <row r="111" spans="1:7" s="56" customFormat="1" ht="12" customHeight="1" x14ac:dyDescent="0.2">
      <c r="A111" s="71" t="s">
        <v>306</v>
      </c>
      <c r="B111" s="114" t="s">
        <v>250</v>
      </c>
      <c r="C111" s="78"/>
      <c r="D111" s="78"/>
      <c r="E111" s="111">
        <f t="shared" si="4"/>
        <v>0</v>
      </c>
      <c r="F111" s="288"/>
      <c r="G111" s="289">
        <f t="shared" si="3"/>
        <v>0</v>
      </c>
    </row>
    <row r="112" spans="1:7" s="56" customFormat="1" ht="12" customHeight="1" x14ac:dyDescent="0.2">
      <c r="A112" s="75" t="s">
        <v>307</v>
      </c>
      <c r="B112" s="114" t="s">
        <v>251</v>
      </c>
      <c r="C112" s="78">
        <v>1000</v>
      </c>
      <c r="D112" s="78">
        <f>5142600+4000</f>
        <v>5146600</v>
      </c>
      <c r="E112" s="111">
        <f t="shared" si="4"/>
        <v>5147600</v>
      </c>
      <c r="F112" s="288"/>
      <c r="G112" s="289">
        <f t="shared" si="3"/>
        <v>-5147600</v>
      </c>
    </row>
    <row r="113" spans="1:7" s="56" customFormat="1" ht="12" customHeight="1" x14ac:dyDescent="0.2">
      <c r="A113" s="71" t="s">
        <v>311</v>
      </c>
      <c r="B113" s="112" t="s">
        <v>35</v>
      </c>
      <c r="C113" s="73">
        <v>19894764</v>
      </c>
      <c r="D113" s="73">
        <f>D114+D115</f>
        <v>-5651155</v>
      </c>
      <c r="E113" s="110">
        <f t="shared" si="4"/>
        <v>14243609</v>
      </c>
      <c r="F113" s="288"/>
      <c r="G113" s="289">
        <f t="shared" si="3"/>
        <v>-14243609</v>
      </c>
    </row>
    <row r="114" spans="1:7" s="56" customFormat="1" ht="12" customHeight="1" x14ac:dyDescent="0.2">
      <c r="A114" s="71" t="s">
        <v>312</v>
      </c>
      <c r="B114" s="109" t="s">
        <v>314</v>
      </c>
      <c r="C114" s="73">
        <v>1237764</v>
      </c>
      <c r="D114" s="73">
        <v>432845</v>
      </c>
      <c r="E114" s="110">
        <f t="shared" si="4"/>
        <v>1670609</v>
      </c>
      <c r="F114" s="319">
        <v>1670609</v>
      </c>
      <c r="G114" s="289">
        <f t="shared" si="3"/>
        <v>0</v>
      </c>
    </row>
    <row r="115" spans="1:7" s="56" customFormat="1" ht="12" customHeight="1" thickBot="1" x14ac:dyDescent="0.25">
      <c r="A115" s="118" t="s">
        <v>313</v>
      </c>
      <c r="B115" s="119" t="s">
        <v>315</v>
      </c>
      <c r="C115" s="120">
        <v>18657000</v>
      </c>
      <c r="D115" s="120">
        <f>1500000-3431000-4153000</f>
        <v>-6084000</v>
      </c>
      <c r="E115" s="121">
        <f t="shared" si="4"/>
        <v>12573000</v>
      </c>
      <c r="F115" s="288"/>
      <c r="G115" s="289">
        <f t="shared" si="3"/>
        <v>-12573000</v>
      </c>
    </row>
    <row r="116" spans="1:7" s="56" customFormat="1" ht="12" customHeight="1" thickBot="1" x14ac:dyDescent="0.25">
      <c r="A116" s="122" t="s">
        <v>6</v>
      </c>
      <c r="B116" s="123" t="s">
        <v>440</v>
      </c>
      <c r="C116" s="124">
        <f>+C117+C119+C121</f>
        <v>3789000</v>
      </c>
      <c r="D116" s="65">
        <f>+D117+D119+D121</f>
        <v>55877000</v>
      </c>
      <c r="E116" s="125">
        <f>+E117+E119+E121</f>
        <v>59666000</v>
      </c>
      <c r="F116" s="288"/>
      <c r="G116" s="289">
        <f t="shared" si="3"/>
        <v>-59666000</v>
      </c>
    </row>
    <row r="117" spans="1:7" s="56" customFormat="1" ht="12" customHeight="1" x14ac:dyDescent="0.2">
      <c r="A117" s="67" t="s">
        <v>64</v>
      </c>
      <c r="B117" s="109" t="s">
        <v>121</v>
      </c>
      <c r="C117" s="69">
        <v>3789000</v>
      </c>
      <c r="D117" s="126">
        <f>54627000+1250000</f>
        <v>55877000</v>
      </c>
      <c r="E117" s="70">
        <f t="shared" si="4"/>
        <v>59666000</v>
      </c>
      <c r="F117" s="288"/>
      <c r="G117" s="289">
        <f t="shared" si="3"/>
        <v>-59666000</v>
      </c>
    </row>
    <row r="118" spans="1:7" s="56" customFormat="1" ht="12" customHeight="1" x14ac:dyDescent="0.2">
      <c r="A118" s="67" t="s">
        <v>65</v>
      </c>
      <c r="B118" s="127" t="s">
        <v>255</v>
      </c>
      <c r="C118" s="69"/>
      <c r="D118" s="126">
        <v>56396000</v>
      </c>
      <c r="E118" s="70">
        <f t="shared" si="4"/>
        <v>56396000</v>
      </c>
      <c r="F118" s="288"/>
      <c r="G118" s="289">
        <f t="shared" si="3"/>
        <v>-56396000</v>
      </c>
    </row>
    <row r="119" spans="1:7" s="56" customFormat="1" ht="12" customHeight="1" x14ac:dyDescent="0.2">
      <c r="A119" s="67" t="s">
        <v>66</v>
      </c>
      <c r="B119" s="127" t="s">
        <v>107</v>
      </c>
      <c r="C119" s="73"/>
      <c r="D119" s="128"/>
      <c r="E119" s="110">
        <f t="shared" si="4"/>
        <v>0</v>
      </c>
      <c r="F119" s="288"/>
      <c r="G119" s="289">
        <f t="shared" si="3"/>
        <v>0</v>
      </c>
    </row>
    <row r="120" spans="1:7" s="56" customFormat="1" ht="12" customHeight="1" x14ac:dyDescent="0.2">
      <c r="A120" s="67" t="s">
        <v>67</v>
      </c>
      <c r="B120" s="127" t="s">
        <v>256</v>
      </c>
      <c r="C120" s="73"/>
      <c r="D120" s="128"/>
      <c r="E120" s="110">
        <f t="shared" si="4"/>
        <v>0</v>
      </c>
      <c r="F120" s="288"/>
      <c r="G120" s="289">
        <f t="shared" si="3"/>
        <v>0</v>
      </c>
    </row>
    <row r="121" spans="1:7" s="56" customFormat="1" ht="12" customHeight="1" x14ac:dyDescent="0.2">
      <c r="A121" s="67" t="s">
        <v>68</v>
      </c>
      <c r="B121" s="76" t="s">
        <v>123</v>
      </c>
      <c r="C121" s="73"/>
      <c r="D121" s="128"/>
      <c r="E121" s="110">
        <f t="shared" si="4"/>
        <v>0</v>
      </c>
      <c r="F121" s="288"/>
      <c r="G121" s="289">
        <f t="shared" si="3"/>
        <v>0</v>
      </c>
    </row>
    <row r="122" spans="1:7" s="56" customFormat="1" ht="12" customHeight="1" x14ac:dyDescent="0.2">
      <c r="A122" s="67" t="s">
        <v>74</v>
      </c>
      <c r="B122" s="74" t="s">
        <v>300</v>
      </c>
      <c r="C122" s="73"/>
      <c r="D122" s="128"/>
      <c r="E122" s="110">
        <f t="shared" si="4"/>
        <v>0</v>
      </c>
      <c r="F122" s="288"/>
      <c r="G122" s="289">
        <f t="shared" si="3"/>
        <v>0</v>
      </c>
    </row>
    <row r="123" spans="1:7" s="56" customFormat="1" ht="12" customHeight="1" x14ac:dyDescent="0.2">
      <c r="A123" s="67" t="s">
        <v>76</v>
      </c>
      <c r="B123" s="129" t="s">
        <v>261</v>
      </c>
      <c r="C123" s="73"/>
      <c r="D123" s="128"/>
      <c r="E123" s="110">
        <f t="shared" si="4"/>
        <v>0</v>
      </c>
      <c r="F123" s="288"/>
      <c r="G123" s="289">
        <f t="shared" si="3"/>
        <v>0</v>
      </c>
    </row>
    <row r="124" spans="1:7" s="56" customFormat="1" ht="12" customHeight="1" x14ac:dyDescent="0.2">
      <c r="A124" s="67" t="s">
        <v>108</v>
      </c>
      <c r="B124" s="116" t="s">
        <v>245</v>
      </c>
      <c r="C124" s="73"/>
      <c r="D124" s="128"/>
      <c r="E124" s="110">
        <f t="shared" si="4"/>
        <v>0</v>
      </c>
      <c r="F124" s="288"/>
      <c r="G124" s="289">
        <f t="shared" si="3"/>
        <v>0</v>
      </c>
    </row>
    <row r="125" spans="1:7" s="56" customFormat="1" ht="12" customHeight="1" x14ac:dyDescent="0.2">
      <c r="A125" s="67" t="s">
        <v>109</v>
      </c>
      <c r="B125" s="116" t="s">
        <v>260</v>
      </c>
      <c r="C125" s="73"/>
      <c r="D125" s="128"/>
      <c r="E125" s="110">
        <f t="shared" si="4"/>
        <v>0</v>
      </c>
      <c r="F125" s="288"/>
      <c r="G125" s="289">
        <f t="shared" si="3"/>
        <v>0</v>
      </c>
    </row>
    <row r="126" spans="1:7" s="56" customFormat="1" ht="12" customHeight="1" x14ac:dyDescent="0.2">
      <c r="A126" s="67" t="s">
        <v>110</v>
      </c>
      <c r="B126" s="116" t="s">
        <v>259</v>
      </c>
      <c r="C126" s="73"/>
      <c r="D126" s="128"/>
      <c r="E126" s="110">
        <f t="shared" si="4"/>
        <v>0</v>
      </c>
      <c r="F126" s="288"/>
      <c r="G126" s="289">
        <f t="shared" si="3"/>
        <v>0</v>
      </c>
    </row>
    <row r="127" spans="1:7" s="56" customFormat="1" ht="12" customHeight="1" x14ac:dyDescent="0.2">
      <c r="A127" s="67" t="s">
        <v>252</v>
      </c>
      <c r="B127" s="116" t="s">
        <v>248</v>
      </c>
      <c r="C127" s="73"/>
      <c r="D127" s="128"/>
      <c r="E127" s="110">
        <f t="shared" si="4"/>
        <v>0</v>
      </c>
      <c r="F127" s="288"/>
      <c r="G127" s="289">
        <f t="shared" si="3"/>
        <v>0</v>
      </c>
    </row>
    <row r="128" spans="1:7" s="56" customFormat="1" ht="12" customHeight="1" x14ac:dyDescent="0.2">
      <c r="A128" s="67" t="s">
        <v>253</v>
      </c>
      <c r="B128" s="116" t="s">
        <v>258</v>
      </c>
      <c r="C128" s="73"/>
      <c r="D128" s="128"/>
      <c r="E128" s="110">
        <f t="shared" si="4"/>
        <v>0</v>
      </c>
      <c r="F128" s="288"/>
      <c r="G128" s="289">
        <f t="shared" si="3"/>
        <v>0</v>
      </c>
    </row>
    <row r="129" spans="1:7" s="56" customFormat="1" ht="12" customHeight="1" thickBot="1" x14ac:dyDescent="0.25">
      <c r="A129" s="117" t="s">
        <v>254</v>
      </c>
      <c r="B129" s="116" t="s">
        <v>257</v>
      </c>
      <c r="C129" s="78"/>
      <c r="D129" s="130"/>
      <c r="E129" s="111">
        <f t="shared" si="4"/>
        <v>0</v>
      </c>
      <c r="F129" s="288"/>
      <c r="G129" s="289">
        <f t="shared" si="3"/>
        <v>0</v>
      </c>
    </row>
    <row r="130" spans="1:7" s="56" customFormat="1" ht="12" customHeight="1" thickBot="1" x14ac:dyDescent="0.25">
      <c r="A130" s="63" t="s">
        <v>7</v>
      </c>
      <c r="B130" s="131" t="s">
        <v>316</v>
      </c>
      <c r="C130" s="65">
        <f>+C95+C116</f>
        <v>58058764</v>
      </c>
      <c r="D130" s="132">
        <f>+D95+D116</f>
        <v>78195445</v>
      </c>
      <c r="E130" s="66">
        <f>+E95+E116</f>
        <v>136254209</v>
      </c>
      <c r="F130" s="288"/>
      <c r="G130" s="289">
        <f t="shared" si="3"/>
        <v>-136254209</v>
      </c>
    </row>
    <row r="131" spans="1:7" s="56" customFormat="1" ht="12" customHeight="1" thickBot="1" x14ac:dyDescent="0.25">
      <c r="A131" s="63" t="s">
        <v>8</v>
      </c>
      <c r="B131" s="131" t="s">
        <v>381</v>
      </c>
      <c r="C131" s="65">
        <f>+C132+C133+C134</f>
        <v>0</v>
      </c>
      <c r="D131" s="132">
        <f>+D132+D133+D134</f>
        <v>0</v>
      </c>
      <c r="E131" s="66">
        <f>+E132+E133+E134</f>
        <v>0</v>
      </c>
      <c r="F131" s="288"/>
      <c r="G131" s="289">
        <f t="shared" si="3"/>
        <v>0</v>
      </c>
    </row>
    <row r="132" spans="1:7" s="56" customFormat="1" ht="12" customHeight="1" x14ac:dyDescent="0.2">
      <c r="A132" s="67" t="s">
        <v>157</v>
      </c>
      <c r="B132" s="127" t="s">
        <v>324</v>
      </c>
      <c r="C132" s="73"/>
      <c r="D132" s="128"/>
      <c r="E132" s="110">
        <f t="shared" ref="E132:E154" si="5">C132+D132</f>
        <v>0</v>
      </c>
      <c r="F132" s="288"/>
      <c r="G132" s="289">
        <f t="shared" si="3"/>
        <v>0</v>
      </c>
    </row>
    <row r="133" spans="1:7" s="56" customFormat="1" ht="12" customHeight="1" x14ac:dyDescent="0.2">
      <c r="A133" s="67" t="s">
        <v>158</v>
      </c>
      <c r="B133" s="127" t="s">
        <v>325</v>
      </c>
      <c r="C133" s="73"/>
      <c r="D133" s="128"/>
      <c r="E133" s="110">
        <f t="shared" si="5"/>
        <v>0</v>
      </c>
      <c r="F133" s="288"/>
      <c r="G133" s="289">
        <f t="shared" si="3"/>
        <v>0</v>
      </c>
    </row>
    <row r="134" spans="1:7" s="56" customFormat="1" ht="12" customHeight="1" thickBot="1" x14ac:dyDescent="0.25">
      <c r="A134" s="117" t="s">
        <v>159</v>
      </c>
      <c r="B134" s="127" t="s">
        <v>326</v>
      </c>
      <c r="C134" s="73"/>
      <c r="D134" s="128"/>
      <c r="E134" s="110">
        <f t="shared" si="5"/>
        <v>0</v>
      </c>
      <c r="F134" s="288"/>
      <c r="G134" s="289">
        <f t="shared" si="3"/>
        <v>0</v>
      </c>
    </row>
    <row r="135" spans="1:7" s="56" customFormat="1" ht="12" customHeight="1" thickBot="1" x14ac:dyDescent="0.25">
      <c r="A135" s="63" t="s">
        <v>9</v>
      </c>
      <c r="B135" s="131" t="s">
        <v>318</v>
      </c>
      <c r="C135" s="65">
        <f>SUM(C136:C141)</f>
        <v>0</v>
      </c>
      <c r="D135" s="132">
        <f>SUM(D136:D141)</f>
        <v>0</v>
      </c>
      <c r="E135" s="66">
        <f>SUM(E136:E141)</f>
        <v>0</v>
      </c>
      <c r="F135" s="288"/>
      <c r="G135" s="289">
        <f t="shared" si="3"/>
        <v>0</v>
      </c>
    </row>
    <row r="136" spans="1:7" s="56" customFormat="1" ht="12" customHeight="1" x14ac:dyDescent="0.2">
      <c r="A136" s="67" t="s">
        <v>51</v>
      </c>
      <c r="B136" s="133" t="s">
        <v>327</v>
      </c>
      <c r="C136" s="73"/>
      <c r="D136" s="128"/>
      <c r="E136" s="110">
        <f t="shared" si="5"/>
        <v>0</v>
      </c>
      <c r="F136" s="288"/>
      <c r="G136" s="289">
        <f t="shared" si="3"/>
        <v>0</v>
      </c>
    </row>
    <row r="137" spans="1:7" s="56" customFormat="1" ht="12" customHeight="1" x14ac:dyDescent="0.2">
      <c r="A137" s="67" t="s">
        <v>52</v>
      </c>
      <c r="B137" s="133" t="s">
        <v>319</v>
      </c>
      <c r="C137" s="73"/>
      <c r="D137" s="128"/>
      <c r="E137" s="110">
        <f t="shared" si="5"/>
        <v>0</v>
      </c>
      <c r="F137" s="288"/>
      <c r="G137" s="289">
        <f t="shared" si="3"/>
        <v>0</v>
      </c>
    </row>
    <row r="138" spans="1:7" s="56" customFormat="1" ht="12" customHeight="1" x14ac:dyDescent="0.2">
      <c r="A138" s="67" t="s">
        <v>53</v>
      </c>
      <c r="B138" s="133" t="s">
        <v>320</v>
      </c>
      <c r="C138" s="73"/>
      <c r="D138" s="128"/>
      <c r="E138" s="110">
        <f t="shared" si="5"/>
        <v>0</v>
      </c>
      <c r="F138" s="288"/>
      <c r="G138" s="289">
        <f t="shared" si="3"/>
        <v>0</v>
      </c>
    </row>
    <row r="139" spans="1:7" s="56" customFormat="1" ht="12" customHeight="1" x14ac:dyDescent="0.2">
      <c r="A139" s="67" t="s">
        <v>95</v>
      </c>
      <c r="B139" s="133" t="s">
        <v>321</v>
      </c>
      <c r="C139" s="73"/>
      <c r="D139" s="128"/>
      <c r="E139" s="110">
        <f t="shared" si="5"/>
        <v>0</v>
      </c>
      <c r="F139" s="288"/>
      <c r="G139" s="289">
        <f t="shared" si="3"/>
        <v>0</v>
      </c>
    </row>
    <row r="140" spans="1:7" s="56" customFormat="1" ht="12" customHeight="1" x14ac:dyDescent="0.2">
      <c r="A140" s="67" t="s">
        <v>96</v>
      </c>
      <c r="B140" s="133" t="s">
        <v>322</v>
      </c>
      <c r="C140" s="73"/>
      <c r="D140" s="128"/>
      <c r="E140" s="110">
        <f t="shared" si="5"/>
        <v>0</v>
      </c>
      <c r="F140" s="288"/>
      <c r="G140" s="289">
        <f t="shared" ref="G140:G161" si="6">F140-E140</f>
        <v>0</v>
      </c>
    </row>
    <row r="141" spans="1:7" s="56" customFormat="1" ht="12" customHeight="1" thickBot="1" x14ac:dyDescent="0.25">
      <c r="A141" s="117" t="s">
        <v>97</v>
      </c>
      <c r="B141" s="133" t="s">
        <v>323</v>
      </c>
      <c r="C141" s="73"/>
      <c r="D141" s="128"/>
      <c r="E141" s="110">
        <f t="shared" si="5"/>
        <v>0</v>
      </c>
      <c r="F141" s="288"/>
      <c r="G141" s="289">
        <f t="shared" si="6"/>
        <v>0</v>
      </c>
    </row>
    <row r="142" spans="1:7" s="56" customFormat="1" ht="12" customHeight="1" thickBot="1" x14ac:dyDescent="0.25">
      <c r="A142" s="63" t="s">
        <v>10</v>
      </c>
      <c r="B142" s="131" t="s">
        <v>331</v>
      </c>
      <c r="C142" s="80">
        <f>+C143+C144+C145+C146</f>
        <v>905000</v>
      </c>
      <c r="D142" s="134">
        <f>+D143+D144+D145+D146</f>
        <v>-549</v>
      </c>
      <c r="E142" s="81">
        <f>+E143+E144+E145+E146</f>
        <v>904451</v>
      </c>
      <c r="F142" s="288"/>
      <c r="G142" s="289">
        <f t="shared" si="6"/>
        <v>-904451</v>
      </c>
    </row>
    <row r="143" spans="1:7" s="56" customFormat="1" ht="12" customHeight="1" x14ac:dyDescent="0.2">
      <c r="A143" s="67" t="s">
        <v>54</v>
      </c>
      <c r="B143" s="133" t="s">
        <v>262</v>
      </c>
      <c r="C143" s="73"/>
      <c r="D143" s="128"/>
      <c r="E143" s="110">
        <f t="shared" si="5"/>
        <v>0</v>
      </c>
      <c r="F143" s="288"/>
      <c r="G143" s="289">
        <f t="shared" si="6"/>
        <v>0</v>
      </c>
    </row>
    <row r="144" spans="1:7" s="56" customFormat="1" ht="12" customHeight="1" x14ac:dyDescent="0.2">
      <c r="A144" s="67" t="s">
        <v>55</v>
      </c>
      <c r="B144" s="133" t="s">
        <v>263</v>
      </c>
      <c r="C144" s="73">
        <v>905000</v>
      </c>
      <c r="D144" s="128">
        <v>-549</v>
      </c>
      <c r="E144" s="110">
        <f t="shared" si="5"/>
        <v>904451</v>
      </c>
      <c r="F144" s="288"/>
      <c r="G144" s="289">
        <f t="shared" si="6"/>
        <v>-904451</v>
      </c>
    </row>
    <row r="145" spans="1:9" s="56" customFormat="1" ht="12" customHeight="1" x14ac:dyDescent="0.2">
      <c r="A145" s="67" t="s">
        <v>177</v>
      </c>
      <c r="B145" s="133" t="s">
        <v>332</v>
      </c>
      <c r="C145" s="73"/>
      <c r="D145" s="128"/>
      <c r="E145" s="110">
        <f t="shared" si="5"/>
        <v>0</v>
      </c>
      <c r="F145" s="288"/>
      <c r="G145" s="289">
        <f t="shared" si="6"/>
        <v>0</v>
      </c>
    </row>
    <row r="146" spans="1:9" s="56" customFormat="1" ht="12" customHeight="1" thickBot="1" x14ac:dyDescent="0.25">
      <c r="A146" s="117" t="s">
        <v>178</v>
      </c>
      <c r="B146" s="135" t="s">
        <v>282</v>
      </c>
      <c r="C146" s="73"/>
      <c r="D146" s="128"/>
      <c r="E146" s="110">
        <f t="shared" si="5"/>
        <v>0</v>
      </c>
      <c r="F146" s="288"/>
      <c r="G146" s="289">
        <f t="shared" si="6"/>
        <v>0</v>
      </c>
    </row>
    <row r="147" spans="1:9" s="56" customFormat="1" ht="12" customHeight="1" thickBot="1" x14ac:dyDescent="0.25">
      <c r="A147" s="63" t="s">
        <v>11</v>
      </c>
      <c r="B147" s="131" t="s">
        <v>333</v>
      </c>
      <c r="C147" s="136">
        <f>SUM(C148:C152)</f>
        <v>0</v>
      </c>
      <c r="D147" s="137">
        <f>SUM(D148:D152)</f>
        <v>0</v>
      </c>
      <c r="E147" s="138">
        <f>SUM(E148:E152)</f>
        <v>0</v>
      </c>
      <c r="F147" s="288"/>
      <c r="G147" s="289">
        <f t="shared" si="6"/>
        <v>0</v>
      </c>
    </row>
    <row r="148" spans="1:9" s="56" customFormat="1" ht="12" customHeight="1" x14ac:dyDescent="0.2">
      <c r="A148" s="67" t="s">
        <v>56</v>
      </c>
      <c r="B148" s="133" t="s">
        <v>328</v>
      </c>
      <c r="C148" s="73"/>
      <c r="D148" s="128"/>
      <c r="E148" s="110">
        <f t="shared" si="5"/>
        <v>0</v>
      </c>
      <c r="F148" s="288"/>
      <c r="G148" s="289">
        <f t="shared" si="6"/>
        <v>0</v>
      </c>
    </row>
    <row r="149" spans="1:9" s="56" customFormat="1" ht="12" customHeight="1" x14ac:dyDescent="0.2">
      <c r="A149" s="67" t="s">
        <v>57</v>
      </c>
      <c r="B149" s="133" t="s">
        <v>335</v>
      </c>
      <c r="C149" s="73"/>
      <c r="D149" s="128"/>
      <c r="E149" s="110">
        <f t="shared" si="5"/>
        <v>0</v>
      </c>
      <c r="F149" s="288"/>
      <c r="G149" s="289">
        <f t="shared" si="6"/>
        <v>0</v>
      </c>
    </row>
    <row r="150" spans="1:9" s="56" customFormat="1" ht="12" customHeight="1" x14ac:dyDescent="0.2">
      <c r="A150" s="67" t="s">
        <v>189</v>
      </c>
      <c r="B150" s="133" t="s">
        <v>330</v>
      </c>
      <c r="C150" s="73"/>
      <c r="D150" s="128"/>
      <c r="E150" s="110">
        <f t="shared" si="5"/>
        <v>0</v>
      </c>
      <c r="F150" s="288"/>
      <c r="G150" s="289">
        <f t="shared" si="6"/>
        <v>0</v>
      </c>
    </row>
    <row r="151" spans="1:9" s="56" customFormat="1" ht="12" customHeight="1" x14ac:dyDescent="0.2">
      <c r="A151" s="67" t="s">
        <v>190</v>
      </c>
      <c r="B151" s="133" t="s">
        <v>336</v>
      </c>
      <c r="C151" s="73"/>
      <c r="D151" s="128"/>
      <c r="E151" s="110">
        <f t="shared" si="5"/>
        <v>0</v>
      </c>
      <c r="F151" s="288"/>
      <c r="G151" s="289">
        <f t="shared" si="6"/>
        <v>0</v>
      </c>
    </row>
    <row r="152" spans="1:9" s="56" customFormat="1" ht="12" customHeight="1" thickBot="1" x14ac:dyDescent="0.25">
      <c r="A152" s="67" t="s">
        <v>334</v>
      </c>
      <c r="B152" s="133" t="s">
        <v>337</v>
      </c>
      <c r="C152" s="73"/>
      <c r="D152" s="128"/>
      <c r="E152" s="111">
        <f t="shared" si="5"/>
        <v>0</v>
      </c>
      <c r="F152" s="288"/>
      <c r="G152" s="289">
        <f t="shared" si="6"/>
        <v>0</v>
      </c>
    </row>
    <row r="153" spans="1:9" s="56" customFormat="1" ht="12" customHeight="1" thickBot="1" x14ac:dyDescent="0.25">
      <c r="A153" s="63" t="s">
        <v>12</v>
      </c>
      <c r="B153" s="131" t="s">
        <v>338</v>
      </c>
      <c r="C153" s="139"/>
      <c r="D153" s="140"/>
      <c r="E153" s="141">
        <f t="shared" si="5"/>
        <v>0</v>
      </c>
      <c r="F153" s="288"/>
      <c r="G153" s="289">
        <f t="shared" si="6"/>
        <v>0</v>
      </c>
    </row>
    <row r="154" spans="1:9" s="56" customFormat="1" ht="12" customHeight="1" thickBot="1" x14ac:dyDescent="0.25">
      <c r="A154" s="63" t="s">
        <v>13</v>
      </c>
      <c r="B154" s="131" t="s">
        <v>339</v>
      </c>
      <c r="C154" s="139"/>
      <c r="D154" s="140"/>
      <c r="E154" s="70">
        <f t="shared" si="5"/>
        <v>0</v>
      </c>
      <c r="F154" s="288"/>
      <c r="G154" s="289">
        <f t="shared" si="6"/>
        <v>0</v>
      </c>
    </row>
    <row r="155" spans="1:9" s="56" customFormat="1" ht="15" customHeight="1" thickBot="1" x14ac:dyDescent="0.25">
      <c r="A155" s="63" t="s">
        <v>14</v>
      </c>
      <c r="B155" s="131" t="s">
        <v>341</v>
      </c>
      <c r="C155" s="142">
        <f>+C131+C135+C142+C147+C153+C154</f>
        <v>905000</v>
      </c>
      <c r="D155" s="143">
        <f>+D131+D135+D142+D147+D153+D154</f>
        <v>-549</v>
      </c>
      <c r="E155" s="144">
        <f>+E131+E135+E142+E147+E153+E154</f>
        <v>904451</v>
      </c>
      <c r="F155" s="317"/>
      <c r="G155" s="289">
        <f t="shared" si="6"/>
        <v>-904451</v>
      </c>
      <c r="H155" s="146"/>
      <c r="I155" s="146"/>
    </row>
    <row r="156" spans="1:9" s="38" customFormat="1" ht="12.95" customHeight="1" thickBot="1" x14ac:dyDescent="0.25">
      <c r="A156" s="147" t="s">
        <v>15</v>
      </c>
      <c r="B156" s="148" t="s">
        <v>340</v>
      </c>
      <c r="C156" s="142">
        <f>+C130+C155</f>
        <v>58963764</v>
      </c>
      <c r="D156" s="143">
        <f>+D130+D155</f>
        <v>78194896</v>
      </c>
      <c r="E156" s="144">
        <f>+E130+E155</f>
        <v>137158660</v>
      </c>
      <c r="F156" s="289"/>
      <c r="G156" s="289">
        <f t="shared" si="6"/>
        <v>-137158660</v>
      </c>
    </row>
    <row r="157" spans="1:9" ht="7.5" customHeight="1" x14ac:dyDescent="0.25">
      <c r="G157" s="289">
        <f t="shared" si="6"/>
        <v>0</v>
      </c>
    </row>
    <row r="158" spans="1:9" x14ac:dyDescent="0.25">
      <c r="A158" s="449" t="s">
        <v>264</v>
      </c>
      <c r="B158" s="449"/>
      <c r="C158" s="449"/>
      <c r="D158" s="449"/>
      <c r="E158" s="449"/>
      <c r="G158" s="289">
        <f t="shared" si="6"/>
        <v>0</v>
      </c>
    </row>
    <row r="159" spans="1:9" ht="15" customHeight="1" thickBot="1" x14ac:dyDescent="0.3">
      <c r="A159" s="440" t="s">
        <v>83</v>
      </c>
      <c r="B159" s="440"/>
      <c r="C159" s="25"/>
      <c r="E159" s="25" t="s">
        <v>458</v>
      </c>
      <c r="G159" s="289" t="e">
        <f t="shared" si="6"/>
        <v>#VALUE!</v>
      </c>
    </row>
    <row r="160" spans="1:9" s="38" customFormat="1" ht="25.5" customHeight="1" thickBot="1" x14ac:dyDescent="0.25">
      <c r="A160" s="63">
        <v>1</v>
      </c>
      <c r="B160" s="149" t="s">
        <v>342</v>
      </c>
      <c r="C160" s="150">
        <f>+C63-C130</f>
        <v>-20360000</v>
      </c>
      <c r="D160" s="65">
        <f>+D63-D130</f>
        <v>293591</v>
      </c>
      <c r="E160" s="66">
        <f>+E63-E130</f>
        <v>-20066409</v>
      </c>
      <c r="F160" s="289"/>
      <c r="G160" s="289">
        <f t="shared" si="6"/>
        <v>20066409</v>
      </c>
    </row>
    <row r="161" spans="1:7" s="38" customFormat="1" ht="39" thickBot="1" x14ac:dyDescent="0.25">
      <c r="A161" s="63" t="s">
        <v>6</v>
      </c>
      <c r="B161" s="149" t="s">
        <v>348</v>
      </c>
      <c r="C161" s="65">
        <f>+C87-C155</f>
        <v>23408000</v>
      </c>
      <c r="D161" s="65">
        <f>+D87-D155</f>
        <v>549</v>
      </c>
      <c r="E161" s="66">
        <f>+E87-E155</f>
        <v>23408549</v>
      </c>
      <c r="F161" s="289"/>
      <c r="G161" s="289">
        <f t="shared" si="6"/>
        <v>-23408549</v>
      </c>
    </row>
  </sheetData>
  <mergeCells count="12">
    <mergeCell ref="A2:B2"/>
    <mergeCell ref="A3:A4"/>
    <mergeCell ref="B3:B4"/>
    <mergeCell ref="C3:E3"/>
    <mergeCell ref="A1:E1"/>
    <mergeCell ref="A158:E158"/>
    <mergeCell ref="A159:B159"/>
    <mergeCell ref="A90:E90"/>
    <mergeCell ref="A91:B91"/>
    <mergeCell ref="A92:A93"/>
    <mergeCell ref="B92:B93"/>
    <mergeCell ref="C92:E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2017. ÉVI KÖLTSÉGVETÉS
KÖTELEZŐ FELADATAINAK MÓDOSÍTOTT MÉRLEGE&amp;10
&amp;R&amp;"Times New Roman CE,Félkövér dőlt"&amp;11 1.1. számú melléklet </oddHeader>
  </headerFooter>
  <rowBreaks count="2" manualBreakCount="2">
    <brk id="63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88" zoomScaleSheetLayoutView="100" workbookViewId="0">
      <selection activeCell="I107" sqref="I107"/>
    </sheetView>
  </sheetViews>
  <sheetFormatPr defaultRowHeight="15.75" x14ac:dyDescent="0.25"/>
  <cols>
    <col min="1" max="1" width="9.5" style="32" customWidth="1"/>
    <col min="2" max="2" width="72.6640625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 x14ac:dyDescent="0.25">
      <c r="A1" s="439" t="s">
        <v>3</v>
      </c>
      <c r="B1" s="439"/>
      <c r="C1" s="439"/>
      <c r="D1" s="439"/>
      <c r="E1" s="439"/>
    </row>
    <row r="2" spans="1:5" ht="15.95" customHeight="1" thickBot="1" x14ac:dyDescent="0.3">
      <c r="A2" s="440" t="s">
        <v>81</v>
      </c>
      <c r="B2" s="440"/>
      <c r="C2" s="41"/>
      <c r="E2" s="41" t="s">
        <v>458</v>
      </c>
    </row>
    <row r="3" spans="1:5" s="56" customFormat="1" ht="12.75" x14ac:dyDescent="0.2">
      <c r="A3" s="442" t="s">
        <v>46</v>
      </c>
      <c r="B3" s="444" t="s">
        <v>4</v>
      </c>
      <c r="C3" s="446" t="str">
        <f>+CONCATENATE(LEFT(ÖSSZEFÜGGÉSEK!A6,4),". évi")</f>
        <v>2017. évi</v>
      </c>
      <c r="D3" s="447"/>
      <c r="E3" s="448"/>
    </row>
    <row r="4" spans="1:5" s="56" customFormat="1" ht="39" thickBot="1" x14ac:dyDescent="0.25">
      <c r="A4" s="443"/>
      <c r="B4" s="445"/>
      <c r="C4" s="57" t="s">
        <v>379</v>
      </c>
      <c r="D4" s="58" t="str">
        <f>'1.'!D93</f>
        <v>1.-5. sz. módosítás 
(±)</v>
      </c>
      <c r="E4" s="59" t="str">
        <f>'1.1.'!E93</f>
        <v>5.sz. módosítás utáni</v>
      </c>
    </row>
    <row r="5" spans="1:5" s="38" customFormat="1" ht="12" customHeight="1" thickBot="1" x14ac:dyDescent="0.25">
      <c r="A5" s="60" t="s">
        <v>355</v>
      </c>
      <c r="B5" s="61" t="s">
        <v>356</v>
      </c>
      <c r="C5" s="61" t="s">
        <v>357</v>
      </c>
      <c r="D5" s="61" t="s">
        <v>359</v>
      </c>
      <c r="E5" s="100" t="s">
        <v>436</v>
      </c>
    </row>
    <row r="6" spans="1:5" s="38" customFormat="1" ht="12" customHeight="1" thickBot="1" x14ac:dyDescent="0.25">
      <c r="A6" s="63" t="s">
        <v>5</v>
      </c>
      <c r="B6" s="64" t="s">
        <v>142</v>
      </c>
      <c r="C6" s="65">
        <f>+C7+C8+C9+C10+C11+C12</f>
        <v>0</v>
      </c>
      <c r="D6" s="65">
        <f>+D7+D8+D9+D10+D11+D12</f>
        <v>657860</v>
      </c>
      <c r="E6" s="66">
        <f>+E7+E8+E9+E10+E11+E12</f>
        <v>657860</v>
      </c>
    </row>
    <row r="7" spans="1:5" s="38" customFormat="1" ht="12" customHeight="1" x14ac:dyDescent="0.2">
      <c r="A7" s="67" t="s">
        <v>58</v>
      </c>
      <c r="B7" s="68" t="s">
        <v>143</v>
      </c>
      <c r="C7" s="69"/>
      <c r="D7" s="69"/>
      <c r="E7" s="70">
        <f>C7+D7</f>
        <v>0</v>
      </c>
    </row>
    <row r="8" spans="1:5" s="38" customFormat="1" ht="12" customHeight="1" x14ac:dyDescent="0.2">
      <c r="A8" s="71" t="s">
        <v>59</v>
      </c>
      <c r="B8" s="72" t="s">
        <v>144</v>
      </c>
      <c r="C8" s="73"/>
      <c r="D8" s="73"/>
      <c r="E8" s="70">
        <f t="shared" ref="E8:E62" si="0">C8+D8</f>
        <v>0</v>
      </c>
    </row>
    <row r="9" spans="1:5" s="38" customFormat="1" ht="12" customHeight="1" x14ac:dyDescent="0.2">
      <c r="A9" s="71" t="s">
        <v>60</v>
      </c>
      <c r="B9" s="72" t="s">
        <v>145</v>
      </c>
      <c r="C9" s="73"/>
      <c r="D9" s="73"/>
      <c r="E9" s="70">
        <f t="shared" si="0"/>
        <v>0</v>
      </c>
    </row>
    <row r="10" spans="1:5" s="38" customFormat="1" ht="12" customHeight="1" x14ac:dyDescent="0.2">
      <c r="A10" s="71" t="s">
        <v>61</v>
      </c>
      <c r="B10" s="72" t="s">
        <v>146</v>
      </c>
      <c r="C10" s="73"/>
      <c r="D10" s="73"/>
      <c r="E10" s="70">
        <f t="shared" si="0"/>
        <v>0</v>
      </c>
    </row>
    <row r="11" spans="1:5" s="38" customFormat="1" ht="12" customHeight="1" x14ac:dyDescent="0.2">
      <c r="A11" s="71" t="s">
        <v>78</v>
      </c>
      <c r="B11" s="74" t="s">
        <v>301</v>
      </c>
      <c r="C11" s="73"/>
      <c r="D11" s="73">
        <v>657860</v>
      </c>
      <c r="E11" s="70">
        <f t="shared" si="0"/>
        <v>657860</v>
      </c>
    </row>
    <row r="12" spans="1:5" s="38" customFormat="1" ht="12" customHeight="1" thickBot="1" x14ac:dyDescent="0.25">
      <c r="A12" s="75" t="s">
        <v>62</v>
      </c>
      <c r="B12" s="76" t="s">
        <v>302</v>
      </c>
      <c r="C12" s="73"/>
      <c r="D12" s="73"/>
      <c r="E12" s="70">
        <f t="shared" si="0"/>
        <v>0</v>
      </c>
    </row>
    <row r="13" spans="1:5" s="38" customFormat="1" ht="12" customHeight="1" thickBot="1" x14ac:dyDescent="0.25">
      <c r="A13" s="63" t="s">
        <v>6</v>
      </c>
      <c r="B13" s="77" t="s">
        <v>147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 x14ac:dyDescent="0.2">
      <c r="A14" s="67" t="s">
        <v>64</v>
      </c>
      <c r="B14" s="68" t="s">
        <v>148</v>
      </c>
      <c r="C14" s="69"/>
      <c r="D14" s="69"/>
      <c r="E14" s="70">
        <f t="shared" si="0"/>
        <v>0</v>
      </c>
    </row>
    <row r="15" spans="1:5" s="38" customFormat="1" ht="12" customHeight="1" x14ac:dyDescent="0.2">
      <c r="A15" s="71" t="s">
        <v>65</v>
      </c>
      <c r="B15" s="72" t="s">
        <v>149</v>
      </c>
      <c r="C15" s="73"/>
      <c r="D15" s="73"/>
      <c r="E15" s="70">
        <f t="shared" si="0"/>
        <v>0</v>
      </c>
    </row>
    <row r="16" spans="1:5" s="38" customFormat="1" ht="12" customHeight="1" x14ac:dyDescent="0.2">
      <c r="A16" s="71" t="s">
        <v>66</v>
      </c>
      <c r="B16" s="72" t="s">
        <v>294</v>
      </c>
      <c r="C16" s="73"/>
      <c r="D16" s="73"/>
      <c r="E16" s="70">
        <f t="shared" si="0"/>
        <v>0</v>
      </c>
    </row>
    <row r="17" spans="1:5" s="38" customFormat="1" ht="12" customHeight="1" x14ac:dyDescent="0.2">
      <c r="A17" s="71" t="s">
        <v>67</v>
      </c>
      <c r="B17" s="72" t="s">
        <v>295</v>
      </c>
      <c r="C17" s="73"/>
      <c r="D17" s="73"/>
      <c r="E17" s="70">
        <f t="shared" si="0"/>
        <v>0</v>
      </c>
    </row>
    <row r="18" spans="1:5" s="38" customFormat="1" ht="12" customHeight="1" x14ac:dyDescent="0.2">
      <c r="A18" s="71" t="s">
        <v>68</v>
      </c>
      <c r="B18" s="72" t="s">
        <v>150</v>
      </c>
      <c r="C18" s="73"/>
      <c r="D18" s="73"/>
      <c r="E18" s="70">
        <f t="shared" si="0"/>
        <v>0</v>
      </c>
    </row>
    <row r="19" spans="1:5" s="38" customFormat="1" ht="12" customHeight="1" thickBot="1" x14ac:dyDescent="0.25">
      <c r="A19" s="75" t="s">
        <v>74</v>
      </c>
      <c r="B19" s="76" t="s">
        <v>151</v>
      </c>
      <c r="C19" s="78"/>
      <c r="D19" s="78"/>
      <c r="E19" s="70">
        <f t="shared" si="0"/>
        <v>0</v>
      </c>
    </row>
    <row r="20" spans="1:5" s="38" customFormat="1" ht="12" customHeight="1" thickBot="1" x14ac:dyDescent="0.25">
      <c r="A20" s="63" t="s">
        <v>7</v>
      </c>
      <c r="B20" s="64" t="s">
        <v>152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 x14ac:dyDescent="0.2">
      <c r="A21" s="67" t="s">
        <v>47</v>
      </c>
      <c r="B21" s="68" t="s">
        <v>153</v>
      </c>
      <c r="C21" s="69"/>
      <c r="D21" s="69"/>
      <c r="E21" s="70">
        <f t="shared" si="0"/>
        <v>0</v>
      </c>
    </row>
    <row r="22" spans="1:5" s="38" customFormat="1" ht="12" customHeight="1" x14ac:dyDescent="0.2">
      <c r="A22" s="71" t="s">
        <v>48</v>
      </c>
      <c r="B22" s="72" t="s">
        <v>154</v>
      </c>
      <c r="C22" s="73"/>
      <c r="D22" s="73"/>
      <c r="E22" s="70">
        <f t="shared" si="0"/>
        <v>0</v>
      </c>
    </row>
    <row r="23" spans="1:5" s="38" customFormat="1" ht="12" customHeight="1" x14ac:dyDescent="0.2">
      <c r="A23" s="71" t="s">
        <v>49</v>
      </c>
      <c r="B23" s="72" t="s">
        <v>296</v>
      </c>
      <c r="C23" s="73"/>
      <c r="D23" s="73"/>
      <c r="E23" s="70">
        <f t="shared" si="0"/>
        <v>0</v>
      </c>
    </row>
    <row r="24" spans="1:5" s="38" customFormat="1" ht="12" customHeight="1" x14ac:dyDescent="0.2">
      <c r="A24" s="71" t="s">
        <v>50</v>
      </c>
      <c r="B24" s="72" t="s">
        <v>297</v>
      </c>
      <c r="C24" s="73"/>
      <c r="D24" s="73"/>
      <c r="E24" s="70">
        <f t="shared" si="0"/>
        <v>0</v>
      </c>
    </row>
    <row r="25" spans="1:5" s="38" customFormat="1" ht="12" customHeight="1" x14ac:dyDescent="0.2">
      <c r="A25" s="71" t="s">
        <v>91</v>
      </c>
      <c r="B25" s="72" t="s">
        <v>155</v>
      </c>
      <c r="C25" s="73"/>
      <c r="D25" s="73"/>
      <c r="E25" s="70">
        <f t="shared" si="0"/>
        <v>0</v>
      </c>
    </row>
    <row r="26" spans="1:5" s="38" customFormat="1" ht="12" customHeight="1" thickBot="1" x14ac:dyDescent="0.25">
      <c r="A26" s="75" t="s">
        <v>92</v>
      </c>
      <c r="B26" s="79" t="s">
        <v>156</v>
      </c>
      <c r="C26" s="78"/>
      <c r="D26" s="78"/>
      <c r="E26" s="70">
        <f t="shared" si="0"/>
        <v>0</v>
      </c>
    </row>
    <row r="27" spans="1:5" s="38" customFormat="1" ht="12" customHeight="1" thickBot="1" x14ac:dyDescent="0.25">
      <c r="A27" s="63" t="s">
        <v>93</v>
      </c>
      <c r="B27" s="64" t="s">
        <v>431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 x14ac:dyDescent="0.2">
      <c r="A28" s="67" t="s">
        <v>157</v>
      </c>
      <c r="B28" s="68" t="s">
        <v>452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 x14ac:dyDescent="0.2">
      <c r="A29" s="71" t="s">
        <v>158</v>
      </c>
      <c r="B29" s="72" t="s">
        <v>453</v>
      </c>
      <c r="C29" s="73"/>
      <c r="D29" s="73"/>
      <c r="E29" s="70">
        <f t="shared" si="0"/>
        <v>0</v>
      </c>
    </row>
    <row r="30" spans="1:5" s="38" customFormat="1" ht="12" customHeight="1" x14ac:dyDescent="0.2">
      <c r="A30" s="71" t="s">
        <v>159</v>
      </c>
      <c r="B30" s="72" t="s">
        <v>426</v>
      </c>
      <c r="C30" s="73"/>
      <c r="D30" s="73"/>
      <c r="E30" s="70">
        <f t="shared" si="0"/>
        <v>0</v>
      </c>
    </row>
    <row r="31" spans="1:5" s="38" customFormat="1" ht="12" customHeight="1" x14ac:dyDescent="0.2">
      <c r="A31" s="71" t="s">
        <v>160</v>
      </c>
      <c r="B31" s="72" t="s">
        <v>427</v>
      </c>
      <c r="C31" s="73"/>
      <c r="D31" s="73"/>
      <c r="E31" s="70">
        <f t="shared" si="0"/>
        <v>0</v>
      </c>
    </row>
    <row r="32" spans="1:5" s="38" customFormat="1" ht="12" customHeight="1" x14ac:dyDescent="0.2">
      <c r="A32" s="71" t="s">
        <v>428</v>
      </c>
      <c r="B32" s="72" t="s">
        <v>161</v>
      </c>
      <c r="C32" s="73"/>
      <c r="D32" s="73"/>
      <c r="E32" s="70">
        <f t="shared" si="0"/>
        <v>0</v>
      </c>
    </row>
    <row r="33" spans="1:5" s="38" customFormat="1" ht="12" customHeight="1" x14ac:dyDescent="0.2">
      <c r="A33" s="71" t="s">
        <v>429</v>
      </c>
      <c r="B33" s="72" t="s">
        <v>162</v>
      </c>
      <c r="C33" s="73"/>
      <c r="D33" s="73"/>
      <c r="E33" s="70">
        <f t="shared" si="0"/>
        <v>0</v>
      </c>
    </row>
    <row r="34" spans="1:5" s="38" customFormat="1" ht="12" customHeight="1" thickBot="1" x14ac:dyDescent="0.25">
      <c r="A34" s="75" t="s">
        <v>430</v>
      </c>
      <c r="B34" s="79" t="s">
        <v>163</v>
      </c>
      <c r="C34" s="78"/>
      <c r="D34" s="78"/>
      <c r="E34" s="70">
        <f t="shared" si="0"/>
        <v>0</v>
      </c>
    </row>
    <row r="35" spans="1:5" s="38" customFormat="1" ht="12" customHeight="1" thickBot="1" x14ac:dyDescent="0.25">
      <c r="A35" s="63" t="s">
        <v>9</v>
      </c>
      <c r="B35" s="64" t="s">
        <v>303</v>
      </c>
      <c r="C35" s="65">
        <f>SUM(C36:C46)</f>
        <v>0</v>
      </c>
      <c r="D35" s="65">
        <f>SUM(D36:D46)</f>
        <v>0</v>
      </c>
      <c r="E35" s="66">
        <f>SUM(E36:E46)</f>
        <v>0</v>
      </c>
    </row>
    <row r="36" spans="1:5" s="38" customFormat="1" ht="12" customHeight="1" x14ac:dyDescent="0.2">
      <c r="A36" s="67" t="s">
        <v>51</v>
      </c>
      <c r="B36" s="68" t="s">
        <v>166</v>
      </c>
      <c r="C36" s="69"/>
      <c r="D36" s="69"/>
      <c r="E36" s="70">
        <f t="shared" si="0"/>
        <v>0</v>
      </c>
    </row>
    <row r="37" spans="1:5" s="38" customFormat="1" ht="12" customHeight="1" x14ac:dyDescent="0.2">
      <c r="A37" s="71" t="s">
        <v>52</v>
      </c>
      <c r="B37" s="72" t="s">
        <v>167</v>
      </c>
      <c r="C37" s="73"/>
      <c r="D37" s="73"/>
      <c r="E37" s="70">
        <f t="shared" si="0"/>
        <v>0</v>
      </c>
    </row>
    <row r="38" spans="1:5" s="38" customFormat="1" ht="12" customHeight="1" x14ac:dyDescent="0.2">
      <c r="A38" s="71" t="s">
        <v>53</v>
      </c>
      <c r="B38" s="72" t="s">
        <v>168</v>
      </c>
      <c r="C38" s="73"/>
      <c r="D38" s="73"/>
      <c r="E38" s="70">
        <f t="shared" si="0"/>
        <v>0</v>
      </c>
    </row>
    <row r="39" spans="1:5" s="38" customFormat="1" ht="12" customHeight="1" x14ac:dyDescent="0.2">
      <c r="A39" s="71" t="s">
        <v>95</v>
      </c>
      <c r="B39" s="72" t="s">
        <v>169</v>
      </c>
      <c r="C39" s="73"/>
      <c r="D39" s="73"/>
      <c r="E39" s="70">
        <f t="shared" si="0"/>
        <v>0</v>
      </c>
    </row>
    <row r="40" spans="1:5" s="38" customFormat="1" ht="12" customHeight="1" x14ac:dyDescent="0.2">
      <c r="A40" s="71" t="s">
        <v>96</v>
      </c>
      <c r="B40" s="72" t="s">
        <v>170</v>
      </c>
      <c r="C40" s="73"/>
      <c r="D40" s="73"/>
      <c r="E40" s="70">
        <f t="shared" si="0"/>
        <v>0</v>
      </c>
    </row>
    <row r="41" spans="1:5" s="38" customFormat="1" ht="12" customHeight="1" x14ac:dyDescent="0.2">
      <c r="A41" s="71" t="s">
        <v>97</v>
      </c>
      <c r="B41" s="72" t="s">
        <v>171</v>
      </c>
      <c r="C41" s="73"/>
      <c r="D41" s="73"/>
      <c r="E41" s="70">
        <f t="shared" si="0"/>
        <v>0</v>
      </c>
    </row>
    <row r="42" spans="1:5" s="38" customFormat="1" ht="12" customHeight="1" x14ac:dyDescent="0.2">
      <c r="A42" s="71" t="s">
        <v>98</v>
      </c>
      <c r="B42" s="72" t="s">
        <v>172</v>
      </c>
      <c r="C42" s="73"/>
      <c r="D42" s="73"/>
      <c r="E42" s="70">
        <f t="shared" si="0"/>
        <v>0</v>
      </c>
    </row>
    <row r="43" spans="1:5" s="38" customFormat="1" ht="12" customHeight="1" x14ac:dyDescent="0.2">
      <c r="A43" s="71" t="s">
        <v>99</v>
      </c>
      <c r="B43" s="72" t="s">
        <v>173</v>
      </c>
      <c r="C43" s="73"/>
      <c r="D43" s="73"/>
      <c r="E43" s="70">
        <f t="shared" si="0"/>
        <v>0</v>
      </c>
    </row>
    <row r="44" spans="1:5" s="38" customFormat="1" ht="12" customHeight="1" x14ac:dyDescent="0.2">
      <c r="A44" s="71" t="s">
        <v>164</v>
      </c>
      <c r="B44" s="72" t="s">
        <v>174</v>
      </c>
      <c r="C44" s="83"/>
      <c r="D44" s="83"/>
      <c r="E44" s="70">
        <f t="shared" si="0"/>
        <v>0</v>
      </c>
    </row>
    <row r="45" spans="1:5" s="38" customFormat="1" ht="12" customHeight="1" x14ac:dyDescent="0.2">
      <c r="A45" s="75" t="s">
        <v>165</v>
      </c>
      <c r="B45" s="79" t="s">
        <v>305</v>
      </c>
      <c r="C45" s="84"/>
      <c r="D45" s="84"/>
      <c r="E45" s="70">
        <f t="shared" si="0"/>
        <v>0</v>
      </c>
    </row>
    <row r="46" spans="1:5" s="38" customFormat="1" ht="12" customHeight="1" thickBot="1" x14ac:dyDescent="0.25">
      <c r="A46" s="75" t="s">
        <v>304</v>
      </c>
      <c r="B46" s="76" t="s">
        <v>175</v>
      </c>
      <c r="C46" s="84"/>
      <c r="D46" s="84"/>
      <c r="E46" s="70">
        <f t="shared" si="0"/>
        <v>0</v>
      </c>
    </row>
    <row r="47" spans="1:5" s="38" customFormat="1" ht="12" customHeight="1" thickBot="1" x14ac:dyDescent="0.25">
      <c r="A47" s="63" t="s">
        <v>10</v>
      </c>
      <c r="B47" s="64" t="s">
        <v>176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 x14ac:dyDescent="0.2">
      <c r="A48" s="67" t="s">
        <v>54</v>
      </c>
      <c r="B48" s="68" t="s">
        <v>180</v>
      </c>
      <c r="C48" s="85"/>
      <c r="D48" s="85"/>
      <c r="E48" s="86">
        <f t="shared" si="0"/>
        <v>0</v>
      </c>
    </row>
    <row r="49" spans="1:5" s="38" customFormat="1" ht="12" customHeight="1" x14ac:dyDescent="0.2">
      <c r="A49" s="71" t="s">
        <v>55</v>
      </c>
      <c r="B49" s="72" t="s">
        <v>181</v>
      </c>
      <c r="C49" s="83"/>
      <c r="D49" s="83"/>
      <c r="E49" s="86">
        <f t="shared" si="0"/>
        <v>0</v>
      </c>
    </row>
    <row r="50" spans="1:5" s="38" customFormat="1" ht="12" customHeight="1" x14ac:dyDescent="0.2">
      <c r="A50" s="71" t="s">
        <v>177</v>
      </c>
      <c r="B50" s="72" t="s">
        <v>182</v>
      </c>
      <c r="C50" s="83"/>
      <c r="D50" s="83"/>
      <c r="E50" s="86">
        <f t="shared" si="0"/>
        <v>0</v>
      </c>
    </row>
    <row r="51" spans="1:5" s="38" customFormat="1" ht="12" customHeight="1" x14ac:dyDescent="0.2">
      <c r="A51" s="71" t="s">
        <v>178</v>
      </c>
      <c r="B51" s="72" t="s">
        <v>183</v>
      </c>
      <c r="C51" s="83"/>
      <c r="D51" s="83"/>
      <c r="E51" s="86">
        <f t="shared" si="0"/>
        <v>0</v>
      </c>
    </row>
    <row r="52" spans="1:5" s="38" customFormat="1" ht="12" customHeight="1" thickBot="1" x14ac:dyDescent="0.25">
      <c r="A52" s="75" t="s">
        <v>179</v>
      </c>
      <c r="B52" s="76" t="s">
        <v>184</v>
      </c>
      <c r="C52" s="84"/>
      <c r="D52" s="84"/>
      <c r="E52" s="86">
        <f t="shared" si="0"/>
        <v>0</v>
      </c>
    </row>
    <row r="53" spans="1:5" s="38" customFormat="1" ht="12" customHeight="1" thickBot="1" x14ac:dyDescent="0.25">
      <c r="A53" s="63" t="s">
        <v>100</v>
      </c>
      <c r="B53" s="64" t="s">
        <v>185</v>
      </c>
      <c r="C53" s="65">
        <f>SUM(C54:C56)</f>
        <v>0</v>
      </c>
      <c r="D53" s="65">
        <f>SUM(D54:D56)</f>
        <v>70000</v>
      </c>
      <c r="E53" s="66">
        <f>SUM(E54:E56)</f>
        <v>70000</v>
      </c>
    </row>
    <row r="54" spans="1:5" s="38" customFormat="1" ht="12" customHeight="1" x14ac:dyDescent="0.2">
      <c r="A54" s="67" t="s">
        <v>56</v>
      </c>
      <c r="B54" s="68" t="s">
        <v>186</v>
      </c>
      <c r="C54" s="69"/>
      <c r="D54" s="69"/>
      <c r="E54" s="70">
        <f t="shared" si="0"/>
        <v>0</v>
      </c>
    </row>
    <row r="55" spans="1:5" s="38" customFormat="1" ht="12" customHeight="1" x14ac:dyDescent="0.2">
      <c r="A55" s="71" t="s">
        <v>57</v>
      </c>
      <c r="B55" s="72" t="s">
        <v>298</v>
      </c>
      <c r="C55" s="73"/>
      <c r="D55" s="73"/>
      <c r="E55" s="70">
        <f t="shared" si="0"/>
        <v>0</v>
      </c>
    </row>
    <row r="56" spans="1:5" s="38" customFormat="1" ht="12" customHeight="1" x14ac:dyDescent="0.2">
      <c r="A56" s="71" t="s">
        <v>189</v>
      </c>
      <c r="B56" s="72" t="s">
        <v>187</v>
      </c>
      <c r="C56" s="73"/>
      <c r="D56" s="73">
        <f>30000+40000</f>
        <v>70000</v>
      </c>
      <c r="E56" s="70">
        <f t="shared" si="0"/>
        <v>70000</v>
      </c>
    </row>
    <row r="57" spans="1:5" s="38" customFormat="1" ht="12" customHeight="1" thickBot="1" x14ac:dyDescent="0.25">
      <c r="A57" s="75" t="s">
        <v>190</v>
      </c>
      <c r="B57" s="76" t="s">
        <v>188</v>
      </c>
      <c r="C57" s="78"/>
      <c r="D57" s="78"/>
      <c r="E57" s="70">
        <f t="shared" si="0"/>
        <v>0</v>
      </c>
    </row>
    <row r="58" spans="1:5" s="38" customFormat="1" ht="12" customHeight="1" thickBot="1" x14ac:dyDescent="0.25">
      <c r="A58" s="63" t="s">
        <v>12</v>
      </c>
      <c r="B58" s="77" t="s">
        <v>191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 x14ac:dyDescent="0.2">
      <c r="A59" s="67" t="s">
        <v>101</v>
      </c>
      <c r="B59" s="68" t="s">
        <v>193</v>
      </c>
      <c r="C59" s="83"/>
      <c r="D59" s="83"/>
      <c r="E59" s="87">
        <f t="shared" si="0"/>
        <v>0</v>
      </c>
    </row>
    <row r="60" spans="1:5" s="38" customFormat="1" ht="12" customHeight="1" x14ac:dyDescent="0.2">
      <c r="A60" s="71" t="s">
        <v>102</v>
      </c>
      <c r="B60" s="72" t="s">
        <v>299</v>
      </c>
      <c r="C60" s="83"/>
      <c r="D60" s="83"/>
      <c r="E60" s="87">
        <f t="shared" si="0"/>
        <v>0</v>
      </c>
    </row>
    <row r="61" spans="1:5" s="38" customFormat="1" ht="12" customHeight="1" x14ac:dyDescent="0.2">
      <c r="A61" s="71" t="s">
        <v>122</v>
      </c>
      <c r="B61" s="72" t="s">
        <v>194</v>
      </c>
      <c r="C61" s="83"/>
      <c r="D61" s="83"/>
      <c r="E61" s="87">
        <f t="shared" si="0"/>
        <v>0</v>
      </c>
    </row>
    <row r="62" spans="1:5" s="38" customFormat="1" ht="12" customHeight="1" thickBot="1" x14ac:dyDescent="0.25">
      <c r="A62" s="75" t="s">
        <v>192</v>
      </c>
      <c r="B62" s="76" t="s">
        <v>195</v>
      </c>
      <c r="C62" s="83"/>
      <c r="D62" s="83"/>
      <c r="E62" s="87">
        <f t="shared" si="0"/>
        <v>0</v>
      </c>
    </row>
    <row r="63" spans="1:5" s="38" customFormat="1" ht="12" customHeight="1" thickBot="1" x14ac:dyDescent="0.25">
      <c r="A63" s="88" t="s">
        <v>344</v>
      </c>
      <c r="B63" s="64" t="s">
        <v>196</v>
      </c>
      <c r="C63" s="80">
        <f>+C6+C13+C20+C27+C35+C47+C53+C58</f>
        <v>0</v>
      </c>
      <c r="D63" s="80">
        <f>+D6+D13+D20+D27+D35+D47+D53+D58</f>
        <v>727860</v>
      </c>
      <c r="E63" s="81">
        <f>+E6+E13+E20+E27+E35+E47+E53+E58</f>
        <v>727860</v>
      </c>
    </row>
    <row r="64" spans="1:5" s="38" customFormat="1" ht="12" customHeight="1" thickBot="1" x14ac:dyDescent="0.25">
      <c r="A64" s="89" t="s">
        <v>197</v>
      </c>
      <c r="B64" s="77" t="s">
        <v>198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 x14ac:dyDescent="0.2">
      <c r="A65" s="67" t="s">
        <v>229</v>
      </c>
      <c r="B65" s="68" t="s">
        <v>199</v>
      </c>
      <c r="C65" s="83"/>
      <c r="D65" s="83"/>
      <c r="E65" s="87">
        <f t="shared" ref="E65:E86" si="1">C65+D65</f>
        <v>0</v>
      </c>
    </row>
    <row r="66" spans="1:5" s="38" customFormat="1" ht="12" customHeight="1" x14ac:dyDescent="0.2">
      <c r="A66" s="71" t="s">
        <v>238</v>
      </c>
      <c r="B66" s="72" t="s">
        <v>200</v>
      </c>
      <c r="C66" s="83"/>
      <c r="D66" s="83"/>
      <c r="E66" s="87">
        <f t="shared" si="1"/>
        <v>0</v>
      </c>
    </row>
    <row r="67" spans="1:5" s="38" customFormat="1" ht="12" customHeight="1" thickBot="1" x14ac:dyDescent="0.25">
      <c r="A67" s="75" t="s">
        <v>239</v>
      </c>
      <c r="B67" s="90" t="s">
        <v>329</v>
      </c>
      <c r="C67" s="83"/>
      <c r="D67" s="83"/>
      <c r="E67" s="87">
        <f t="shared" si="1"/>
        <v>0</v>
      </c>
    </row>
    <row r="68" spans="1:5" s="38" customFormat="1" ht="12" customHeight="1" thickBot="1" x14ac:dyDescent="0.25">
      <c r="A68" s="89" t="s">
        <v>202</v>
      </c>
      <c r="B68" s="77" t="s">
        <v>203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 x14ac:dyDescent="0.2">
      <c r="A69" s="67" t="s">
        <v>79</v>
      </c>
      <c r="B69" s="68" t="s">
        <v>204</v>
      </c>
      <c r="C69" s="83"/>
      <c r="D69" s="83"/>
      <c r="E69" s="87">
        <f t="shared" si="1"/>
        <v>0</v>
      </c>
    </row>
    <row r="70" spans="1:5" s="38" customFormat="1" ht="12" customHeight="1" x14ac:dyDescent="0.2">
      <c r="A70" s="71" t="s">
        <v>80</v>
      </c>
      <c r="B70" s="72" t="s">
        <v>205</v>
      </c>
      <c r="C70" s="83"/>
      <c r="D70" s="83"/>
      <c r="E70" s="87">
        <f t="shared" si="1"/>
        <v>0</v>
      </c>
    </row>
    <row r="71" spans="1:5" s="38" customFormat="1" ht="12" customHeight="1" x14ac:dyDescent="0.2">
      <c r="A71" s="71" t="s">
        <v>230</v>
      </c>
      <c r="B71" s="72" t="s">
        <v>206</v>
      </c>
      <c r="C71" s="83"/>
      <c r="D71" s="83"/>
      <c r="E71" s="87">
        <f t="shared" si="1"/>
        <v>0</v>
      </c>
    </row>
    <row r="72" spans="1:5" s="38" customFormat="1" ht="12" customHeight="1" thickBot="1" x14ac:dyDescent="0.25">
      <c r="A72" s="75" t="s">
        <v>231</v>
      </c>
      <c r="B72" s="76" t="s">
        <v>207</v>
      </c>
      <c r="C72" s="83"/>
      <c r="D72" s="83"/>
      <c r="E72" s="87">
        <f t="shared" si="1"/>
        <v>0</v>
      </c>
    </row>
    <row r="73" spans="1:5" s="38" customFormat="1" ht="12" customHeight="1" thickBot="1" x14ac:dyDescent="0.25">
      <c r="A73" s="89" t="s">
        <v>208</v>
      </c>
      <c r="B73" s="77" t="s">
        <v>209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 x14ac:dyDescent="0.2">
      <c r="A74" s="67" t="s">
        <v>232</v>
      </c>
      <c r="B74" s="68" t="s">
        <v>210</v>
      </c>
      <c r="C74" s="83"/>
      <c r="D74" s="83"/>
      <c r="E74" s="87">
        <f t="shared" si="1"/>
        <v>0</v>
      </c>
    </row>
    <row r="75" spans="1:5" s="38" customFormat="1" ht="12" customHeight="1" thickBot="1" x14ac:dyDescent="0.25">
      <c r="A75" s="75" t="s">
        <v>233</v>
      </c>
      <c r="B75" s="76" t="s">
        <v>211</v>
      </c>
      <c r="C75" s="83"/>
      <c r="D75" s="83"/>
      <c r="E75" s="87">
        <f t="shared" si="1"/>
        <v>0</v>
      </c>
    </row>
    <row r="76" spans="1:5" s="38" customFormat="1" ht="12" customHeight="1" thickBot="1" x14ac:dyDescent="0.25">
      <c r="A76" s="89" t="s">
        <v>212</v>
      </c>
      <c r="B76" s="77" t="s">
        <v>213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 x14ac:dyDescent="0.2">
      <c r="A77" s="67" t="s">
        <v>234</v>
      </c>
      <c r="B77" s="68" t="s">
        <v>214</v>
      </c>
      <c r="C77" s="83"/>
      <c r="D77" s="83"/>
      <c r="E77" s="87">
        <f t="shared" si="1"/>
        <v>0</v>
      </c>
    </row>
    <row r="78" spans="1:5" s="38" customFormat="1" ht="12" customHeight="1" x14ac:dyDescent="0.2">
      <c r="A78" s="71" t="s">
        <v>235</v>
      </c>
      <c r="B78" s="72" t="s">
        <v>215</v>
      </c>
      <c r="C78" s="83"/>
      <c r="D78" s="83"/>
      <c r="E78" s="87">
        <f t="shared" si="1"/>
        <v>0</v>
      </c>
    </row>
    <row r="79" spans="1:5" s="38" customFormat="1" ht="12" customHeight="1" thickBot="1" x14ac:dyDescent="0.25">
      <c r="A79" s="75" t="s">
        <v>236</v>
      </c>
      <c r="B79" s="76" t="s">
        <v>216</v>
      </c>
      <c r="C79" s="83"/>
      <c r="D79" s="83"/>
      <c r="E79" s="87">
        <f t="shared" si="1"/>
        <v>0</v>
      </c>
    </row>
    <row r="80" spans="1:5" s="38" customFormat="1" ht="12" customHeight="1" thickBot="1" x14ac:dyDescent="0.25">
      <c r="A80" s="89" t="s">
        <v>217</v>
      </c>
      <c r="B80" s="77" t="s">
        <v>237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 x14ac:dyDescent="0.2">
      <c r="A81" s="91" t="s">
        <v>218</v>
      </c>
      <c r="B81" s="68" t="s">
        <v>219</v>
      </c>
      <c r="C81" s="83"/>
      <c r="D81" s="83"/>
      <c r="E81" s="87">
        <f t="shared" si="1"/>
        <v>0</v>
      </c>
    </row>
    <row r="82" spans="1:5" s="38" customFormat="1" ht="12" customHeight="1" x14ac:dyDescent="0.2">
      <c r="A82" s="92" t="s">
        <v>220</v>
      </c>
      <c r="B82" s="72" t="s">
        <v>221</v>
      </c>
      <c r="C82" s="83"/>
      <c r="D82" s="83"/>
      <c r="E82" s="87">
        <f t="shared" si="1"/>
        <v>0</v>
      </c>
    </row>
    <row r="83" spans="1:5" s="38" customFormat="1" ht="12" customHeight="1" x14ac:dyDescent="0.2">
      <c r="A83" s="92" t="s">
        <v>222</v>
      </c>
      <c r="B83" s="72" t="s">
        <v>223</v>
      </c>
      <c r="C83" s="83"/>
      <c r="D83" s="83"/>
      <c r="E83" s="87">
        <f t="shared" si="1"/>
        <v>0</v>
      </c>
    </row>
    <row r="84" spans="1:5" s="38" customFormat="1" ht="12" customHeight="1" thickBot="1" x14ac:dyDescent="0.25">
      <c r="A84" s="93" t="s">
        <v>224</v>
      </c>
      <c r="B84" s="76" t="s">
        <v>225</v>
      </c>
      <c r="C84" s="83"/>
      <c r="D84" s="83"/>
      <c r="E84" s="87">
        <f t="shared" si="1"/>
        <v>0</v>
      </c>
    </row>
    <row r="85" spans="1:5" s="38" customFormat="1" ht="12" customHeight="1" thickBot="1" x14ac:dyDescent="0.25">
      <c r="A85" s="89" t="s">
        <v>226</v>
      </c>
      <c r="B85" s="77" t="s">
        <v>343</v>
      </c>
      <c r="C85" s="94"/>
      <c r="D85" s="94"/>
      <c r="E85" s="66">
        <f t="shared" si="1"/>
        <v>0</v>
      </c>
    </row>
    <row r="86" spans="1:5" s="38" customFormat="1" ht="13.5" customHeight="1" thickBot="1" x14ac:dyDescent="0.25">
      <c r="A86" s="89" t="s">
        <v>228</v>
      </c>
      <c r="B86" s="77" t="s">
        <v>227</v>
      </c>
      <c r="C86" s="94"/>
      <c r="D86" s="94"/>
      <c r="E86" s="66">
        <f t="shared" si="1"/>
        <v>0</v>
      </c>
    </row>
    <row r="87" spans="1:5" s="38" customFormat="1" ht="15.75" customHeight="1" thickBot="1" x14ac:dyDescent="0.25">
      <c r="A87" s="89" t="s">
        <v>240</v>
      </c>
      <c r="B87" s="95" t="s">
        <v>346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 x14ac:dyDescent="0.25">
      <c r="A88" s="96" t="s">
        <v>345</v>
      </c>
      <c r="B88" s="97" t="s">
        <v>347</v>
      </c>
      <c r="C88" s="80">
        <f>+C63+C87</f>
        <v>0</v>
      </c>
      <c r="D88" s="80">
        <f>+D63+D87</f>
        <v>727860</v>
      </c>
      <c r="E88" s="81">
        <f>+E63+E87</f>
        <v>727860</v>
      </c>
    </row>
    <row r="89" spans="1:5" s="38" customFormat="1" ht="83.25" customHeight="1" x14ac:dyDescent="0.2">
      <c r="A89" s="3"/>
      <c r="B89" s="4"/>
      <c r="C89" s="24"/>
    </row>
    <row r="90" spans="1:5" ht="16.5" customHeight="1" x14ac:dyDescent="0.25">
      <c r="A90" s="439" t="s">
        <v>33</v>
      </c>
      <c r="B90" s="439"/>
      <c r="C90" s="439"/>
      <c r="D90" s="439"/>
      <c r="E90" s="439"/>
    </row>
    <row r="91" spans="1:5" s="39" customFormat="1" ht="16.5" customHeight="1" thickBot="1" x14ac:dyDescent="0.3">
      <c r="A91" s="441" t="s">
        <v>82</v>
      </c>
      <c r="B91" s="441"/>
      <c r="C91" s="13"/>
      <c r="E91" s="13" t="s">
        <v>458</v>
      </c>
    </row>
    <row r="92" spans="1:5" s="56" customFormat="1" ht="12.75" x14ac:dyDescent="0.2">
      <c r="A92" s="442" t="s">
        <v>46</v>
      </c>
      <c r="B92" s="444" t="s">
        <v>380</v>
      </c>
      <c r="C92" s="446" t="str">
        <f>+CONCATENATE(LEFT(ÖSSZEFÜGGÉSEK!A6,4),". évi")</f>
        <v>2017. évi</v>
      </c>
      <c r="D92" s="447"/>
      <c r="E92" s="448"/>
    </row>
    <row r="93" spans="1:5" s="56" customFormat="1" ht="39" thickBot="1" x14ac:dyDescent="0.25">
      <c r="A93" s="443"/>
      <c r="B93" s="445"/>
      <c r="C93" s="57" t="s">
        <v>379</v>
      </c>
      <c r="D93" s="58" t="str">
        <f>'1.1.'!D93</f>
        <v>1.-5. sz. módosítás 
(±)</v>
      </c>
      <c r="E93" s="59" t="str">
        <f>'1.1.'!E93</f>
        <v>5.sz. módosítás utáni</v>
      </c>
    </row>
    <row r="94" spans="1:5" s="38" customFormat="1" ht="12" customHeight="1" thickBot="1" x14ac:dyDescent="0.25">
      <c r="A94" s="98" t="s">
        <v>355</v>
      </c>
      <c r="B94" s="99" t="s">
        <v>356</v>
      </c>
      <c r="C94" s="99" t="s">
        <v>357</v>
      </c>
      <c r="D94" s="99" t="s">
        <v>359</v>
      </c>
      <c r="E94" s="62" t="s">
        <v>436</v>
      </c>
    </row>
    <row r="95" spans="1:5" s="56" customFormat="1" ht="12" customHeight="1" thickBot="1" x14ac:dyDescent="0.25">
      <c r="A95" s="101" t="s">
        <v>5</v>
      </c>
      <c r="B95" s="102" t="s">
        <v>439</v>
      </c>
      <c r="C95" s="103">
        <f>C96+C97+C98+C99+C100+C113</f>
        <v>3058000</v>
      </c>
      <c r="D95" s="103">
        <f>D96+D97+D98+D99+D100+D113</f>
        <v>1022000</v>
      </c>
      <c r="E95" s="104">
        <f>E96+E97+E98+E99+E100+E113</f>
        <v>4080000</v>
      </c>
    </row>
    <row r="96" spans="1:5" s="56" customFormat="1" ht="12" customHeight="1" x14ac:dyDescent="0.2">
      <c r="A96" s="105" t="s">
        <v>58</v>
      </c>
      <c r="B96" s="106" t="s">
        <v>34</v>
      </c>
      <c r="C96" s="107"/>
      <c r="D96" s="107"/>
      <c r="E96" s="108">
        <f t="shared" ref="E96:E129" si="2">C96+D96</f>
        <v>0</v>
      </c>
    </row>
    <row r="97" spans="1:6" s="56" customFormat="1" ht="12" customHeight="1" x14ac:dyDescent="0.2">
      <c r="A97" s="71" t="s">
        <v>59</v>
      </c>
      <c r="B97" s="109" t="s">
        <v>103</v>
      </c>
      <c r="C97" s="73"/>
      <c r="D97" s="73"/>
      <c r="E97" s="110">
        <f t="shared" si="2"/>
        <v>0</v>
      </c>
    </row>
    <row r="98" spans="1:6" s="56" customFormat="1" ht="12" customHeight="1" x14ac:dyDescent="0.2">
      <c r="A98" s="71" t="s">
        <v>60</v>
      </c>
      <c r="B98" s="109" t="s">
        <v>77</v>
      </c>
      <c r="C98" s="78">
        <v>940000</v>
      </c>
      <c r="D98" s="78">
        <f>30000+84000+40000+311000</f>
        <v>465000</v>
      </c>
      <c r="E98" s="111">
        <f t="shared" si="2"/>
        <v>1405000</v>
      </c>
    </row>
    <row r="99" spans="1:6" s="56" customFormat="1" ht="12" customHeight="1" x14ac:dyDescent="0.2">
      <c r="A99" s="71" t="s">
        <v>61</v>
      </c>
      <c r="B99" s="112" t="s">
        <v>104</v>
      </c>
      <c r="C99" s="78"/>
      <c r="D99" s="78">
        <v>555000</v>
      </c>
      <c r="E99" s="111">
        <f t="shared" si="2"/>
        <v>555000</v>
      </c>
      <c r="F99" s="320"/>
    </row>
    <row r="100" spans="1:6" s="56" customFormat="1" ht="12" customHeight="1" x14ac:dyDescent="0.2">
      <c r="A100" s="71" t="s">
        <v>69</v>
      </c>
      <c r="B100" s="113" t="s">
        <v>105</v>
      </c>
      <c r="C100" s="78">
        <v>2118000</v>
      </c>
      <c r="D100" s="78">
        <v>2000</v>
      </c>
      <c r="E100" s="111">
        <f t="shared" si="2"/>
        <v>2120000</v>
      </c>
    </row>
    <row r="101" spans="1:6" s="56" customFormat="1" ht="12" customHeight="1" x14ac:dyDescent="0.2">
      <c r="A101" s="71" t="s">
        <v>62</v>
      </c>
      <c r="B101" s="109" t="s">
        <v>310</v>
      </c>
      <c r="C101" s="78"/>
      <c r="D101" s="78">
        <v>2000</v>
      </c>
      <c r="E101" s="111">
        <f t="shared" si="2"/>
        <v>2000</v>
      </c>
    </row>
    <row r="102" spans="1:6" s="56" customFormat="1" ht="12" customHeight="1" x14ac:dyDescent="0.2">
      <c r="A102" s="71" t="s">
        <v>63</v>
      </c>
      <c r="B102" s="114" t="s">
        <v>309</v>
      </c>
      <c r="C102" s="78"/>
      <c r="D102" s="78"/>
      <c r="E102" s="111">
        <f t="shared" si="2"/>
        <v>0</v>
      </c>
    </row>
    <row r="103" spans="1:6" s="56" customFormat="1" ht="12" customHeight="1" x14ac:dyDescent="0.2">
      <c r="A103" s="71" t="s">
        <v>70</v>
      </c>
      <c r="B103" s="114" t="s">
        <v>308</v>
      </c>
      <c r="C103" s="78"/>
      <c r="D103" s="78"/>
      <c r="E103" s="111">
        <f t="shared" si="2"/>
        <v>0</v>
      </c>
    </row>
    <row r="104" spans="1:6" s="56" customFormat="1" ht="12" customHeight="1" x14ac:dyDescent="0.2">
      <c r="A104" s="71" t="s">
        <v>71</v>
      </c>
      <c r="B104" s="115" t="s">
        <v>243</v>
      </c>
      <c r="C104" s="78"/>
      <c r="D104" s="78"/>
      <c r="E104" s="111">
        <f t="shared" si="2"/>
        <v>0</v>
      </c>
    </row>
    <row r="105" spans="1:6" s="56" customFormat="1" ht="12" customHeight="1" x14ac:dyDescent="0.2">
      <c r="A105" s="71" t="s">
        <v>72</v>
      </c>
      <c r="B105" s="116" t="s">
        <v>244</v>
      </c>
      <c r="C105" s="78"/>
      <c r="D105" s="78"/>
      <c r="E105" s="111">
        <f t="shared" si="2"/>
        <v>0</v>
      </c>
    </row>
    <row r="106" spans="1:6" s="56" customFormat="1" ht="12" customHeight="1" x14ac:dyDescent="0.2">
      <c r="A106" s="71" t="s">
        <v>73</v>
      </c>
      <c r="B106" s="116" t="s">
        <v>245</v>
      </c>
      <c r="C106" s="78"/>
      <c r="D106" s="78"/>
      <c r="E106" s="111">
        <f t="shared" si="2"/>
        <v>0</v>
      </c>
    </row>
    <row r="107" spans="1:6" s="56" customFormat="1" ht="12" customHeight="1" x14ac:dyDescent="0.2">
      <c r="A107" s="71" t="s">
        <v>75</v>
      </c>
      <c r="B107" s="115" t="s">
        <v>246</v>
      </c>
      <c r="C107" s="78">
        <v>1068000</v>
      </c>
      <c r="D107" s="78"/>
      <c r="E107" s="111">
        <f t="shared" si="2"/>
        <v>1068000</v>
      </c>
    </row>
    <row r="108" spans="1:6" s="56" customFormat="1" ht="12" customHeight="1" x14ac:dyDescent="0.2">
      <c r="A108" s="71" t="s">
        <v>106</v>
      </c>
      <c r="B108" s="115" t="s">
        <v>247</v>
      </c>
      <c r="C108" s="78"/>
      <c r="D108" s="78"/>
      <c r="E108" s="111">
        <f t="shared" si="2"/>
        <v>0</v>
      </c>
    </row>
    <row r="109" spans="1:6" s="56" customFormat="1" ht="12" customHeight="1" x14ac:dyDescent="0.2">
      <c r="A109" s="71" t="s">
        <v>241</v>
      </c>
      <c r="B109" s="116" t="s">
        <v>248</v>
      </c>
      <c r="C109" s="78"/>
      <c r="D109" s="78"/>
      <c r="E109" s="111">
        <f t="shared" si="2"/>
        <v>0</v>
      </c>
    </row>
    <row r="110" spans="1:6" s="56" customFormat="1" ht="12" customHeight="1" x14ac:dyDescent="0.2">
      <c r="A110" s="117" t="s">
        <v>242</v>
      </c>
      <c r="B110" s="114" t="s">
        <v>249</v>
      </c>
      <c r="C110" s="78"/>
      <c r="D110" s="78"/>
      <c r="E110" s="111">
        <f t="shared" si="2"/>
        <v>0</v>
      </c>
    </row>
    <row r="111" spans="1:6" s="56" customFormat="1" ht="12" customHeight="1" x14ac:dyDescent="0.2">
      <c r="A111" s="71" t="s">
        <v>306</v>
      </c>
      <c r="B111" s="114" t="s">
        <v>250</v>
      </c>
      <c r="C111" s="78"/>
      <c r="D111" s="78"/>
      <c r="E111" s="111">
        <f t="shared" si="2"/>
        <v>0</v>
      </c>
    </row>
    <row r="112" spans="1:6" s="56" customFormat="1" ht="12" customHeight="1" x14ac:dyDescent="0.2">
      <c r="A112" s="75" t="s">
        <v>307</v>
      </c>
      <c r="B112" s="114" t="s">
        <v>251</v>
      </c>
      <c r="C112" s="78">
        <v>1050000</v>
      </c>
      <c r="D112" s="78"/>
      <c r="E112" s="111">
        <f t="shared" si="2"/>
        <v>1050000</v>
      </c>
    </row>
    <row r="113" spans="1:5" s="56" customFormat="1" ht="12" customHeight="1" x14ac:dyDescent="0.2">
      <c r="A113" s="71" t="s">
        <v>311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 x14ac:dyDescent="0.2">
      <c r="A114" s="71" t="s">
        <v>312</v>
      </c>
      <c r="B114" s="109" t="s">
        <v>314</v>
      </c>
      <c r="C114" s="73"/>
      <c r="D114" s="73"/>
      <c r="E114" s="110">
        <f t="shared" si="2"/>
        <v>0</v>
      </c>
    </row>
    <row r="115" spans="1:5" s="56" customFormat="1" ht="12" customHeight="1" thickBot="1" x14ac:dyDescent="0.25">
      <c r="A115" s="118" t="s">
        <v>313</v>
      </c>
      <c r="B115" s="119" t="s">
        <v>315</v>
      </c>
      <c r="C115" s="120"/>
      <c r="D115" s="120"/>
      <c r="E115" s="121">
        <f t="shared" si="2"/>
        <v>0</v>
      </c>
    </row>
    <row r="116" spans="1:5" s="56" customFormat="1" ht="12" customHeight="1" thickBot="1" x14ac:dyDescent="0.25">
      <c r="A116" s="122" t="s">
        <v>6</v>
      </c>
      <c r="B116" s="123" t="s">
        <v>440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 x14ac:dyDescent="0.2">
      <c r="A117" s="67" t="s">
        <v>64</v>
      </c>
      <c r="B117" s="109" t="s">
        <v>121</v>
      </c>
      <c r="C117" s="69"/>
      <c r="D117" s="126"/>
      <c r="E117" s="70">
        <f t="shared" si="2"/>
        <v>0</v>
      </c>
    </row>
    <row r="118" spans="1:5" s="56" customFormat="1" ht="12" customHeight="1" x14ac:dyDescent="0.2">
      <c r="A118" s="67" t="s">
        <v>65</v>
      </c>
      <c r="B118" s="127" t="s">
        <v>255</v>
      </c>
      <c r="C118" s="69"/>
      <c r="D118" s="126"/>
      <c r="E118" s="70">
        <f t="shared" si="2"/>
        <v>0</v>
      </c>
    </row>
    <row r="119" spans="1:5" s="56" customFormat="1" ht="12" customHeight="1" x14ac:dyDescent="0.2">
      <c r="A119" s="67" t="s">
        <v>66</v>
      </c>
      <c r="B119" s="127" t="s">
        <v>107</v>
      </c>
      <c r="C119" s="73"/>
      <c r="D119" s="128"/>
      <c r="E119" s="110">
        <f t="shared" si="2"/>
        <v>0</v>
      </c>
    </row>
    <row r="120" spans="1:5" s="56" customFormat="1" ht="12" customHeight="1" x14ac:dyDescent="0.2">
      <c r="A120" s="67" t="s">
        <v>67</v>
      </c>
      <c r="B120" s="127" t="s">
        <v>256</v>
      </c>
      <c r="C120" s="73"/>
      <c r="D120" s="128"/>
      <c r="E120" s="110">
        <f t="shared" si="2"/>
        <v>0</v>
      </c>
    </row>
    <row r="121" spans="1:5" s="56" customFormat="1" ht="12" customHeight="1" x14ac:dyDescent="0.2">
      <c r="A121" s="67" t="s">
        <v>68</v>
      </c>
      <c r="B121" s="76" t="s">
        <v>123</v>
      </c>
      <c r="C121" s="73"/>
      <c r="D121" s="128"/>
      <c r="E121" s="110">
        <f t="shared" si="2"/>
        <v>0</v>
      </c>
    </row>
    <row r="122" spans="1:5" s="56" customFormat="1" ht="12" customHeight="1" x14ac:dyDescent="0.2">
      <c r="A122" s="67" t="s">
        <v>74</v>
      </c>
      <c r="B122" s="74" t="s">
        <v>300</v>
      </c>
      <c r="C122" s="73"/>
      <c r="D122" s="128"/>
      <c r="E122" s="110">
        <f t="shared" si="2"/>
        <v>0</v>
      </c>
    </row>
    <row r="123" spans="1:5" s="56" customFormat="1" ht="12" customHeight="1" x14ac:dyDescent="0.2">
      <c r="A123" s="67" t="s">
        <v>76</v>
      </c>
      <c r="B123" s="129" t="s">
        <v>261</v>
      </c>
      <c r="C123" s="73"/>
      <c r="D123" s="128"/>
      <c r="E123" s="110">
        <f t="shared" si="2"/>
        <v>0</v>
      </c>
    </row>
    <row r="124" spans="1:5" s="56" customFormat="1" ht="12" customHeight="1" x14ac:dyDescent="0.2">
      <c r="A124" s="67" t="s">
        <v>108</v>
      </c>
      <c r="B124" s="116" t="s">
        <v>245</v>
      </c>
      <c r="C124" s="73"/>
      <c r="D124" s="128"/>
      <c r="E124" s="110">
        <f t="shared" si="2"/>
        <v>0</v>
      </c>
    </row>
    <row r="125" spans="1:5" s="56" customFormat="1" ht="12" customHeight="1" x14ac:dyDescent="0.2">
      <c r="A125" s="67" t="s">
        <v>109</v>
      </c>
      <c r="B125" s="116" t="s">
        <v>260</v>
      </c>
      <c r="C125" s="73"/>
      <c r="D125" s="128"/>
      <c r="E125" s="110">
        <f t="shared" si="2"/>
        <v>0</v>
      </c>
    </row>
    <row r="126" spans="1:5" s="56" customFormat="1" ht="12" customHeight="1" x14ac:dyDescent="0.2">
      <c r="A126" s="67" t="s">
        <v>110</v>
      </c>
      <c r="B126" s="116" t="s">
        <v>259</v>
      </c>
      <c r="C126" s="73"/>
      <c r="D126" s="128"/>
      <c r="E126" s="110">
        <f t="shared" si="2"/>
        <v>0</v>
      </c>
    </row>
    <row r="127" spans="1:5" s="56" customFormat="1" ht="12" customHeight="1" x14ac:dyDescent="0.2">
      <c r="A127" s="67" t="s">
        <v>252</v>
      </c>
      <c r="B127" s="116" t="s">
        <v>248</v>
      </c>
      <c r="C127" s="73"/>
      <c r="D127" s="128"/>
      <c r="E127" s="110">
        <f t="shared" si="2"/>
        <v>0</v>
      </c>
    </row>
    <row r="128" spans="1:5" s="56" customFormat="1" ht="12" customHeight="1" x14ac:dyDescent="0.2">
      <c r="A128" s="67" t="s">
        <v>253</v>
      </c>
      <c r="B128" s="116" t="s">
        <v>258</v>
      </c>
      <c r="C128" s="73"/>
      <c r="D128" s="128"/>
      <c r="E128" s="110">
        <f t="shared" si="2"/>
        <v>0</v>
      </c>
    </row>
    <row r="129" spans="1:5" s="56" customFormat="1" ht="12" customHeight="1" thickBot="1" x14ac:dyDescent="0.25">
      <c r="A129" s="117" t="s">
        <v>254</v>
      </c>
      <c r="B129" s="116" t="s">
        <v>257</v>
      </c>
      <c r="C129" s="78"/>
      <c r="D129" s="130"/>
      <c r="E129" s="111">
        <f t="shared" si="2"/>
        <v>0</v>
      </c>
    </row>
    <row r="130" spans="1:5" s="56" customFormat="1" ht="12" customHeight="1" thickBot="1" x14ac:dyDescent="0.25">
      <c r="A130" s="63" t="s">
        <v>7</v>
      </c>
      <c r="B130" s="131" t="s">
        <v>316</v>
      </c>
      <c r="C130" s="65">
        <f>+C95+C116</f>
        <v>3058000</v>
      </c>
      <c r="D130" s="132">
        <f>+D95+D116</f>
        <v>1022000</v>
      </c>
      <c r="E130" s="66">
        <f>+E95+E116</f>
        <v>4080000</v>
      </c>
    </row>
    <row r="131" spans="1:5" s="56" customFormat="1" ht="12" customHeight="1" thickBot="1" x14ac:dyDescent="0.25">
      <c r="A131" s="63" t="s">
        <v>8</v>
      </c>
      <c r="B131" s="131" t="s">
        <v>381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 x14ac:dyDescent="0.2">
      <c r="A132" s="67" t="s">
        <v>157</v>
      </c>
      <c r="B132" s="127" t="s">
        <v>324</v>
      </c>
      <c r="C132" s="73"/>
      <c r="D132" s="128"/>
      <c r="E132" s="110">
        <f t="shared" ref="E132:E154" si="3">C132+D132</f>
        <v>0</v>
      </c>
    </row>
    <row r="133" spans="1:5" s="56" customFormat="1" ht="12" customHeight="1" x14ac:dyDescent="0.2">
      <c r="A133" s="67" t="s">
        <v>158</v>
      </c>
      <c r="B133" s="127" t="s">
        <v>325</v>
      </c>
      <c r="C133" s="73"/>
      <c r="D133" s="128"/>
      <c r="E133" s="110">
        <f t="shared" si="3"/>
        <v>0</v>
      </c>
    </row>
    <row r="134" spans="1:5" s="56" customFormat="1" ht="12" customHeight="1" thickBot="1" x14ac:dyDescent="0.25">
      <c r="A134" s="117" t="s">
        <v>159</v>
      </c>
      <c r="B134" s="127" t="s">
        <v>326</v>
      </c>
      <c r="C134" s="73"/>
      <c r="D134" s="128"/>
      <c r="E134" s="110">
        <f t="shared" si="3"/>
        <v>0</v>
      </c>
    </row>
    <row r="135" spans="1:5" s="56" customFormat="1" ht="12" customHeight="1" thickBot="1" x14ac:dyDescent="0.25">
      <c r="A135" s="63" t="s">
        <v>9</v>
      </c>
      <c r="B135" s="131" t="s">
        <v>318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 x14ac:dyDescent="0.2">
      <c r="A136" s="67" t="s">
        <v>51</v>
      </c>
      <c r="B136" s="133" t="s">
        <v>327</v>
      </c>
      <c r="C136" s="73"/>
      <c r="D136" s="128"/>
      <c r="E136" s="110">
        <f t="shared" si="3"/>
        <v>0</v>
      </c>
    </row>
    <row r="137" spans="1:5" s="56" customFormat="1" ht="12" customHeight="1" x14ac:dyDescent="0.2">
      <c r="A137" s="67" t="s">
        <v>52</v>
      </c>
      <c r="B137" s="133" t="s">
        <v>319</v>
      </c>
      <c r="C137" s="73"/>
      <c r="D137" s="128"/>
      <c r="E137" s="110">
        <f t="shared" si="3"/>
        <v>0</v>
      </c>
    </row>
    <row r="138" spans="1:5" s="56" customFormat="1" ht="12" customHeight="1" x14ac:dyDescent="0.2">
      <c r="A138" s="67" t="s">
        <v>53</v>
      </c>
      <c r="B138" s="133" t="s">
        <v>320</v>
      </c>
      <c r="C138" s="73"/>
      <c r="D138" s="128"/>
      <c r="E138" s="110">
        <f t="shared" si="3"/>
        <v>0</v>
      </c>
    </row>
    <row r="139" spans="1:5" s="56" customFormat="1" ht="12" customHeight="1" x14ac:dyDescent="0.2">
      <c r="A139" s="67" t="s">
        <v>95</v>
      </c>
      <c r="B139" s="133" t="s">
        <v>321</v>
      </c>
      <c r="C139" s="73"/>
      <c r="D139" s="128"/>
      <c r="E139" s="110">
        <f t="shared" si="3"/>
        <v>0</v>
      </c>
    </row>
    <row r="140" spans="1:5" s="56" customFormat="1" ht="12" customHeight="1" x14ac:dyDescent="0.2">
      <c r="A140" s="67" t="s">
        <v>96</v>
      </c>
      <c r="B140" s="133" t="s">
        <v>322</v>
      </c>
      <c r="C140" s="73"/>
      <c r="D140" s="128"/>
      <c r="E140" s="110">
        <f t="shared" si="3"/>
        <v>0</v>
      </c>
    </row>
    <row r="141" spans="1:5" s="56" customFormat="1" ht="12" customHeight="1" thickBot="1" x14ac:dyDescent="0.25">
      <c r="A141" s="117" t="s">
        <v>97</v>
      </c>
      <c r="B141" s="133" t="s">
        <v>323</v>
      </c>
      <c r="C141" s="73"/>
      <c r="D141" s="128"/>
      <c r="E141" s="110">
        <f t="shared" si="3"/>
        <v>0</v>
      </c>
    </row>
    <row r="142" spans="1:5" s="56" customFormat="1" ht="12" customHeight="1" thickBot="1" x14ac:dyDescent="0.25">
      <c r="A142" s="63" t="s">
        <v>10</v>
      </c>
      <c r="B142" s="131" t="s">
        <v>331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 x14ac:dyDescent="0.2">
      <c r="A143" s="67" t="s">
        <v>54</v>
      </c>
      <c r="B143" s="133" t="s">
        <v>262</v>
      </c>
      <c r="C143" s="73"/>
      <c r="D143" s="128"/>
      <c r="E143" s="110">
        <f t="shared" si="3"/>
        <v>0</v>
      </c>
    </row>
    <row r="144" spans="1:5" s="56" customFormat="1" ht="12" customHeight="1" x14ac:dyDescent="0.2">
      <c r="A144" s="67" t="s">
        <v>55</v>
      </c>
      <c r="B144" s="133" t="s">
        <v>263</v>
      </c>
      <c r="C144" s="73"/>
      <c r="D144" s="128"/>
      <c r="E144" s="110">
        <f t="shared" si="3"/>
        <v>0</v>
      </c>
    </row>
    <row r="145" spans="1:9" s="56" customFormat="1" ht="12" customHeight="1" x14ac:dyDescent="0.2">
      <c r="A145" s="67" t="s">
        <v>177</v>
      </c>
      <c r="B145" s="133" t="s">
        <v>332</v>
      </c>
      <c r="C145" s="73"/>
      <c r="D145" s="128"/>
      <c r="E145" s="110">
        <f t="shared" si="3"/>
        <v>0</v>
      </c>
    </row>
    <row r="146" spans="1:9" s="56" customFormat="1" ht="12" customHeight="1" thickBot="1" x14ac:dyDescent="0.25">
      <c r="A146" s="117" t="s">
        <v>178</v>
      </c>
      <c r="B146" s="135" t="s">
        <v>282</v>
      </c>
      <c r="C146" s="73"/>
      <c r="D146" s="128"/>
      <c r="E146" s="110">
        <f t="shared" si="3"/>
        <v>0</v>
      </c>
    </row>
    <row r="147" spans="1:9" s="56" customFormat="1" ht="12" customHeight="1" thickBot="1" x14ac:dyDescent="0.25">
      <c r="A147" s="63" t="s">
        <v>11</v>
      </c>
      <c r="B147" s="131" t="s">
        <v>333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 x14ac:dyDescent="0.2">
      <c r="A148" s="67" t="s">
        <v>56</v>
      </c>
      <c r="B148" s="133" t="s">
        <v>328</v>
      </c>
      <c r="C148" s="73"/>
      <c r="D148" s="128"/>
      <c r="E148" s="110">
        <f t="shared" si="3"/>
        <v>0</v>
      </c>
    </row>
    <row r="149" spans="1:9" s="56" customFormat="1" ht="12" customHeight="1" x14ac:dyDescent="0.2">
      <c r="A149" s="67" t="s">
        <v>57</v>
      </c>
      <c r="B149" s="133" t="s">
        <v>335</v>
      </c>
      <c r="C149" s="73"/>
      <c r="D149" s="128"/>
      <c r="E149" s="110">
        <f t="shared" si="3"/>
        <v>0</v>
      </c>
    </row>
    <row r="150" spans="1:9" s="56" customFormat="1" ht="12" customHeight="1" x14ac:dyDescent="0.2">
      <c r="A150" s="67" t="s">
        <v>189</v>
      </c>
      <c r="B150" s="133" t="s">
        <v>330</v>
      </c>
      <c r="C150" s="73"/>
      <c r="D150" s="128"/>
      <c r="E150" s="110">
        <f t="shared" si="3"/>
        <v>0</v>
      </c>
    </row>
    <row r="151" spans="1:9" s="56" customFormat="1" ht="12" customHeight="1" x14ac:dyDescent="0.2">
      <c r="A151" s="67" t="s">
        <v>190</v>
      </c>
      <c r="B151" s="133" t="s">
        <v>336</v>
      </c>
      <c r="C151" s="73"/>
      <c r="D151" s="128"/>
      <c r="E151" s="110">
        <f t="shared" si="3"/>
        <v>0</v>
      </c>
    </row>
    <row r="152" spans="1:9" s="56" customFormat="1" ht="12" customHeight="1" thickBot="1" x14ac:dyDescent="0.25">
      <c r="A152" s="67" t="s">
        <v>334</v>
      </c>
      <c r="B152" s="133" t="s">
        <v>337</v>
      </c>
      <c r="C152" s="73"/>
      <c r="D152" s="128"/>
      <c r="E152" s="111">
        <f t="shared" si="3"/>
        <v>0</v>
      </c>
    </row>
    <row r="153" spans="1:9" s="56" customFormat="1" ht="12" customHeight="1" thickBot="1" x14ac:dyDescent="0.25">
      <c r="A153" s="63" t="s">
        <v>12</v>
      </c>
      <c r="B153" s="131" t="s">
        <v>338</v>
      </c>
      <c r="C153" s="139"/>
      <c r="D153" s="140"/>
      <c r="E153" s="141">
        <f t="shared" si="3"/>
        <v>0</v>
      </c>
    </row>
    <row r="154" spans="1:9" s="56" customFormat="1" ht="12" customHeight="1" thickBot="1" x14ac:dyDescent="0.25">
      <c r="A154" s="63" t="s">
        <v>13</v>
      </c>
      <c r="B154" s="131" t="s">
        <v>339</v>
      </c>
      <c r="C154" s="139"/>
      <c r="D154" s="140"/>
      <c r="E154" s="70">
        <f t="shared" si="3"/>
        <v>0</v>
      </c>
    </row>
    <row r="155" spans="1:9" s="56" customFormat="1" ht="15" customHeight="1" thickBot="1" x14ac:dyDescent="0.25">
      <c r="A155" s="63" t="s">
        <v>14</v>
      </c>
      <c r="B155" s="131" t="s">
        <v>341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 x14ac:dyDescent="0.25">
      <c r="A156" s="147" t="s">
        <v>15</v>
      </c>
      <c r="B156" s="148" t="s">
        <v>340</v>
      </c>
      <c r="C156" s="142">
        <f>+C130+C155</f>
        <v>3058000</v>
      </c>
      <c r="D156" s="143">
        <f>+D130+D155</f>
        <v>1022000</v>
      </c>
      <c r="E156" s="144">
        <f>+E130+E155</f>
        <v>4080000</v>
      </c>
    </row>
    <row r="157" spans="1:9" ht="7.5" customHeight="1" x14ac:dyDescent="0.25"/>
    <row r="158" spans="1:9" x14ac:dyDescent="0.25">
      <c r="A158" s="449" t="s">
        <v>264</v>
      </c>
      <c r="B158" s="449"/>
      <c r="C158" s="449"/>
      <c r="D158" s="449"/>
      <c r="E158" s="449"/>
    </row>
    <row r="159" spans="1:9" ht="15" customHeight="1" thickBot="1" x14ac:dyDescent="0.3">
      <c r="A159" s="440" t="s">
        <v>83</v>
      </c>
      <c r="B159" s="440"/>
      <c r="C159" s="25"/>
      <c r="E159" s="25" t="s">
        <v>458</v>
      </c>
    </row>
    <row r="160" spans="1:9" s="38" customFormat="1" ht="25.5" customHeight="1" thickBot="1" x14ac:dyDescent="0.25">
      <c r="A160" s="63">
        <v>1</v>
      </c>
      <c r="B160" s="149" t="s">
        <v>342</v>
      </c>
      <c r="C160" s="150">
        <f>+C63-C130</f>
        <v>-3058000</v>
      </c>
      <c r="D160" s="65">
        <f>+D63-D130</f>
        <v>-294140</v>
      </c>
      <c r="E160" s="66">
        <f>+E63-E130</f>
        <v>-3352140</v>
      </c>
    </row>
    <row r="161" spans="1:5" s="38" customFormat="1" ht="37.5" customHeight="1" thickBot="1" x14ac:dyDescent="0.25">
      <c r="A161" s="63" t="s">
        <v>6</v>
      </c>
      <c r="B161" s="149" t="s">
        <v>348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2:B2"/>
    <mergeCell ref="A3:A4"/>
    <mergeCell ref="B3:B4"/>
    <mergeCell ref="C3:E3"/>
    <mergeCell ref="A1:E1"/>
    <mergeCell ref="A158:E158"/>
    <mergeCell ref="A159:B159"/>
    <mergeCell ref="A90:E90"/>
    <mergeCell ref="A91:B91"/>
    <mergeCell ref="A92:A93"/>
    <mergeCell ref="B92:B93"/>
    <mergeCell ref="C92:E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SIÓJUT KÖZSÉG ÖNKORMÁNYZATA
2017. ÉVI KÖLTSÉGVETÉS
ÖNKÉNT VÁLLALT FELADATAINAK MÓDOSÍTOTT MÉRLEGE&amp;10
&amp;R&amp;"Times New Roman CE,Félkövér dőlt"&amp;11 1.2. számú melléklet</oddHeader>
  </headerFooter>
  <rowBreaks count="2" manualBreakCount="2">
    <brk id="63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109" zoomScaleSheetLayoutView="100" workbookViewId="0">
      <selection activeCell="E94" sqref="E94"/>
    </sheetView>
  </sheetViews>
  <sheetFormatPr defaultRowHeight="15.75" x14ac:dyDescent="0.25"/>
  <cols>
    <col min="1" max="1" width="9.5" style="32" customWidth="1"/>
    <col min="2" max="2" width="72" style="32" customWidth="1"/>
    <col min="3" max="3" width="17.33203125" style="33" customWidth="1"/>
    <col min="4" max="5" width="17.33203125" style="37" customWidth="1"/>
    <col min="6" max="16384" width="9.33203125" style="37"/>
  </cols>
  <sheetData>
    <row r="1" spans="1:5" ht="15.95" customHeight="1" x14ac:dyDescent="0.25">
      <c r="A1" s="439" t="s">
        <v>3</v>
      </c>
      <c r="B1" s="439"/>
      <c r="C1" s="439"/>
      <c r="D1" s="439"/>
      <c r="E1" s="439"/>
    </row>
    <row r="2" spans="1:5" ht="15.95" customHeight="1" thickBot="1" x14ac:dyDescent="0.3">
      <c r="A2" s="440" t="s">
        <v>81</v>
      </c>
      <c r="B2" s="440"/>
      <c r="C2" s="41"/>
      <c r="E2" s="41" t="s">
        <v>458</v>
      </c>
    </row>
    <row r="3" spans="1:5" s="56" customFormat="1" ht="12.75" x14ac:dyDescent="0.2">
      <c r="A3" s="442" t="s">
        <v>46</v>
      </c>
      <c r="B3" s="444" t="s">
        <v>4</v>
      </c>
      <c r="C3" s="446" t="str">
        <f>+CONCATENATE(LEFT(ÖSSZEFÜGGÉSEK!A6,4),". évi")</f>
        <v>2017. évi</v>
      </c>
      <c r="D3" s="447"/>
      <c r="E3" s="448"/>
    </row>
    <row r="4" spans="1:5" s="56" customFormat="1" ht="39" thickBot="1" x14ac:dyDescent="0.25">
      <c r="A4" s="443"/>
      <c r="B4" s="445"/>
      <c r="C4" s="57" t="s">
        <v>379</v>
      </c>
      <c r="D4" s="58" t="str">
        <f>'1.2.'!D93</f>
        <v>1.-5. sz. módosítás 
(±)</v>
      </c>
      <c r="E4" s="59" t="str">
        <f>'1.2.'!E93</f>
        <v>5.sz. módosítás utáni</v>
      </c>
    </row>
    <row r="5" spans="1:5" s="38" customFormat="1" ht="12" customHeight="1" thickBot="1" x14ac:dyDescent="0.25">
      <c r="A5" s="60" t="s">
        <v>355</v>
      </c>
      <c r="B5" s="61" t="s">
        <v>356</v>
      </c>
      <c r="C5" s="61" t="s">
        <v>357</v>
      </c>
      <c r="D5" s="61" t="s">
        <v>359</v>
      </c>
      <c r="E5" s="100" t="s">
        <v>436</v>
      </c>
    </row>
    <row r="6" spans="1:5" s="38" customFormat="1" ht="12" customHeight="1" thickBot="1" x14ac:dyDescent="0.25">
      <c r="A6" s="63" t="s">
        <v>5</v>
      </c>
      <c r="B6" s="64" t="s">
        <v>142</v>
      </c>
      <c r="C6" s="65">
        <f>+C7+C8+C9+C10+C11+C12</f>
        <v>0</v>
      </c>
      <c r="D6" s="65">
        <f>+D7+D8+D9+D10+D11+D12</f>
        <v>0</v>
      </c>
      <c r="E6" s="66">
        <f>+E7+E8+E9+E10+E11+E12</f>
        <v>0</v>
      </c>
    </row>
    <row r="7" spans="1:5" s="38" customFormat="1" ht="12" customHeight="1" x14ac:dyDescent="0.2">
      <c r="A7" s="67" t="s">
        <v>58</v>
      </c>
      <c r="B7" s="68" t="s">
        <v>143</v>
      </c>
      <c r="C7" s="69"/>
      <c r="D7" s="69"/>
      <c r="E7" s="70">
        <f>C7+D7</f>
        <v>0</v>
      </c>
    </row>
    <row r="8" spans="1:5" s="38" customFormat="1" ht="12" customHeight="1" x14ac:dyDescent="0.2">
      <c r="A8" s="71" t="s">
        <v>59</v>
      </c>
      <c r="B8" s="72" t="s">
        <v>144</v>
      </c>
      <c r="C8" s="73"/>
      <c r="D8" s="73"/>
      <c r="E8" s="70">
        <f t="shared" ref="E8:E62" si="0">C8+D8</f>
        <v>0</v>
      </c>
    </row>
    <row r="9" spans="1:5" s="38" customFormat="1" ht="12" customHeight="1" x14ac:dyDescent="0.2">
      <c r="A9" s="71" t="s">
        <v>60</v>
      </c>
      <c r="B9" s="72" t="s">
        <v>145</v>
      </c>
      <c r="C9" s="73"/>
      <c r="D9" s="73"/>
      <c r="E9" s="70">
        <f t="shared" si="0"/>
        <v>0</v>
      </c>
    </row>
    <row r="10" spans="1:5" s="38" customFormat="1" ht="12" customHeight="1" x14ac:dyDescent="0.2">
      <c r="A10" s="71" t="s">
        <v>61</v>
      </c>
      <c r="B10" s="72" t="s">
        <v>146</v>
      </c>
      <c r="C10" s="73"/>
      <c r="D10" s="73"/>
      <c r="E10" s="70">
        <f t="shared" si="0"/>
        <v>0</v>
      </c>
    </row>
    <row r="11" spans="1:5" s="38" customFormat="1" ht="12" customHeight="1" x14ac:dyDescent="0.2">
      <c r="A11" s="71" t="s">
        <v>78</v>
      </c>
      <c r="B11" s="74" t="s">
        <v>301</v>
      </c>
      <c r="C11" s="73"/>
      <c r="D11" s="73"/>
      <c r="E11" s="70">
        <f t="shared" si="0"/>
        <v>0</v>
      </c>
    </row>
    <row r="12" spans="1:5" s="38" customFormat="1" ht="12" customHeight="1" thickBot="1" x14ac:dyDescent="0.25">
      <c r="A12" s="75" t="s">
        <v>62</v>
      </c>
      <c r="B12" s="76" t="s">
        <v>302</v>
      </c>
      <c r="C12" s="73"/>
      <c r="D12" s="73"/>
      <c r="E12" s="70">
        <f t="shared" si="0"/>
        <v>0</v>
      </c>
    </row>
    <row r="13" spans="1:5" s="38" customFormat="1" ht="12" customHeight="1" thickBot="1" x14ac:dyDescent="0.25">
      <c r="A13" s="63" t="s">
        <v>6</v>
      </c>
      <c r="B13" s="77" t="s">
        <v>147</v>
      </c>
      <c r="C13" s="65">
        <f>+C14+C15+C16+C17+C18</f>
        <v>0</v>
      </c>
      <c r="D13" s="65">
        <f>+D14+D15+D16+D17+D18</f>
        <v>0</v>
      </c>
      <c r="E13" s="66">
        <f>+E14+E15+E16+E17+E18</f>
        <v>0</v>
      </c>
    </row>
    <row r="14" spans="1:5" s="38" customFormat="1" ht="12" customHeight="1" x14ac:dyDescent="0.2">
      <c r="A14" s="67" t="s">
        <v>64</v>
      </c>
      <c r="B14" s="68" t="s">
        <v>148</v>
      </c>
      <c r="C14" s="69"/>
      <c r="D14" s="69"/>
      <c r="E14" s="70">
        <f t="shared" si="0"/>
        <v>0</v>
      </c>
    </row>
    <row r="15" spans="1:5" s="38" customFormat="1" ht="12" customHeight="1" x14ac:dyDescent="0.2">
      <c r="A15" s="71" t="s">
        <v>65</v>
      </c>
      <c r="B15" s="72" t="s">
        <v>149</v>
      </c>
      <c r="C15" s="73"/>
      <c r="D15" s="73"/>
      <c r="E15" s="70">
        <f t="shared" si="0"/>
        <v>0</v>
      </c>
    </row>
    <row r="16" spans="1:5" s="38" customFormat="1" ht="12" customHeight="1" x14ac:dyDescent="0.2">
      <c r="A16" s="71" t="s">
        <v>66</v>
      </c>
      <c r="B16" s="72" t="s">
        <v>294</v>
      </c>
      <c r="C16" s="73"/>
      <c r="D16" s="73"/>
      <c r="E16" s="70">
        <f t="shared" si="0"/>
        <v>0</v>
      </c>
    </row>
    <row r="17" spans="1:5" s="38" customFormat="1" ht="12" customHeight="1" x14ac:dyDescent="0.2">
      <c r="A17" s="71" t="s">
        <v>67</v>
      </c>
      <c r="B17" s="72" t="s">
        <v>295</v>
      </c>
      <c r="C17" s="73"/>
      <c r="D17" s="73"/>
      <c r="E17" s="70">
        <f t="shared" si="0"/>
        <v>0</v>
      </c>
    </row>
    <row r="18" spans="1:5" s="38" customFormat="1" ht="12" customHeight="1" x14ac:dyDescent="0.2">
      <c r="A18" s="71" t="s">
        <v>68</v>
      </c>
      <c r="B18" s="72" t="s">
        <v>150</v>
      </c>
      <c r="C18" s="73"/>
      <c r="D18" s="73"/>
      <c r="E18" s="70">
        <f t="shared" si="0"/>
        <v>0</v>
      </c>
    </row>
    <row r="19" spans="1:5" s="38" customFormat="1" ht="12" customHeight="1" thickBot="1" x14ac:dyDescent="0.25">
      <c r="A19" s="75" t="s">
        <v>74</v>
      </c>
      <c r="B19" s="76" t="s">
        <v>151</v>
      </c>
      <c r="C19" s="78"/>
      <c r="D19" s="78"/>
      <c r="E19" s="70">
        <f t="shared" si="0"/>
        <v>0</v>
      </c>
    </row>
    <row r="20" spans="1:5" s="38" customFormat="1" ht="12" customHeight="1" thickBot="1" x14ac:dyDescent="0.25">
      <c r="A20" s="63" t="s">
        <v>7</v>
      </c>
      <c r="B20" s="64" t="s">
        <v>152</v>
      </c>
      <c r="C20" s="65">
        <f>+C21+C22+C23+C24+C25</f>
        <v>0</v>
      </c>
      <c r="D20" s="65">
        <f>+D21+D22+D23+D24+D25</f>
        <v>0</v>
      </c>
      <c r="E20" s="66">
        <f>+E21+E22+E23+E24+E25</f>
        <v>0</v>
      </c>
    </row>
    <row r="21" spans="1:5" s="38" customFormat="1" ht="12" customHeight="1" x14ac:dyDescent="0.2">
      <c r="A21" s="67" t="s">
        <v>47</v>
      </c>
      <c r="B21" s="68" t="s">
        <v>153</v>
      </c>
      <c r="C21" s="69"/>
      <c r="D21" s="69"/>
      <c r="E21" s="70">
        <f t="shared" si="0"/>
        <v>0</v>
      </c>
    </row>
    <row r="22" spans="1:5" s="38" customFormat="1" ht="12" customHeight="1" x14ac:dyDescent="0.2">
      <c r="A22" s="71" t="s">
        <v>48</v>
      </c>
      <c r="B22" s="72" t="s">
        <v>154</v>
      </c>
      <c r="C22" s="73"/>
      <c r="D22" s="73"/>
      <c r="E22" s="70">
        <f t="shared" si="0"/>
        <v>0</v>
      </c>
    </row>
    <row r="23" spans="1:5" s="38" customFormat="1" ht="12" customHeight="1" x14ac:dyDescent="0.2">
      <c r="A23" s="71" t="s">
        <v>49</v>
      </c>
      <c r="B23" s="72" t="s">
        <v>296</v>
      </c>
      <c r="C23" s="73"/>
      <c r="D23" s="73"/>
      <c r="E23" s="70">
        <f t="shared" si="0"/>
        <v>0</v>
      </c>
    </row>
    <row r="24" spans="1:5" s="38" customFormat="1" ht="12" customHeight="1" x14ac:dyDescent="0.2">
      <c r="A24" s="71" t="s">
        <v>50</v>
      </c>
      <c r="B24" s="72" t="s">
        <v>297</v>
      </c>
      <c r="C24" s="73"/>
      <c r="D24" s="73"/>
      <c r="E24" s="70">
        <f t="shared" si="0"/>
        <v>0</v>
      </c>
    </row>
    <row r="25" spans="1:5" s="38" customFormat="1" ht="12" customHeight="1" x14ac:dyDescent="0.2">
      <c r="A25" s="71" t="s">
        <v>91</v>
      </c>
      <c r="B25" s="72" t="s">
        <v>155</v>
      </c>
      <c r="C25" s="73"/>
      <c r="D25" s="73"/>
      <c r="E25" s="70">
        <f t="shared" si="0"/>
        <v>0</v>
      </c>
    </row>
    <row r="26" spans="1:5" s="38" customFormat="1" ht="12" customHeight="1" thickBot="1" x14ac:dyDescent="0.25">
      <c r="A26" s="75" t="s">
        <v>92</v>
      </c>
      <c r="B26" s="79" t="s">
        <v>156</v>
      </c>
      <c r="C26" s="78"/>
      <c r="D26" s="78"/>
      <c r="E26" s="70">
        <f t="shared" si="0"/>
        <v>0</v>
      </c>
    </row>
    <row r="27" spans="1:5" s="38" customFormat="1" ht="12" customHeight="1" thickBot="1" x14ac:dyDescent="0.25">
      <c r="A27" s="63" t="s">
        <v>93</v>
      </c>
      <c r="B27" s="64" t="s">
        <v>431</v>
      </c>
      <c r="C27" s="80">
        <f>+C28+C29+C30+C31+C32+C33+C34</f>
        <v>0</v>
      </c>
      <c r="D27" s="80">
        <f>+D28+D29+D30+D31+D32+D33+D34</f>
        <v>0</v>
      </c>
      <c r="E27" s="81">
        <f>+E28+E29+E30+E31+E32+E33+E34</f>
        <v>0</v>
      </c>
    </row>
    <row r="28" spans="1:5" s="38" customFormat="1" ht="12" customHeight="1" x14ac:dyDescent="0.2">
      <c r="A28" s="67" t="s">
        <v>157</v>
      </c>
      <c r="B28" s="68" t="s">
        <v>424</v>
      </c>
      <c r="C28" s="82"/>
      <c r="D28" s="82">
        <f>+D29+D30+D31</f>
        <v>0</v>
      </c>
      <c r="E28" s="70">
        <f t="shared" si="0"/>
        <v>0</v>
      </c>
    </row>
    <row r="29" spans="1:5" s="38" customFormat="1" ht="12" customHeight="1" x14ac:dyDescent="0.2">
      <c r="A29" s="71" t="s">
        <v>158</v>
      </c>
      <c r="B29" s="72" t="s">
        <v>425</v>
      </c>
      <c r="C29" s="73"/>
      <c r="D29" s="73"/>
      <c r="E29" s="70">
        <f t="shared" si="0"/>
        <v>0</v>
      </c>
    </row>
    <row r="30" spans="1:5" s="38" customFormat="1" ht="12" customHeight="1" x14ac:dyDescent="0.2">
      <c r="A30" s="71" t="s">
        <v>159</v>
      </c>
      <c r="B30" s="72" t="s">
        <v>426</v>
      </c>
      <c r="C30" s="73"/>
      <c r="D30" s="73"/>
      <c r="E30" s="70">
        <f t="shared" si="0"/>
        <v>0</v>
      </c>
    </row>
    <row r="31" spans="1:5" s="38" customFormat="1" ht="12" customHeight="1" x14ac:dyDescent="0.2">
      <c r="A31" s="71" t="s">
        <v>160</v>
      </c>
      <c r="B31" s="72" t="s">
        <v>427</v>
      </c>
      <c r="C31" s="73"/>
      <c r="D31" s="73"/>
      <c r="E31" s="70">
        <f t="shared" si="0"/>
        <v>0</v>
      </c>
    </row>
    <row r="32" spans="1:5" s="38" customFormat="1" ht="12" customHeight="1" x14ac:dyDescent="0.2">
      <c r="A32" s="71" t="s">
        <v>428</v>
      </c>
      <c r="B32" s="72" t="s">
        <v>161</v>
      </c>
      <c r="C32" s="73"/>
      <c r="D32" s="73"/>
      <c r="E32" s="70">
        <f t="shared" si="0"/>
        <v>0</v>
      </c>
    </row>
    <row r="33" spans="1:5" s="38" customFormat="1" ht="12" customHeight="1" x14ac:dyDescent="0.2">
      <c r="A33" s="71" t="s">
        <v>429</v>
      </c>
      <c r="B33" s="72" t="s">
        <v>162</v>
      </c>
      <c r="C33" s="73"/>
      <c r="D33" s="73"/>
      <c r="E33" s="70">
        <f t="shared" si="0"/>
        <v>0</v>
      </c>
    </row>
    <row r="34" spans="1:5" s="38" customFormat="1" ht="12" customHeight="1" thickBot="1" x14ac:dyDescent="0.25">
      <c r="A34" s="75" t="s">
        <v>430</v>
      </c>
      <c r="B34" s="79" t="s">
        <v>163</v>
      </c>
      <c r="C34" s="78"/>
      <c r="D34" s="78"/>
      <c r="E34" s="70">
        <f t="shared" si="0"/>
        <v>0</v>
      </c>
    </row>
    <row r="35" spans="1:5" s="38" customFormat="1" ht="12" customHeight="1" thickBot="1" x14ac:dyDescent="0.25">
      <c r="A35" s="63" t="s">
        <v>9</v>
      </c>
      <c r="B35" s="64" t="s">
        <v>303</v>
      </c>
      <c r="C35" s="65">
        <f>SUM(C36:C46)</f>
        <v>10000</v>
      </c>
      <c r="D35" s="65">
        <f>SUM(D36:D46)</f>
        <v>0</v>
      </c>
      <c r="E35" s="66">
        <f>SUM(E36:E46)</f>
        <v>10000</v>
      </c>
    </row>
    <row r="36" spans="1:5" s="38" customFormat="1" ht="12" customHeight="1" x14ac:dyDescent="0.2">
      <c r="A36" s="67" t="s">
        <v>51</v>
      </c>
      <c r="B36" s="68" t="s">
        <v>166</v>
      </c>
      <c r="C36" s="69"/>
      <c r="D36" s="69"/>
      <c r="E36" s="70">
        <f t="shared" si="0"/>
        <v>0</v>
      </c>
    </row>
    <row r="37" spans="1:5" s="38" customFormat="1" ht="12" customHeight="1" x14ac:dyDescent="0.2">
      <c r="A37" s="71" t="s">
        <v>52</v>
      </c>
      <c r="B37" s="72" t="s">
        <v>167</v>
      </c>
      <c r="C37" s="73">
        <v>10000</v>
      </c>
      <c r="D37" s="73"/>
      <c r="E37" s="70">
        <f t="shared" si="0"/>
        <v>10000</v>
      </c>
    </row>
    <row r="38" spans="1:5" s="38" customFormat="1" ht="12" customHeight="1" x14ac:dyDescent="0.2">
      <c r="A38" s="71" t="s">
        <v>53</v>
      </c>
      <c r="B38" s="72" t="s">
        <v>168</v>
      </c>
      <c r="C38" s="73"/>
      <c r="D38" s="73"/>
      <c r="E38" s="70">
        <f t="shared" si="0"/>
        <v>0</v>
      </c>
    </row>
    <row r="39" spans="1:5" s="38" customFormat="1" ht="12" customHeight="1" x14ac:dyDescent="0.2">
      <c r="A39" s="71" t="s">
        <v>95</v>
      </c>
      <c r="B39" s="72" t="s">
        <v>169</v>
      </c>
      <c r="C39" s="73"/>
      <c r="D39" s="73"/>
      <c r="E39" s="70">
        <f t="shared" si="0"/>
        <v>0</v>
      </c>
    </row>
    <row r="40" spans="1:5" s="38" customFormat="1" ht="12" customHeight="1" x14ac:dyDescent="0.2">
      <c r="A40" s="71" t="s">
        <v>96</v>
      </c>
      <c r="B40" s="72" t="s">
        <v>170</v>
      </c>
      <c r="C40" s="73"/>
      <c r="D40" s="73"/>
      <c r="E40" s="70">
        <f t="shared" si="0"/>
        <v>0</v>
      </c>
    </row>
    <row r="41" spans="1:5" s="38" customFormat="1" ht="12" customHeight="1" x14ac:dyDescent="0.2">
      <c r="A41" s="71" t="s">
        <v>97</v>
      </c>
      <c r="B41" s="72" t="s">
        <v>171</v>
      </c>
      <c r="C41" s="73"/>
      <c r="D41" s="73"/>
      <c r="E41" s="70">
        <f t="shared" si="0"/>
        <v>0</v>
      </c>
    </row>
    <row r="42" spans="1:5" s="38" customFormat="1" ht="12" customHeight="1" x14ac:dyDescent="0.2">
      <c r="A42" s="71" t="s">
        <v>98</v>
      </c>
      <c r="B42" s="72" t="s">
        <v>172</v>
      </c>
      <c r="C42" s="73"/>
      <c r="D42" s="73"/>
      <c r="E42" s="70">
        <f t="shared" si="0"/>
        <v>0</v>
      </c>
    </row>
    <row r="43" spans="1:5" s="38" customFormat="1" ht="12" customHeight="1" x14ac:dyDescent="0.2">
      <c r="A43" s="71" t="s">
        <v>99</v>
      </c>
      <c r="B43" s="72" t="s">
        <v>173</v>
      </c>
      <c r="C43" s="73"/>
      <c r="D43" s="73"/>
      <c r="E43" s="70">
        <f t="shared" si="0"/>
        <v>0</v>
      </c>
    </row>
    <row r="44" spans="1:5" s="38" customFormat="1" ht="12" customHeight="1" x14ac:dyDescent="0.2">
      <c r="A44" s="71" t="s">
        <v>164</v>
      </c>
      <c r="B44" s="72" t="s">
        <v>174</v>
      </c>
      <c r="C44" s="83"/>
      <c r="D44" s="83"/>
      <c r="E44" s="70">
        <f t="shared" si="0"/>
        <v>0</v>
      </c>
    </row>
    <row r="45" spans="1:5" s="38" customFormat="1" ht="12" customHeight="1" x14ac:dyDescent="0.2">
      <c r="A45" s="75" t="s">
        <v>165</v>
      </c>
      <c r="B45" s="79" t="s">
        <v>305</v>
      </c>
      <c r="C45" s="84"/>
      <c r="D45" s="84"/>
      <c r="E45" s="70">
        <f t="shared" si="0"/>
        <v>0</v>
      </c>
    </row>
    <row r="46" spans="1:5" s="38" customFormat="1" ht="12" customHeight="1" thickBot="1" x14ac:dyDescent="0.25">
      <c r="A46" s="75" t="s">
        <v>304</v>
      </c>
      <c r="B46" s="76" t="s">
        <v>175</v>
      </c>
      <c r="C46" s="84"/>
      <c r="D46" s="84"/>
      <c r="E46" s="70">
        <f t="shared" si="0"/>
        <v>0</v>
      </c>
    </row>
    <row r="47" spans="1:5" s="38" customFormat="1" ht="12" customHeight="1" thickBot="1" x14ac:dyDescent="0.25">
      <c r="A47" s="63" t="s">
        <v>10</v>
      </c>
      <c r="B47" s="64" t="s">
        <v>176</v>
      </c>
      <c r="C47" s="65">
        <f>SUM(C48:C52)</f>
        <v>0</v>
      </c>
      <c r="D47" s="65">
        <f>SUM(D48:D52)</f>
        <v>0</v>
      </c>
      <c r="E47" s="66">
        <f>SUM(E48:E52)</f>
        <v>0</v>
      </c>
    </row>
    <row r="48" spans="1:5" s="38" customFormat="1" ht="12" customHeight="1" x14ac:dyDescent="0.2">
      <c r="A48" s="67" t="s">
        <v>54</v>
      </c>
      <c r="B48" s="68" t="s">
        <v>180</v>
      </c>
      <c r="C48" s="85"/>
      <c r="D48" s="85"/>
      <c r="E48" s="86">
        <f t="shared" si="0"/>
        <v>0</v>
      </c>
    </row>
    <row r="49" spans="1:5" s="38" customFormat="1" ht="12" customHeight="1" x14ac:dyDescent="0.2">
      <c r="A49" s="71" t="s">
        <v>55</v>
      </c>
      <c r="B49" s="72" t="s">
        <v>181</v>
      </c>
      <c r="C49" s="83"/>
      <c r="D49" s="83"/>
      <c r="E49" s="86">
        <f t="shared" si="0"/>
        <v>0</v>
      </c>
    </row>
    <row r="50" spans="1:5" s="38" customFormat="1" ht="12" customHeight="1" x14ac:dyDescent="0.2">
      <c r="A50" s="71" t="s">
        <v>177</v>
      </c>
      <c r="B50" s="72" t="s">
        <v>182</v>
      </c>
      <c r="C50" s="83"/>
      <c r="D50" s="83"/>
      <c r="E50" s="86">
        <f t="shared" si="0"/>
        <v>0</v>
      </c>
    </row>
    <row r="51" spans="1:5" s="38" customFormat="1" ht="12" customHeight="1" x14ac:dyDescent="0.2">
      <c r="A51" s="71" t="s">
        <v>178</v>
      </c>
      <c r="B51" s="72" t="s">
        <v>183</v>
      </c>
      <c r="C51" s="83"/>
      <c r="D51" s="83"/>
      <c r="E51" s="86">
        <f t="shared" si="0"/>
        <v>0</v>
      </c>
    </row>
    <row r="52" spans="1:5" s="38" customFormat="1" ht="12" customHeight="1" thickBot="1" x14ac:dyDescent="0.25">
      <c r="A52" s="75" t="s">
        <v>179</v>
      </c>
      <c r="B52" s="76" t="s">
        <v>184</v>
      </c>
      <c r="C52" s="84"/>
      <c r="D52" s="84"/>
      <c r="E52" s="86">
        <f t="shared" si="0"/>
        <v>0</v>
      </c>
    </row>
    <row r="53" spans="1:5" s="38" customFormat="1" ht="12" customHeight="1" thickBot="1" x14ac:dyDescent="0.25">
      <c r="A53" s="63" t="s">
        <v>100</v>
      </c>
      <c r="B53" s="64" t="s">
        <v>185</v>
      </c>
      <c r="C53" s="65">
        <f>SUM(C54:C56)</f>
        <v>0</v>
      </c>
      <c r="D53" s="65">
        <f>SUM(D54:D56)</f>
        <v>0</v>
      </c>
      <c r="E53" s="66">
        <f>SUM(E54:E56)</f>
        <v>0</v>
      </c>
    </row>
    <row r="54" spans="1:5" s="38" customFormat="1" ht="12" customHeight="1" x14ac:dyDescent="0.2">
      <c r="A54" s="67" t="s">
        <v>56</v>
      </c>
      <c r="B54" s="68" t="s">
        <v>186</v>
      </c>
      <c r="C54" s="69"/>
      <c r="D54" s="69"/>
      <c r="E54" s="70">
        <f t="shared" si="0"/>
        <v>0</v>
      </c>
    </row>
    <row r="55" spans="1:5" s="38" customFormat="1" ht="12" customHeight="1" x14ac:dyDescent="0.2">
      <c r="A55" s="71" t="s">
        <v>57</v>
      </c>
      <c r="B55" s="72" t="s">
        <v>298</v>
      </c>
      <c r="C55" s="73"/>
      <c r="D55" s="73"/>
      <c r="E55" s="70">
        <f t="shared" si="0"/>
        <v>0</v>
      </c>
    </row>
    <row r="56" spans="1:5" s="38" customFormat="1" ht="12" customHeight="1" x14ac:dyDescent="0.2">
      <c r="A56" s="71" t="s">
        <v>189</v>
      </c>
      <c r="B56" s="72" t="s">
        <v>187</v>
      </c>
      <c r="C56" s="73"/>
      <c r="D56" s="73"/>
      <c r="E56" s="70">
        <f t="shared" si="0"/>
        <v>0</v>
      </c>
    </row>
    <row r="57" spans="1:5" s="38" customFormat="1" ht="12" customHeight="1" thickBot="1" x14ac:dyDescent="0.25">
      <c r="A57" s="75" t="s">
        <v>190</v>
      </c>
      <c r="B57" s="76" t="s">
        <v>188</v>
      </c>
      <c r="C57" s="78"/>
      <c r="D57" s="78"/>
      <c r="E57" s="70">
        <f t="shared" si="0"/>
        <v>0</v>
      </c>
    </row>
    <row r="58" spans="1:5" s="38" customFormat="1" ht="12" customHeight="1" thickBot="1" x14ac:dyDescent="0.25">
      <c r="A58" s="63" t="s">
        <v>12</v>
      </c>
      <c r="B58" s="77" t="s">
        <v>191</v>
      </c>
      <c r="C58" s="65">
        <f>SUM(C59:C61)</f>
        <v>0</v>
      </c>
      <c r="D58" s="65">
        <f>SUM(D59:D61)</f>
        <v>0</v>
      </c>
      <c r="E58" s="66">
        <f>SUM(E59:E61)</f>
        <v>0</v>
      </c>
    </row>
    <row r="59" spans="1:5" s="38" customFormat="1" ht="12" customHeight="1" x14ac:dyDescent="0.2">
      <c r="A59" s="67" t="s">
        <v>101</v>
      </c>
      <c r="B59" s="68" t="s">
        <v>193</v>
      </c>
      <c r="C59" s="83"/>
      <c r="D59" s="83"/>
      <c r="E59" s="87">
        <f t="shared" si="0"/>
        <v>0</v>
      </c>
    </row>
    <row r="60" spans="1:5" s="38" customFormat="1" ht="12" customHeight="1" x14ac:dyDescent="0.2">
      <c r="A60" s="71" t="s">
        <v>102</v>
      </c>
      <c r="B60" s="72" t="s">
        <v>299</v>
      </c>
      <c r="C60" s="83"/>
      <c r="D60" s="83"/>
      <c r="E60" s="87">
        <f t="shared" si="0"/>
        <v>0</v>
      </c>
    </row>
    <row r="61" spans="1:5" s="38" customFormat="1" ht="12" customHeight="1" x14ac:dyDescent="0.2">
      <c r="A61" s="71" t="s">
        <v>122</v>
      </c>
      <c r="B61" s="72" t="s">
        <v>194</v>
      </c>
      <c r="C61" s="83"/>
      <c r="D61" s="83"/>
      <c r="E61" s="87">
        <f t="shared" si="0"/>
        <v>0</v>
      </c>
    </row>
    <row r="62" spans="1:5" s="38" customFormat="1" ht="12" customHeight="1" thickBot="1" x14ac:dyDescent="0.25">
      <c r="A62" s="75" t="s">
        <v>192</v>
      </c>
      <c r="B62" s="76" t="s">
        <v>195</v>
      </c>
      <c r="C62" s="83"/>
      <c r="D62" s="83"/>
      <c r="E62" s="87">
        <f t="shared" si="0"/>
        <v>0</v>
      </c>
    </row>
    <row r="63" spans="1:5" s="38" customFormat="1" ht="12" customHeight="1" thickBot="1" x14ac:dyDescent="0.25">
      <c r="A63" s="88" t="s">
        <v>344</v>
      </c>
      <c r="B63" s="64" t="s">
        <v>196</v>
      </c>
      <c r="C63" s="80">
        <f>+C6+C13+C20+C27+C35+C47+C53+C58</f>
        <v>10000</v>
      </c>
      <c r="D63" s="80">
        <f>+D6+D13+D20+D27+D35+D47+D53+D58</f>
        <v>0</v>
      </c>
      <c r="E63" s="81">
        <f>+E6+E13+E20+E27+E35+E47+E53+E58</f>
        <v>10000</v>
      </c>
    </row>
    <row r="64" spans="1:5" s="38" customFormat="1" ht="12" customHeight="1" thickBot="1" x14ac:dyDescent="0.25">
      <c r="A64" s="89" t="s">
        <v>197</v>
      </c>
      <c r="B64" s="77" t="s">
        <v>198</v>
      </c>
      <c r="C64" s="65">
        <f>SUM(C65:C67)</f>
        <v>0</v>
      </c>
      <c r="D64" s="65">
        <f>SUM(D65:D67)</f>
        <v>0</v>
      </c>
      <c r="E64" s="66">
        <f>SUM(E65:E67)</f>
        <v>0</v>
      </c>
    </row>
    <row r="65" spans="1:5" s="38" customFormat="1" ht="12" customHeight="1" x14ac:dyDescent="0.2">
      <c r="A65" s="67" t="s">
        <v>229</v>
      </c>
      <c r="B65" s="68" t="s">
        <v>199</v>
      </c>
      <c r="C65" s="83"/>
      <c r="D65" s="83"/>
      <c r="E65" s="87">
        <f t="shared" ref="E65:E86" si="1">C65+D65</f>
        <v>0</v>
      </c>
    </row>
    <row r="66" spans="1:5" s="38" customFormat="1" ht="12" customHeight="1" x14ac:dyDescent="0.2">
      <c r="A66" s="71" t="s">
        <v>238</v>
      </c>
      <c r="B66" s="72" t="s">
        <v>200</v>
      </c>
      <c r="C66" s="83"/>
      <c r="D66" s="83"/>
      <c r="E66" s="87">
        <f t="shared" si="1"/>
        <v>0</v>
      </c>
    </row>
    <row r="67" spans="1:5" s="38" customFormat="1" ht="12" customHeight="1" thickBot="1" x14ac:dyDescent="0.25">
      <c r="A67" s="75" t="s">
        <v>239</v>
      </c>
      <c r="B67" s="90" t="s">
        <v>329</v>
      </c>
      <c r="C67" s="83"/>
      <c r="D67" s="83"/>
      <c r="E67" s="87">
        <f t="shared" si="1"/>
        <v>0</v>
      </c>
    </row>
    <row r="68" spans="1:5" s="38" customFormat="1" ht="12" customHeight="1" thickBot="1" x14ac:dyDescent="0.25">
      <c r="A68" s="89" t="s">
        <v>202</v>
      </c>
      <c r="B68" s="77" t="s">
        <v>203</v>
      </c>
      <c r="C68" s="65">
        <f>SUM(C69:C72)</f>
        <v>0</v>
      </c>
      <c r="D68" s="65">
        <f>SUM(D69:D72)</f>
        <v>0</v>
      </c>
      <c r="E68" s="66">
        <f>SUM(E69:E72)</f>
        <v>0</v>
      </c>
    </row>
    <row r="69" spans="1:5" s="38" customFormat="1" ht="12" customHeight="1" x14ac:dyDescent="0.2">
      <c r="A69" s="67" t="s">
        <v>79</v>
      </c>
      <c r="B69" s="68" t="s">
        <v>204</v>
      </c>
      <c r="C69" s="83"/>
      <c r="D69" s="83"/>
      <c r="E69" s="87">
        <f t="shared" si="1"/>
        <v>0</v>
      </c>
    </row>
    <row r="70" spans="1:5" s="38" customFormat="1" ht="12" customHeight="1" x14ac:dyDescent="0.2">
      <c r="A70" s="71" t="s">
        <v>80</v>
      </c>
      <c r="B70" s="72" t="s">
        <v>205</v>
      </c>
      <c r="C70" s="83"/>
      <c r="D70" s="83"/>
      <c r="E70" s="87">
        <f t="shared" si="1"/>
        <v>0</v>
      </c>
    </row>
    <row r="71" spans="1:5" s="38" customFormat="1" ht="12" customHeight="1" x14ac:dyDescent="0.2">
      <c r="A71" s="71" t="s">
        <v>230</v>
      </c>
      <c r="B71" s="72" t="s">
        <v>206</v>
      </c>
      <c r="C71" s="83"/>
      <c r="D71" s="83"/>
      <c r="E71" s="87">
        <f t="shared" si="1"/>
        <v>0</v>
      </c>
    </row>
    <row r="72" spans="1:5" s="38" customFormat="1" ht="12" customHeight="1" thickBot="1" x14ac:dyDescent="0.25">
      <c r="A72" s="75" t="s">
        <v>231</v>
      </c>
      <c r="B72" s="76" t="s">
        <v>207</v>
      </c>
      <c r="C72" s="83"/>
      <c r="D72" s="83"/>
      <c r="E72" s="87">
        <f t="shared" si="1"/>
        <v>0</v>
      </c>
    </row>
    <row r="73" spans="1:5" s="38" customFormat="1" ht="12" customHeight="1" thickBot="1" x14ac:dyDescent="0.25">
      <c r="A73" s="89" t="s">
        <v>208</v>
      </c>
      <c r="B73" s="77" t="s">
        <v>209</v>
      </c>
      <c r="C73" s="65">
        <f>SUM(C74:C75)</f>
        <v>0</v>
      </c>
      <c r="D73" s="65">
        <f>SUM(D74:D75)</f>
        <v>0</v>
      </c>
      <c r="E73" s="66">
        <f>SUM(E74:E75)</f>
        <v>0</v>
      </c>
    </row>
    <row r="74" spans="1:5" s="38" customFormat="1" ht="12" customHeight="1" x14ac:dyDescent="0.2">
      <c r="A74" s="67" t="s">
        <v>232</v>
      </c>
      <c r="B74" s="68" t="s">
        <v>210</v>
      </c>
      <c r="C74" s="83"/>
      <c r="D74" s="83"/>
      <c r="E74" s="87">
        <f t="shared" si="1"/>
        <v>0</v>
      </c>
    </row>
    <row r="75" spans="1:5" s="38" customFormat="1" ht="12" customHeight="1" thickBot="1" x14ac:dyDescent="0.25">
      <c r="A75" s="75" t="s">
        <v>233</v>
      </c>
      <c r="B75" s="76" t="s">
        <v>211</v>
      </c>
      <c r="C75" s="83"/>
      <c r="D75" s="83"/>
      <c r="E75" s="87">
        <f t="shared" si="1"/>
        <v>0</v>
      </c>
    </row>
    <row r="76" spans="1:5" s="38" customFormat="1" ht="12" customHeight="1" thickBot="1" x14ac:dyDescent="0.25">
      <c r="A76" s="89" t="s">
        <v>212</v>
      </c>
      <c r="B76" s="77" t="s">
        <v>213</v>
      </c>
      <c r="C76" s="65">
        <f>SUM(C77:C79)</f>
        <v>0</v>
      </c>
      <c r="D76" s="65">
        <f>SUM(D77:D79)</f>
        <v>0</v>
      </c>
      <c r="E76" s="66">
        <f>SUM(E77:E79)</f>
        <v>0</v>
      </c>
    </row>
    <row r="77" spans="1:5" s="38" customFormat="1" ht="12" customHeight="1" x14ac:dyDescent="0.2">
      <c r="A77" s="67" t="s">
        <v>234</v>
      </c>
      <c r="B77" s="68" t="s">
        <v>214</v>
      </c>
      <c r="C77" s="83"/>
      <c r="D77" s="83"/>
      <c r="E77" s="87">
        <f t="shared" si="1"/>
        <v>0</v>
      </c>
    </row>
    <row r="78" spans="1:5" s="38" customFormat="1" ht="12" customHeight="1" x14ac:dyDescent="0.2">
      <c r="A78" s="71" t="s">
        <v>235</v>
      </c>
      <c r="B78" s="72" t="s">
        <v>215</v>
      </c>
      <c r="C78" s="83"/>
      <c r="D78" s="83"/>
      <c r="E78" s="87">
        <f t="shared" si="1"/>
        <v>0</v>
      </c>
    </row>
    <row r="79" spans="1:5" s="38" customFormat="1" ht="12" customHeight="1" thickBot="1" x14ac:dyDescent="0.25">
      <c r="A79" s="75" t="s">
        <v>236</v>
      </c>
      <c r="B79" s="76" t="s">
        <v>216</v>
      </c>
      <c r="C79" s="83"/>
      <c r="D79" s="83"/>
      <c r="E79" s="87">
        <f t="shared" si="1"/>
        <v>0</v>
      </c>
    </row>
    <row r="80" spans="1:5" s="38" customFormat="1" ht="12" customHeight="1" thickBot="1" x14ac:dyDescent="0.25">
      <c r="A80" s="89" t="s">
        <v>217</v>
      </c>
      <c r="B80" s="77" t="s">
        <v>237</v>
      </c>
      <c r="C80" s="65">
        <f>SUM(C81:C84)</f>
        <v>0</v>
      </c>
      <c r="D80" s="65">
        <f>SUM(D81:D84)</f>
        <v>0</v>
      </c>
      <c r="E80" s="66">
        <f>SUM(E81:E84)</f>
        <v>0</v>
      </c>
    </row>
    <row r="81" spans="1:5" s="38" customFormat="1" ht="12" customHeight="1" x14ac:dyDescent="0.2">
      <c r="A81" s="91" t="s">
        <v>218</v>
      </c>
      <c r="B81" s="68" t="s">
        <v>219</v>
      </c>
      <c r="C81" s="83"/>
      <c r="D81" s="83"/>
      <c r="E81" s="87">
        <f t="shared" si="1"/>
        <v>0</v>
      </c>
    </row>
    <row r="82" spans="1:5" s="38" customFormat="1" ht="12" customHeight="1" x14ac:dyDescent="0.2">
      <c r="A82" s="92" t="s">
        <v>220</v>
      </c>
      <c r="B82" s="72" t="s">
        <v>221</v>
      </c>
      <c r="C82" s="83"/>
      <c r="D82" s="83"/>
      <c r="E82" s="87">
        <f t="shared" si="1"/>
        <v>0</v>
      </c>
    </row>
    <row r="83" spans="1:5" s="38" customFormat="1" ht="12" customHeight="1" x14ac:dyDescent="0.2">
      <c r="A83" s="92" t="s">
        <v>222</v>
      </c>
      <c r="B83" s="72" t="s">
        <v>223</v>
      </c>
      <c r="C83" s="83"/>
      <c r="D83" s="83"/>
      <c r="E83" s="87">
        <f t="shared" si="1"/>
        <v>0</v>
      </c>
    </row>
    <row r="84" spans="1:5" s="38" customFormat="1" ht="12" customHeight="1" thickBot="1" x14ac:dyDescent="0.25">
      <c r="A84" s="93" t="s">
        <v>224</v>
      </c>
      <c r="B84" s="76" t="s">
        <v>225</v>
      </c>
      <c r="C84" s="83"/>
      <c r="D84" s="83"/>
      <c r="E84" s="87">
        <f t="shared" si="1"/>
        <v>0</v>
      </c>
    </row>
    <row r="85" spans="1:5" s="38" customFormat="1" ht="12" customHeight="1" thickBot="1" x14ac:dyDescent="0.25">
      <c r="A85" s="89" t="s">
        <v>226</v>
      </c>
      <c r="B85" s="77" t="s">
        <v>343</v>
      </c>
      <c r="C85" s="94"/>
      <c r="D85" s="94"/>
      <c r="E85" s="66">
        <f t="shared" si="1"/>
        <v>0</v>
      </c>
    </row>
    <row r="86" spans="1:5" s="38" customFormat="1" ht="13.5" customHeight="1" thickBot="1" x14ac:dyDescent="0.25">
      <c r="A86" s="89" t="s">
        <v>228</v>
      </c>
      <c r="B86" s="77" t="s">
        <v>227</v>
      </c>
      <c r="C86" s="94"/>
      <c r="D86" s="94"/>
      <c r="E86" s="66">
        <f t="shared" si="1"/>
        <v>0</v>
      </c>
    </row>
    <row r="87" spans="1:5" s="38" customFormat="1" ht="15.75" customHeight="1" thickBot="1" x14ac:dyDescent="0.25">
      <c r="A87" s="89" t="s">
        <v>240</v>
      </c>
      <c r="B87" s="95" t="s">
        <v>346</v>
      </c>
      <c r="C87" s="80">
        <f>+C64+C68+C73+C76+C80+C86+C85</f>
        <v>0</v>
      </c>
      <c r="D87" s="80">
        <f>+D64+D68+D73+D76+D80+D86+D85</f>
        <v>0</v>
      </c>
      <c r="E87" s="81">
        <f>+E64+E68+E73+E76+E80+E86+E85</f>
        <v>0</v>
      </c>
    </row>
    <row r="88" spans="1:5" s="38" customFormat="1" ht="25.5" customHeight="1" thickBot="1" x14ac:dyDescent="0.25">
      <c r="A88" s="96" t="s">
        <v>345</v>
      </c>
      <c r="B88" s="97" t="s">
        <v>347</v>
      </c>
      <c r="C88" s="80">
        <f>+C63+C87</f>
        <v>10000</v>
      </c>
      <c r="D88" s="80">
        <f>+D63+D87</f>
        <v>0</v>
      </c>
      <c r="E88" s="81">
        <f>+E63+E87</f>
        <v>10000</v>
      </c>
    </row>
    <row r="89" spans="1:5" s="38" customFormat="1" ht="83.25" customHeight="1" x14ac:dyDescent="0.2">
      <c r="A89" s="3"/>
      <c r="B89" s="4"/>
      <c r="C89" s="24"/>
    </row>
    <row r="90" spans="1:5" ht="16.5" customHeight="1" x14ac:dyDescent="0.25">
      <c r="A90" s="439" t="s">
        <v>33</v>
      </c>
      <c r="B90" s="439"/>
      <c r="C90" s="439"/>
      <c r="D90" s="439"/>
      <c r="E90" s="439"/>
    </row>
    <row r="91" spans="1:5" s="39" customFormat="1" ht="16.5" customHeight="1" thickBot="1" x14ac:dyDescent="0.3">
      <c r="A91" s="441" t="s">
        <v>82</v>
      </c>
      <c r="B91" s="441"/>
      <c r="C91" s="13"/>
      <c r="E91" s="13" t="s">
        <v>458</v>
      </c>
    </row>
    <row r="92" spans="1:5" s="56" customFormat="1" ht="12.75" x14ac:dyDescent="0.2">
      <c r="A92" s="442" t="s">
        <v>46</v>
      </c>
      <c r="B92" s="444" t="s">
        <v>380</v>
      </c>
      <c r="C92" s="446" t="str">
        <f>+CONCATENATE(LEFT(ÖSSZEFÜGGÉSEK!A6,4),". évi")</f>
        <v>2017. évi</v>
      </c>
      <c r="D92" s="447"/>
      <c r="E92" s="448"/>
    </row>
    <row r="93" spans="1:5" s="56" customFormat="1" ht="39" thickBot="1" x14ac:dyDescent="0.25">
      <c r="A93" s="443"/>
      <c r="B93" s="445"/>
      <c r="C93" s="57" t="s">
        <v>379</v>
      </c>
      <c r="D93" s="58" t="str">
        <f>'1.2.'!D93</f>
        <v>1.-5. sz. módosítás 
(±)</v>
      </c>
      <c r="E93" s="59" t="str">
        <f>'1.2.'!E93</f>
        <v>5.sz. módosítás utáni</v>
      </c>
    </row>
    <row r="94" spans="1:5" s="38" customFormat="1" ht="12" customHeight="1" thickBot="1" x14ac:dyDescent="0.25">
      <c r="A94" s="98" t="s">
        <v>355</v>
      </c>
      <c r="B94" s="99" t="s">
        <v>356</v>
      </c>
      <c r="C94" s="99" t="s">
        <v>357</v>
      </c>
      <c r="D94" s="99" t="s">
        <v>359</v>
      </c>
      <c r="E94" s="62" t="s">
        <v>436</v>
      </c>
    </row>
    <row r="95" spans="1:5" s="56" customFormat="1" ht="12" customHeight="1" thickBot="1" x14ac:dyDescent="0.25">
      <c r="A95" s="101" t="s">
        <v>5</v>
      </c>
      <c r="B95" s="102" t="s">
        <v>439</v>
      </c>
      <c r="C95" s="103">
        <f>C96+C97+C98+C99+C100+C113</f>
        <v>0</v>
      </c>
      <c r="D95" s="103">
        <f>D96+D97+D98+D99+D100+D113</f>
        <v>0</v>
      </c>
      <c r="E95" s="104">
        <f>E96+E97+E98+E99+E100+E113</f>
        <v>0</v>
      </c>
    </row>
    <row r="96" spans="1:5" s="56" customFormat="1" ht="12" customHeight="1" x14ac:dyDescent="0.2">
      <c r="A96" s="105" t="s">
        <v>58</v>
      </c>
      <c r="B96" s="106" t="s">
        <v>34</v>
      </c>
      <c r="C96" s="107"/>
      <c r="D96" s="107"/>
      <c r="E96" s="108">
        <f t="shared" ref="E96:E129" si="2">C96+D96</f>
        <v>0</v>
      </c>
    </row>
    <row r="97" spans="1:5" s="56" customFormat="1" ht="12" customHeight="1" x14ac:dyDescent="0.2">
      <c r="A97" s="71" t="s">
        <v>59</v>
      </c>
      <c r="B97" s="109" t="s">
        <v>103</v>
      </c>
      <c r="C97" s="73"/>
      <c r="D97" s="73"/>
      <c r="E97" s="110">
        <f t="shared" si="2"/>
        <v>0</v>
      </c>
    </row>
    <row r="98" spans="1:5" s="56" customFormat="1" ht="12" customHeight="1" x14ac:dyDescent="0.2">
      <c r="A98" s="71" t="s">
        <v>60</v>
      </c>
      <c r="B98" s="109" t="s">
        <v>77</v>
      </c>
      <c r="C98" s="78"/>
      <c r="D98" s="78"/>
      <c r="E98" s="111">
        <f t="shared" si="2"/>
        <v>0</v>
      </c>
    </row>
    <row r="99" spans="1:5" s="56" customFormat="1" ht="12" customHeight="1" x14ac:dyDescent="0.2">
      <c r="A99" s="71" t="s">
        <v>61</v>
      </c>
      <c r="B99" s="112" t="s">
        <v>104</v>
      </c>
      <c r="C99" s="78"/>
      <c r="D99" s="78"/>
      <c r="E99" s="111">
        <f t="shared" si="2"/>
        <v>0</v>
      </c>
    </row>
    <row r="100" spans="1:5" s="56" customFormat="1" ht="12" customHeight="1" x14ac:dyDescent="0.2">
      <c r="A100" s="71" t="s">
        <v>69</v>
      </c>
      <c r="B100" s="113" t="s">
        <v>105</v>
      </c>
      <c r="C100" s="78"/>
      <c r="D100" s="78"/>
      <c r="E100" s="111">
        <f t="shared" si="2"/>
        <v>0</v>
      </c>
    </row>
    <row r="101" spans="1:5" s="56" customFormat="1" ht="12" customHeight="1" x14ac:dyDescent="0.2">
      <c r="A101" s="71" t="s">
        <v>62</v>
      </c>
      <c r="B101" s="109" t="s">
        <v>310</v>
      </c>
      <c r="C101" s="78"/>
      <c r="D101" s="78"/>
      <c r="E101" s="111">
        <f t="shared" si="2"/>
        <v>0</v>
      </c>
    </row>
    <row r="102" spans="1:5" s="56" customFormat="1" ht="12" customHeight="1" x14ac:dyDescent="0.2">
      <c r="A102" s="71" t="s">
        <v>63</v>
      </c>
      <c r="B102" s="114" t="s">
        <v>309</v>
      </c>
      <c r="C102" s="78"/>
      <c r="D102" s="78"/>
      <c r="E102" s="111">
        <f t="shared" si="2"/>
        <v>0</v>
      </c>
    </row>
    <row r="103" spans="1:5" s="56" customFormat="1" ht="12" customHeight="1" x14ac:dyDescent="0.2">
      <c r="A103" s="71" t="s">
        <v>70</v>
      </c>
      <c r="B103" s="114" t="s">
        <v>308</v>
      </c>
      <c r="C103" s="78"/>
      <c r="D103" s="78"/>
      <c r="E103" s="111">
        <f t="shared" si="2"/>
        <v>0</v>
      </c>
    </row>
    <row r="104" spans="1:5" s="56" customFormat="1" ht="12" customHeight="1" x14ac:dyDescent="0.2">
      <c r="A104" s="71" t="s">
        <v>71</v>
      </c>
      <c r="B104" s="115" t="s">
        <v>243</v>
      </c>
      <c r="C104" s="78"/>
      <c r="D104" s="78"/>
      <c r="E104" s="111">
        <f t="shared" si="2"/>
        <v>0</v>
      </c>
    </row>
    <row r="105" spans="1:5" s="56" customFormat="1" ht="12" customHeight="1" x14ac:dyDescent="0.2">
      <c r="A105" s="71" t="s">
        <v>72</v>
      </c>
      <c r="B105" s="116" t="s">
        <v>244</v>
      </c>
      <c r="C105" s="78"/>
      <c r="D105" s="78"/>
      <c r="E105" s="111">
        <f t="shared" si="2"/>
        <v>0</v>
      </c>
    </row>
    <row r="106" spans="1:5" s="56" customFormat="1" ht="12" customHeight="1" x14ac:dyDescent="0.2">
      <c r="A106" s="71" t="s">
        <v>73</v>
      </c>
      <c r="B106" s="116" t="s">
        <v>245</v>
      </c>
      <c r="C106" s="78"/>
      <c r="D106" s="78"/>
      <c r="E106" s="111">
        <f t="shared" si="2"/>
        <v>0</v>
      </c>
    </row>
    <row r="107" spans="1:5" s="56" customFormat="1" ht="12" customHeight="1" x14ac:dyDescent="0.2">
      <c r="A107" s="71" t="s">
        <v>75</v>
      </c>
      <c r="B107" s="115" t="s">
        <v>246</v>
      </c>
      <c r="C107" s="78"/>
      <c r="D107" s="78"/>
      <c r="E107" s="111">
        <f t="shared" si="2"/>
        <v>0</v>
      </c>
    </row>
    <row r="108" spans="1:5" s="56" customFormat="1" ht="12" customHeight="1" x14ac:dyDescent="0.2">
      <c r="A108" s="71" t="s">
        <v>106</v>
      </c>
      <c r="B108" s="115" t="s">
        <v>247</v>
      </c>
      <c r="C108" s="78"/>
      <c r="D108" s="78"/>
      <c r="E108" s="111">
        <f t="shared" si="2"/>
        <v>0</v>
      </c>
    </row>
    <row r="109" spans="1:5" s="56" customFormat="1" ht="12" customHeight="1" x14ac:dyDescent="0.2">
      <c r="A109" s="71" t="s">
        <v>241</v>
      </c>
      <c r="B109" s="116" t="s">
        <v>248</v>
      </c>
      <c r="C109" s="78"/>
      <c r="D109" s="78"/>
      <c r="E109" s="111">
        <f t="shared" si="2"/>
        <v>0</v>
      </c>
    </row>
    <row r="110" spans="1:5" s="56" customFormat="1" ht="12" customHeight="1" x14ac:dyDescent="0.2">
      <c r="A110" s="117" t="s">
        <v>242</v>
      </c>
      <c r="B110" s="114" t="s">
        <v>249</v>
      </c>
      <c r="C110" s="78"/>
      <c r="D110" s="78"/>
      <c r="E110" s="111">
        <f t="shared" si="2"/>
        <v>0</v>
      </c>
    </row>
    <row r="111" spans="1:5" s="56" customFormat="1" ht="12" customHeight="1" x14ac:dyDescent="0.2">
      <c r="A111" s="71" t="s">
        <v>306</v>
      </c>
      <c r="B111" s="114" t="s">
        <v>250</v>
      </c>
      <c r="C111" s="78"/>
      <c r="D111" s="78"/>
      <c r="E111" s="111">
        <f t="shared" si="2"/>
        <v>0</v>
      </c>
    </row>
    <row r="112" spans="1:5" s="56" customFormat="1" ht="12" customHeight="1" x14ac:dyDescent="0.2">
      <c r="A112" s="75" t="s">
        <v>307</v>
      </c>
      <c r="B112" s="114" t="s">
        <v>251</v>
      </c>
      <c r="C112" s="78"/>
      <c r="D112" s="78"/>
      <c r="E112" s="111">
        <f t="shared" si="2"/>
        <v>0</v>
      </c>
    </row>
    <row r="113" spans="1:5" s="56" customFormat="1" ht="12" customHeight="1" x14ac:dyDescent="0.2">
      <c r="A113" s="71" t="s">
        <v>311</v>
      </c>
      <c r="B113" s="112" t="s">
        <v>35</v>
      </c>
      <c r="C113" s="73"/>
      <c r="D113" s="73"/>
      <c r="E113" s="110">
        <f t="shared" si="2"/>
        <v>0</v>
      </c>
    </row>
    <row r="114" spans="1:5" s="56" customFormat="1" ht="12" customHeight="1" x14ac:dyDescent="0.2">
      <c r="A114" s="71" t="s">
        <v>312</v>
      </c>
      <c r="B114" s="109" t="s">
        <v>314</v>
      </c>
      <c r="C114" s="73"/>
      <c r="D114" s="73"/>
      <c r="E114" s="110">
        <f t="shared" si="2"/>
        <v>0</v>
      </c>
    </row>
    <row r="115" spans="1:5" s="56" customFormat="1" ht="12" customHeight="1" thickBot="1" x14ac:dyDescent="0.25">
      <c r="A115" s="118" t="s">
        <v>313</v>
      </c>
      <c r="B115" s="119" t="s">
        <v>315</v>
      </c>
      <c r="C115" s="120"/>
      <c r="D115" s="120"/>
      <c r="E115" s="121">
        <f t="shared" si="2"/>
        <v>0</v>
      </c>
    </row>
    <row r="116" spans="1:5" s="56" customFormat="1" ht="12" customHeight="1" thickBot="1" x14ac:dyDescent="0.25">
      <c r="A116" s="122" t="s">
        <v>6</v>
      </c>
      <c r="B116" s="123" t="s">
        <v>440</v>
      </c>
      <c r="C116" s="124">
        <f>+C117+C119+C121</f>
        <v>0</v>
      </c>
      <c r="D116" s="65">
        <f>+D117+D119+D121</f>
        <v>0</v>
      </c>
      <c r="E116" s="125">
        <f>+E117+E119+E121</f>
        <v>0</v>
      </c>
    </row>
    <row r="117" spans="1:5" s="56" customFormat="1" ht="12" customHeight="1" x14ac:dyDescent="0.2">
      <c r="A117" s="67" t="s">
        <v>64</v>
      </c>
      <c r="B117" s="109" t="s">
        <v>121</v>
      </c>
      <c r="C117" s="69"/>
      <c r="D117" s="126"/>
      <c r="E117" s="70">
        <f t="shared" si="2"/>
        <v>0</v>
      </c>
    </row>
    <row r="118" spans="1:5" s="56" customFormat="1" ht="12" customHeight="1" x14ac:dyDescent="0.2">
      <c r="A118" s="67" t="s">
        <v>65</v>
      </c>
      <c r="B118" s="127" t="s">
        <v>255</v>
      </c>
      <c r="C118" s="69"/>
      <c r="D118" s="126"/>
      <c r="E118" s="70">
        <f t="shared" si="2"/>
        <v>0</v>
      </c>
    </row>
    <row r="119" spans="1:5" s="56" customFormat="1" ht="12" customHeight="1" x14ac:dyDescent="0.2">
      <c r="A119" s="67" t="s">
        <v>66</v>
      </c>
      <c r="B119" s="127" t="s">
        <v>107</v>
      </c>
      <c r="C119" s="73"/>
      <c r="D119" s="128"/>
      <c r="E119" s="110">
        <f t="shared" si="2"/>
        <v>0</v>
      </c>
    </row>
    <row r="120" spans="1:5" s="56" customFormat="1" ht="12" customHeight="1" x14ac:dyDescent="0.2">
      <c r="A120" s="67" t="s">
        <v>67</v>
      </c>
      <c r="B120" s="127" t="s">
        <v>256</v>
      </c>
      <c r="C120" s="73"/>
      <c r="D120" s="128"/>
      <c r="E120" s="110">
        <f t="shared" si="2"/>
        <v>0</v>
      </c>
    </row>
    <row r="121" spans="1:5" s="56" customFormat="1" ht="12" customHeight="1" x14ac:dyDescent="0.2">
      <c r="A121" s="67" t="s">
        <v>68</v>
      </c>
      <c r="B121" s="76" t="s">
        <v>123</v>
      </c>
      <c r="C121" s="73"/>
      <c r="D121" s="128"/>
      <c r="E121" s="110">
        <f t="shared" si="2"/>
        <v>0</v>
      </c>
    </row>
    <row r="122" spans="1:5" s="56" customFormat="1" ht="12" customHeight="1" x14ac:dyDescent="0.2">
      <c r="A122" s="67" t="s">
        <v>74</v>
      </c>
      <c r="B122" s="74" t="s">
        <v>300</v>
      </c>
      <c r="C122" s="73"/>
      <c r="D122" s="128"/>
      <c r="E122" s="110">
        <f t="shared" si="2"/>
        <v>0</v>
      </c>
    </row>
    <row r="123" spans="1:5" s="56" customFormat="1" ht="12" customHeight="1" x14ac:dyDescent="0.2">
      <c r="A123" s="67" t="s">
        <v>76</v>
      </c>
      <c r="B123" s="129" t="s">
        <v>261</v>
      </c>
      <c r="C123" s="73"/>
      <c r="D123" s="128"/>
      <c r="E123" s="110">
        <f t="shared" si="2"/>
        <v>0</v>
      </c>
    </row>
    <row r="124" spans="1:5" s="56" customFormat="1" ht="12" customHeight="1" x14ac:dyDescent="0.2">
      <c r="A124" s="67" t="s">
        <v>108</v>
      </c>
      <c r="B124" s="116" t="s">
        <v>245</v>
      </c>
      <c r="C124" s="73"/>
      <c r="D124" s="128"/>
      <c r="E124" s="110">
        <f t="shared" si="2"/>
        <v>0</v>
      </c>
    </row>
    <row r="125" spans="1:5" s="56" customFormat="1" ht="12" customHeight="1" x14ac:dyDescent="0.2">
      <c r="A125" s="67" t="s">
        <v>109</v>
      </c>
      <c r="B125" s="116" t="s">
        <v>260</v>
      </c>
      <c r="C125" s="73"/>
      <c r="D125" s="128"/>
      <c r="E125" s="110">
        <f t="shared" si="2"/>
        <v>0</v>
      </c>
    </row>
    <row r="126" spans="1:5" s="56" customFormat="1" ht="12" customHeight="1" x14ac:dyDescent="0.2">
      <c r="A126" s="67" t="s">
        <v>110</v>
      </c>
      <c r="B126" s="116" t="s">
        <v>259</v>
      </c>
      <c r="C126" s="73"/>
      <c r="D126" s="128"/>
      <c r="E126" s="110">
        <f t="shared" si="2"/>
        <v>0</v>
      </c>
    </row>
    <row r="127" spans="1:5" s="56" customFormat="1" ht="12" customHeight="1" x14ac:dyDescent="0.2">
      <c r="A127" s="67" t="s">
        <v>252</v>
      </c>
      <c r="B127" s="116" t="s">
        <v>248</v>
      </c>
      <c r="C127" s="73"/>
      <c r="D127" s="128"/>
      <c r="E127" s="110">
        <f t="shared" si="2"/>
        <v>0</v>
      </c>
    </row>
    <row r="128" spans="1:5" s="56" customFormat="1" ht="12" customHeight="1" x14ac:dyDescent="0.2">
      <c r="A128" s="67" t="s">
        <v>253</v>
      </c>
      <c r="B128" s="116" t="s">
        <v>258</v>
      </c>
      <c r="C128" s="73"/>
      <c r="D128" s="128"/>
      <c r="E128" s="110">
        <f t="shared" si="2"/>
        <v>0</v>
      </c>
    </row>
    <row r="129" spans="1:5" s="56" customFormat="1" ht="12" customHeight="1" thickBot="1" x14ac:dyDescent="0.25">
      <c r="A129" s="117" t="s">
        <v>254</v>
      </c>
      <c r="B129" s="116" t="s">
        <v>257</v>
      </c>
      <c r="C129" s="78"/>
      <c r="D129" s="130"/>
      <c r="E129" s="111">
        <f t="shared" si="2"/>
        <v>0</v>
      </c>
    </row>
    <row r="130" spans="1:5" s="56" customFormat="1" ht="12" customHeight="1" thickBot="1" x14ac:dyDescent="0.25">
      <c r="A130" s="63" t="s">
        <v>7</v>
      </c>
      <c r="B130" s="131" t="s">
        <v>316</v>
      </c>
      <c r="C130" s="65">
        <f>+C95+C116</f>
        <v>0</v>
      </c>
      <c r="D130" s="132">
        <f>+D95+D116</f>
        <v>0</v>
      </c>
      <c r="E130" s="66">
        <f>+E95+E116</f>
        <v>0</v>
      </c>
    </row>
    <row r="131" spans="1:5" s="56" customFormat="1" ht="12" customHeight="1" thickBot="1" x14ac:dyDescent="0.25">
      <c r="A131" s="63" t="s">
        <v>8</v>
      </c>
      <c r="B131" s="131" t="s">
        <v>381</v>
      </c>
      <c r="C131" s="65">
        <f>+C132+C133+C134</f>
        <v>0</v>
      </c>
      <c r="D131" s="132">
        <f>+D132+D133+D134</f>
        <v>0</v>
      </c>
      <c r="E131" s="66">
        <f>+E132+E133+E134</f>
        <v>0</v>
      </c>
    </row>
    <row r="132" spans="1:5" s="56" customFormat="1" ht="12" customHeight="1" x14ac:dyDescent="0.2">
      <c r="A132" s="67" t="s">
        <v>157</v>
      </c>
      <c r="B132" s="127" t="s">
        <v>324</v>
      </c>
      <c r="C132" s="73"/>
      <c r="D132" s="128"/>
      <c r="E132" s="110">
        <f t="shared" ref="E132:E154" si="3">C132+D132</f>
        <v>0</v>
      </c>
    </row>
    <row r="133" spans="1:5" s="56" customFormat="1" ht="12" customHeight="1" x14ac:dyDescent="0.2">
      <c r="A133" s="67" t="s">
        <v>158</v>
      </c>
      <c r="B133" s="127" t="s">
        <v>325</v>
      </c>
      <c r="C133" s="73"/>
      <c r="D133" s="128"/>
      <c r="E133" s="110">
        <f t="shared" si="3"/>
        <v>0</v>
      </c>
    </row>
    <row r="134" spans="1:5" s="56" customFormat="1" ht="12" customHeight="1" thickBot="1" x14ac:dyDescent="0.25">
      <c r="A134" s="117" t="s">
        <v>159</v>
      </c>
      <c r="B134" s="127" t="s">
        <v>326</v>
      </c>
      <c r="C134" s="73"/>
      <c r="D134" s="128"/>
      <c r="E134" s="110">
        <f t="shared" si="3"/>
        <v>0</v>
      </c>
    </row>
    <row r="135" spans="1:5" s="56" customFormat="1" ht="12" customHeight="1" thickBot="1" x14ac:dyDescent="0.25">
      <c r="A135" s="63" t="s">
        <v>9</v>
      </c>
      <c r="B135" s="131" t="s">
        <v>318</v>
      </c>
      <c r="C135" s="65">
        <f>SUM(C136:C141)</f>
        <v>0</v>
      </c>
      <c r="D135" s="132">
        <f>SUM(D136:D141)</f>
        <v>0</v>
      </c>
      <c r="E135" s="66">
        <f>SUM(E136:E141)</f>
        <v>0</v>
      </c>
    </row>
    <row r="136" spans="1:5" s="56" customFormat="1" ht="12" customHeight="1" x14ac:dyDescent="0.2">
      <c r="A136" s="67" t="s">
        <v>51</v>
      </c>
      <c r="B136" s="133" t="s">
        <v>327</v>
      </c>
      <c r="C136" s="73"/>
      <c r="D136" s="128"/>
      <c r="E136" s="110">
        <f t="shared" si="3"/>
        <v>0</v>
      </c>
    </row>
    <row r="137" spans="1:5" s="56" customFormat="1" ht="12" customHeight="1" x14ac:dyDescent="0.2">
      <c r="A137" s="67" t="s">
        <v>52</v>
      </c>
      <c r="B137" s="133" t="s">
        <v>319</v>
      </c>
      <c r="C137" s="73"/>
      <c r="D137" s="128"/>
      <c r="E137" s="110">
        <f t="shared" si="3"/>
        <v>0</v>
      </c>
    </row>
    <row r="138" spans="1:5" s="56" customFormat="1" ht="12" customHeight="1" x14ac:dyDescent="0.2">
      <c r="A138" s="67" t="s">
        <v>53</v>
      </c>
      <c r="B138" s="133" t="s">
        <v>320</v>
      </c>
      <c r="C138" s="73"/>
      <c r="D138" s="128"/>
      <c r="E138" s="110">
        <f t="shared" si="3"/>
        <v>0</v>
      </c>
    </row>
    <row r="139" spans="1:5" s="56" customFormat="1" ht="12" customHeight="1" x14ac:dyDescent="0.2">
      <c r="A139" s="67" t="s">
        <v>95</v>
      </c>
      <c r="B139" s="133" t="s">
        <v>321</v>
      </c>
      <c r="C139" s="73"/>
      <c r="D139" s="128"/>
      <c r="E139" s="110">
        <f t="shared" si="3"/>
        <v>0</v>
      </c>
    </row>
    <row r="140" spans="1:5" s="56" customFormat="1" ht="12" customHeight="1" x14ac:dyDescent="0.2">
      <c r="A140" s="67" t="s">
        <v>96</v>
      </c>
      <c r="B140" s="133" t="s">
        <v>322</v>
      </c>
      <c r="C140" s="73"/>
      <c r="D140" s="128"/>
      <c r="E140" s="110">
        <f t="shared" si="3"/>
        <v>0</v>
      </c>
    </row>
    <row r="141" spans="1:5" s="56" customFormat="1" ht="12" customHeight="1" thickBot="1" x14ac:dyDescent="0.25">
      <c r="A141" s="117" t="s">
        <v>97</v>
      </c>
      <c r="B141" s="133" t="s">
        <v>323</v>
      </c>
      <c r="C141" s="73"/>
      <c r="D141" s="128"/>
      <c r="E141" s="110">
        <f t="shared" si="3"/>
        <v>0</v>
      </c>
    </row>
    <row r="142" spans="1:5" s="56" customFormat="1" ht="12" customHeight="1" thickBot="1" x14ac:dyDescent="0.25">
      <c r="A142" s="63" t="s">
        <v>10</v>
      </c>
      <c r="B142" s="131" t="s">
        <v>331</v>
      </c>
      <c r="C142" s="80">
        <f>+C143+C144+C145+C146</f>
        <v>0</v>
      </c>
      <c r="D142" s="134">
        <f>+D143+D144+D145+D146</f>
        <v>0</v>
      </c>
      <c r="E142" s="81">
        <f>+E143+E144+E145+E146</f>
        <v>0</v>
      </c>
    </row>
    <row r="143" spans="1:5" s="56" customFormat="1" ht="12" customHeight="1" x14ac:dyDescent="0.2">
      <c r="A143" s="67" t="s">
        <v>54</v>
      </c>
      <c r="B143" s="133" t="s">
        <v>262</v>
      </c>
      <c r="C143" s="73"/>
      <c r="D143" s="128"/>
      <c r="E143" s="110">
        <f t="shared" si="3"/>
        <v>0</v>
      </c>
    </row>
    <row r="144" spans="1:5" s="56" customFormat="1" ht="12" customHeight="1" x14ac:dyDescent="0.2">
      <c r="A144" s="67" t="s">
        <v>55</v>
      </c>
      <c r="B144" s="133" t="s">
        <v>263</v>
      </c>
      <c r="C144" s="73"/>
      <c r="D144" s="128"/>
      <c r="E144" s="110">
        <f t="shared" si="3"/>
        <v>0</v>
      </c>
    </row>
    <row r="145" spans="1:9" s="56" customFormat="1" ht="12" customHeight="1" x14ac:dyDescent="0.2">
      <c r="A145" s="67" t="s">
        <v>177</v>
      </c>
      <c r="B145" s="133" t="s">
        <v>332</v>
      </c>
      <c r="C145" s="73"/>
      <c r="D145" s="128"/>
      <c r="E145" s="110">
        <f t="shared" si="3"/>
        <v>0</v>
      </c>
    </row>
    <row r="146" spans="1:9" s="56" customFormat="1" ht="12" customHeight="1" thickBot="1" x14ac:dyDescent="0.25">
      <c r="A146" s="117" t="s">
        <v>178</v>
      </c>
      <c r="B146" s="135" t="s">
        <v>282</v>
      </c>
      <c r="C146" s="73"/>
      <c r="D146" s="128"/>
      <c r="E146" s="110">
        <f t="shared" si="3"/>
        <v>0</v>
      </c>
    </row>
    <row r="147" spans="1:9" s="56" customFormat="1" ht="12" customHeight="1" thickBot="1" x14ac:dyDescent="0.25">
      <c r="A147" s="63" t="s">
        <v>11</v>
      </c>
      <c r="B147" s="131" t="s">
        <v>333</v>
      </c>
      <c r="C147" s="136">
        <f>SUM(C148:C152)</f>
        <v>0</v>
      </c>
      <c r="D147" s="137">
        <f>SUM(D148:D152)</f>
        <v>0</v>
      </c>
      <c r="E147" s="138">
        <f>SUM(E148:E152)</f>
        <v>0</v>
      </c>
    </row>
    <row r="148" spans="1:9" s="56" customFormat="1" ht="12" customHeight="1" x14ac:dyDescent="0.2">
      <c r="A148" s="67" t="s">
        <v>56</v>
      </c>
      <c r="B148" s="133" t="s">
        <v>328</v>
      </c>
      <c r="C148" s="73"/>
      <c r="D148" s="128"/>
      <c r="E148" s="110">
        <f t="shared" si="3"/>
        <v>0</v>
      </c>
    </row>
    <row r="149" spans="1:9" s="56" customFormat="1" ht="12" customHeight="1" x14ac:dyDescent="0.2">
      <c r="A149" s="67" t="s">
        <v>57</v>
      </c>
      <c r="B149" s="133" t="s">
        <v>335</v>
      </c>
      <c r="C149" s="73"/>
      <c r="D149" s="128"/>
      <c r="E149" s="110">
        <f t="shared" si="3"/>
        <v>0</v>
      </c>
    </row>
    <row r="150" spans="1:9" s="56" customFormat="1" ht="12" customHeight="1" x14ac:dyDescent="0.2">
      <c r="A150" s="67" t="s">
        <v>189</v>
      </c>
      <c r="B150" s="133" t="s">
        <v>330</v>
      </c>
      <c r="C150" s="73"/>
      <c r="D150" s="128"/>
      <c r="E150" s="110">
        <f t="shared" si="3"/>
        <v>0</v>
      </c>
    </row>
    <row r="151" spans="1:9" s="56" customFormat="1" ht="12" customHeight="1" x14ac:dyDescent="0.2">
      <c r="A151" s="67" t="s">
        <v>190</v>
      </c>
      <c r="B151" s="133" t="s">
        <v>336</v>
      </c>
      <c r="C151" s="73"/>
      <c r="D151" s="128"/>
      <c r="E151" s="110">
        <f t="shared" si="3"/>
        <v>0</v>
      </c>
    </row>
    <row r="152" spans="1:9" s="56" customFormat="1" ht="12" customHeight="1" thickBot="1" x14ac:dyDescent="0.25">
      <c r="A152" s="67" t="s">
        <v>334</v>
      </c>
      <c r="B152" s="133" t="s">
        <v>337</v>
      </c>
      <c r="C152" s="73"/>
      <c r="D152" s="128"/>
      <c r="E152" s="111">
        <f t="shared" si="3"/>
        <v>0</v>
      </c>
    </row>
    <row r="153" spans="1:9" s="56" customFormat="1" ht="12" customHeight="1" thickBot="1" x14ac:dyDescent="0.25">
      <c r="A153" s="63" t="s">
        <v>12</v>
      </c>
      <c r="B153" s="131" t="s">
        <v>338</v>
      </c>
      <c r="C153" s="139"/>
      <c r="D153" s="140"/>
      <c r="E153" s="141">
        <f t="shared" si="3"/>
        <v>0</v>
      </c>
    </row>
    <row r="154" spans="1:9" s="56" customFormat="1" ht="12" customHeight="1" thickBot="1" x14ac:dyDescent="0.25">
      <c r="A154" s="63" t="s">
        <v>13</v>
      </c>
      <c r="B154" s="131" t="s">
        <v>339</v>
      </c>
      <c r="C154" s="139"/>
      <c r="D154" s="140"/>
      <c r="E154" s="70">
        <f t="shared" si="3"/>
        <v>0</v>
      </c>
    </row>
    <row r="155" spans="1:9" s="56" customFormat="1" ht="15" customHeight="1" thickBot="1" x14ac:dyDescent="0.25">
      <c r="A155" s="63" t="s">
        <v>14</v>
      </c>
      <c r="B155" s="131" t="s">
        <v>341</v>
      </c>
      <c r="C155" s="142">
        <f>+C131+C135+C142+C147+C153+C154</f>
        <v>0</v>
      </c>
      <c r="D155" s="143">
        <f>+D131+D135+D142+D147+D153+D154</f>
        <v>0</v>
      </c>
      <c r="E155" s="144">
        <f>+E131+E135+E142+E147+E153+E154</f>
        <v>0</v>
      </c>
      <c r="F155" s="145"/>
      <c r="G155" s="146"/>
      <c r="H155" s="146"/>
      <c r="I155" s="146"/>
    </row>
    <row r="156" spans="1:9" s="38" customFormat="1" ht="12.95" customHeight="1" thickBot="1" x14ac:dyDescent="0.25">
      <c r="A156" s="147" t="s">
        <v>15</v>
      </c>
      <c r="B156" s="148" t="s">
        <v>340</v>
      </c>
      <c r="C156" s="142">
        <f>+C130+C155</f>
        <v>0</v>
      </c>
      <c r="D156" s="143">
        <f>+D130+D155</f>
        <v>0</v>
      </c>
      <c r="E156" s="144">
        <f>+E130+E155</f>
        <v>0</v>
      </c>
    </row>
    <row r="157" spans="1:9" ht="7.5" customHeight="1" x14ac:dyDescent="0.25"/>
    <row r="158" spans="1:9" x14ac:dyDescent="0.25">
      <c r="A158" s="449" t="s">
        <v>264</v>
      </c>
      <c r="B158" s="449"/>
      <c r="C158" s="449"/>
      <c r="D158" s="449"/>
      <c r="E158" s="449"/>
    </row>
    <row r="159" spans="1:9" ht="15" customHeight="1" thickBot="1" x14ac:dyDescent="0.3">
      <c r="A159" s="440" t="s">
        <v>83</v>
      </c>
      <c r="B159" s="440"/>
      <c r="C159" s="25"/>
      <c r="E159" s="25" t="s">
        <v>458</v>
      </c>
    </row>
    <row r="160" spans="1:9" s="38" customFormat="1" ht="25.5" customHeight="1" thickBot="1" x14ac:dyDescent="0.25">
      <c r="A160" s="63">
        <v>1</v>
      </c>
      <c r="B160" s="149" t="s">
        <v>342</v>
      </c>
      <c r="C160" s="150">
        <f>+C63-C130</f>
        <v>10000</v>
      </c>
      <c r="D160" s="65">
        <f>+D63-D130</f>
        <v>0</v>
      </c>
      <c r="E160" s="66">
        <f>+E63-E130</f>
        <v>10000</v>
      </c>
    </row>
    <row r="161" spans="1:5" s="38" customFormat="1" ht="38.25" customHeight="1" thickBot="1" x14ac:dyDescent="0.25">
      <c r="A161" s="63" t="s">
        <v>6</v>
      </c>
      <c r="B161" s="149" t="s">
        <v>348</v>
      </c>
      <c r="C161" s="65">
        <f>+C87-C155</f>
        <v>0</v>
      </c>
      <c r="D161" s="65">
        <f>+D87-D155</f>
        <v>0</v>
      </c>
      <c r="E161" s="66">
        <f>+E87-E155</f>
        <v>0</v>
      </c>
    </row>
  </sheetData>
  <mergeCells count="12">
    <mergeCell ref="A2:B2"/>
    <mergeCell ref="A3:A4"/>
    <mergeCell ref="B3:B4"/>
    <mergeCell ref="C3:E3"/>
    <mergeCell ref="A1:E1"/>
    <mergeCell ref="A158:E158"/>
    <mergeCell ref="A159:B159"/>
    <mergeCell ref="A90:E90"/>
    <mergeCell ref="A91:B91"/>
    <mergeCell ref="A92:A93"/>
    <mergeCell ref="B92:B93"/>
    <mergeCell ref="C92:E9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2017. ÉVI KÖLTSÉGVETÉS 
ÁLLAMIGAZGATÁSI FELADATOK MÓDOSÍTOTT MÉRLEGE&amp;10
&amp;R&amp;"Times New Roman CE,Félkövér dőlt"&amp;11 1.3. számú melléklet </oddHeader>
  </headerFooter>
  <rowBreaks count="2" manualBreakCount="2">
    <brk id="63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SheetLayoutView="100" workbookViewId="0">
      <selection activeCell="I8" sqref="I8"/>
    </sheetView>
  </sheetViews>
  <sheetFormatPr defaultRowHeight="12.75" x14ac:dyDescent="0.2"/>
  <cols>
    <col min="1" max="1" width="6.83203125" style="9" customWidth="1"/>
    <col min="2" max="2" width="49.5" style="15" customWidth="1"/>
    <col min="3" max="5" width="15.5" style="9" customWidth="1"/>
    <col min="6" max="6" width="55.16406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6" t="s">
        <v>87</v>
      </c>
      <c r="C1" s="27"/>
      <c r="D1" s="27"/>
      <c r="E1" s="27"/>
      <c r="F1" s="27"/>
      <c r="G1" s="27"/>
      <c r="H1" s="27"/>
      <c r="I1" s="27"/>
      <c r="J1" s="452"/>
    </row>
    <row r="2" spans="1:10" ht="14.25" thickBot="1" x14ac:dyDescent="0.25">
      <c r="G2" s="28"/>
      <c r="H2" s="28"/>
      <c r="I2" s="28" t="s">
        <v>458</v>
      </c>
      <c r="J2" s="452"/>
    </row>
    <row r="3" spans="1:10" s="158" customFormat="1" ht="18" customHeight="1" thickBot="1" x14ac:dyDescent="0.25">
      <c r="A3" s="450" t="s">
        <v>46</v>
      </c>
      <c r="B3" s="152" t="s">
        <v>37</v>
      </c>
      <c r="C3" s="153"/>
      <c r="D3" s="154"/>
      <c r="E3" s="154"/>
      <c r="F3" s="152" t="s">
        <v>38</v>
      </c>
      <c r="G3" s="155"/>
      <c r="H3" s="156"/>
      <c r="I3" s="157"/>
      <c r="J3" s="452"/>
    </row>
    <row r="4" spans="1:10" s="163" customFormat="1" ht="39.75" customHeight="1" thickBot="1" x14ac:dyDescent="0.25">
      <c r="A4" s="451"/>
      <c r="B4" s="159" t="s">
        <v>40</v>
      </c>
      <c r="C4" s="160" t="str">
        <f>+CONCATENATE('1.'!C3," eredeti előirányzat")</f>
        <v>2017. évi eredeti előirányzat</v>
      </c>
      <c r="D4" s="161" t="str">
        <f>'1.3.'!D93</f>
        <v>1.-5. sz. módosítás 
(±)</v>
      </c>
      <c r="E4" s="59" t="str">
        <f>'1.3.'!E93</f>
        <v>5.sz. módosítás utáni</v>
      </c>
      <c r="F4" s="159" t="s">
        <v>40</v>
      </c>
      <c r="G4" s="160" t="str">
        <f>+C4</f>
        <v>2017. évi eredeti előirányzat</v>
      </c>
      <c r="H4" s="160" t="str">
        <f>D4</f>
        <v>1.-5. sz. módosítás 
(±)</v>
      </c>
      <c r="I4" s="162" t="str">
        <f>E4</f>
        <v>5.sz. módosítás utáni</v>
      </c>
      <c r="J4" s="452"/>
    </row>
    <row r="5" spans="1:10" s="163" customFormat="1" ht="12" customHeight="1" thickBot="1" x14ac:dyDescent="0.25">
      <c r="A5" s="164" t="s">
        <v>355</v>
      </c>
      <c r="B5" s="159" t="s">
        <v>356</v>
      </c>
      <c r="C5" s="160" t="s">
        <v>357</v>
      </c>
      <c r="D5" s="161" t="s">
        <v>359</v>
      </c>
      <c r="E5" s="161" t="s">
        <v>436</v>
      </c>
      <c r="F5" s="159" t="s">
        <v>382</v>
      </c>
      <c r="G5" s="160" t="s">
        <v>361</v>
      </c>
      <c r="H5" s="160" t="s">
        <v>362</v>
      </c>
      <c r="I5" s="165" t="s">
        <v>437</v>
      </c>
      <c r="J5" s="452"/>
    </row>
    <row r="6" spans="1:10" s="158" customFormat="1" ht="12.95" customHeight="1" x14ac:dyDescent="0.2">
      <c r="A6" s="166" t="s">
        <v>5</v>
      </c>
      <c r="B6" s="167" t="s">
        <v>265</v>
      </c>
      <c r="C6" s="168">
        <f>'1.'!C6</f>
        <v>22612264</v>
      </c>
      <c r="D6" s="168">
        <f>'1.'!D6</f>
        <v>7886896</v>
      </c>
      <c r="E6" s="169">
        <f t="shared" ref="E6:E16" si="0">C6+D6</f>
        <v>30499160</v>
      </c>
      <c r="F6" s="167" t="s">
        <v>41</v>
      </c>
      <c r="G6" s="168">
        <f>'1.'!C96</f>
        <v>11461000</v>
      </c>
      <c r="H6" s="168">
        <f>'1.'!D96</f>
        <v>5784000</v>
      </c>
      <c r="I6" s="170">
        <f>G6+H6</f>
        <v>17245000</v>
      </c>
      <c r="J6" s="452"/>
    </row>
    <row r="7" spans="1:10" s="158" customFormat="1" ht="12.95" customHeight="1" x14ac:dyDescent="0.2">
      <c r="A7" s="171" t="s">
        <v>6</v>
      </c>
      <c r="B7" s="172" t="s">
        <v>266</v>
      </c>
      <c r="C7" s="173">
        <f>'1.'!C13</f>
        <v>1419000</v>
      </c>
      <c r="D7" s="173">
        <f>'1.'!D13</f>
        <v>12983000</v>
      </c>
      <c r="E7" s="169">
        <f t="shared" si="0"/>
        <v>14402000</v>
      </c>
      <c r="F7" s="172" t="s">
        <v>103</v>
      </c>
      <c r="G7" s="173">
        <f>'1.'!C97</f>
        <v>2499000</v>
      </c>
      <c r="H7" s="173">
        <f>'1.'!D97</f>
        <v>730000</v>
      </c>
      <c r="I7" s="170">
        <f t="shared" ref="I7:I17" si="1">G7+H7</f>
        <v>3229000</v>
      </c>
      <c r="J7" s="452"/>
    </row>
    <row r="8" spans="1:10" s="158" customFormat="1" ht="12.95" customHeight="1" x14ac:dyDescent="0.2">
      <c r="A8" s="171" t="s">
        <v>7</v>
      </c>
      <c r="B8" s="172" t="s">
        <v>287</v>
      </c>
      <c r="C8" s="173"/>
      <c r="D8" s="173">
        <f>'1.'!D19</f>
        <v>6971000</v>
      </c>
      <c r="E8" s="169">
        <f t="shared" si="0"/>
        <v>6971000</v>
      </c>
      <c r="F8" s="172" t="s">
        <v>126</v>
      </c>
      <c r="G8" s="173">
        <f>'1.'!C98</f>
        <v>15472000</v>
      </c>
      <c r="H8" s="173">
        <f>'1.'!D98</f>
        <v>15665000</v>
      </c>
      <c r="I8" s="170">
        <f t="shared" si="1"/>
        <v>31137000</v>
      </c>
      <c r="J8" s="452"/>
    </row>
    <row r="9" spans="1:10" s="158" customFormat="1" ht="12.95" customHeight="1" x14ac:dyDescent="0.2">
      <c r="A9" s="171" t="s">
        <v>8</v>
      </c>
      <c r="B9" s="172" t="s">
        <v>94</v>
      </c>
      <c r="C9" s="173">
        <f>'1.'!C27</f>
        <v>6460000</v>
      </c>
      <c r="D9" s="173">
        <f>'1.'!D27</f>
        <v>0</v>
      </c>
      <c r="E9" s="169">
        <f t="shared" si="0"/>
        <v>6460000</v>
      </c>
      <c r="F9" s="172" t="s">
        <v>104</v>
      </c>
      <c r="G9" s="296">
        <f>'1.'!C99</f>
        <v>3912000</v>
      </c>
      <c r="H9" s="296">
        <f>'1.'!D99</f>
        <v>665000</v>
      </c>
      <c r="I9" s="170">
        <f t="shared" si="1"/>
        <v>4577000</v>
      </c>
      <c r="J9" s="452"/>
    </row>
    <row r="10" spans="1:10" s="158" customFormat="1" ht="12.95" customHeight="1" x14ac:dyDescent="0.2">
      <c r="A10" s="171" t="s">
        <v>9</v>
      </c>
      <c r="B10" s="174" t="s">
        <v>293</v>
      </c>
      <c r="C10" s="173">
        <f>'1.'!C35</f>
        <v>5801000</v>
      </c>
      <c r="D10" s="173">
        <f>'1.'!D35</f>
        <v>143000</v>
      </c>
      <c r="E10" s="169">
        <f t="shared" si="0"/>
        <v>5944000</v>
      </c>
      <c r="F10" s="172" t="s">
        <v>105</v>
      </c>
      <c r="G10" s="173">
        <f>'1.'!C100</f>
        <v>4089000</v>
      </c>
      <c r="H10" s="173">
        <f>'1.'!D100</f>
        <v>6147600</v>
      </c>
      <c r="I10" s="170">
        <f t="shared" si="1"/>
        <v>10236600</v>
      </c>
      <c r="J10" s="452"/>
    </row>
    <row r="11" spans="1:10" s="158" customFormat="1" ht="12.95" customHeight="1" x14ac:dyDescent="0.2">
      <c r="A11" s="171" t="s">
        <v>10</v>
      </c>
      <c r="B11" s="172" t="s">
        <v>267</v>
      </c>
      <c r="C11" s="175">
        <f>'1.'!C53</f>
        <v>1416500</v>
      </c>
      <c r="D11" s="175">
        <f>'1.'!D53</f>
        <v>233000</v>
      </c>
      <c r="E11" s="169">
        <f t="shared" si="0"/>
        <v>1649500</v>
      </c>
      <c r="F11" s="172" t="s">
        <v>35</v>
      </c>
      <c r="G11" s="173">
        <f>'1.'!C113</f>
        <v>19894764</v>
      </c>
      <c r="H11" s="173">
        <f>'1.'!D113</f>
        <v>-5651155</v>
      </c>
      <c r="I11" s="170">
        <f t="shared" si="1"/>
        <v>14243609</v>
      </c>
      <c r="J11" s="452"/>
    </row>
    <row r="12" spans="1:10" s="158" customFormat="1" ht="12.95" customHeight="1" x14ac:dyDescent="0.2">
      <c r="A12" s="171" t="s">
        <v>11</v>
      </c>
      <c r="B12" s="172" t="s">
        <v>349</v>
      </c>
      <c r="C12" s="173"/>
      <c r="D12" s="173"/>
      <c r="E12" s="169">
        <f t="shared" si="0"/>
        <v>0</v>
      </c>
      <c r="F12" s="176"/>
      <c r="G12" s="173"/>
      <c r="H12" s="173"/>
      <c r="I12" s="170">
        <f t="shared" si="1"/>
        <v>0</v>
      </c>
      <c r="J12" s="452"/>
    </row>
    <row r="13" spans="1:10" s="158" customFormat="1" ht="12.95" customHeight="1" x14ac:dyDescent="0.2">
      <c r="A13" s="171" t="s">
        <v>12</v>
      </c>
      <c r="B13" s="176"/>
      <c r="C13" s="173"/>
      <c r="D13" s="173"/>
      <c r="E13" s="169">
        <f t="shared" si="0"/>
        <v>0</v>
      </c>
      <c r="F13" s="176"/>
      <c r="G13" s="173"/>
      <c r="H13" s="173"/>
      <c r="I13" s="170">
        <f t="shared" si="1"/>
        <v>0</v>
      </c>
      <c r="J13" s="452"/>
    </row>
    <row r="14" spans="1:10" s="158" customFormat="1" ht="12.95" customHeight="1" x14ac:dyDescent="0.2">
      <c r="A14" s="171" t="s">
        <v>13</v>
      </c>
      <c r="B14" s="177"/>
      <c r="C14" s="175"/>
      <c r="D14" s="175"/>
      <c r="E14" s="169">
        <f t="shared" si="0"/>
        <v>0</v>
      </c>
      <c r="F14" s="176"/>
      <c r="G14" s="173"/>
      <c r="H14" s="173"/>
      <c r="I14" s="170">
        <f t="shared" si="1"/>
        <v>0</v>
      </c>
      <c r="J14" s="452"/>
    </row>
    <row r="15" spans="1:10" s="158" customFormat="1" ht="12.95" customHeight="1" x14ac:dyDescent="0.2">
      <c r="A15" s="171" t="s">
        <v>14</v>
      </c>
      <c r="B15" s="176"/>
      <c r="C15" s="173"/>
      <c r="D15" s="173"/>
      <c r="E15" s="169">
        <f t="shared" si="0"/>
        <v>0</v>
      </c>
      <c r="F15" s="176"/>
      <c r="G15" s="173"/>
      <c r="H15" s="173"/>
      <c r="I15" s="170">
        <f t="shared" si="1"/>
        <v>0</v>
      </c>
      <c r="J15" s="452"/>
    </row>
    <row r="16" spans="1:10" s="158" customFormat="1" ht="12.95" customHeight="1" x14ac:dyDescent="0.2">
      <c r="A16" s="171" t="s">
        <v>15</v>
      </c>
      <c r="B16" s="176"/>
      <c r="C16" s="173"/>
      <c r="D16" s="173"/>
      <c r="E16" s="169">
        <f t="shared" si="0"/>
        <v>0</v>
      </c>
      <c r="F16" s="176"/>
      <c r="G16" s="173"/>
      <c r="H16" s="173"/>
      <c r="I16" s="170">
        <f t="shared" si="1"/>
        <v>0</v>
      </c>
      <c r="J16" s="452"/>
    </row>
    <row r="17" spans="1:10" s="158" customFormat="1" ht="12.95" customHeight="1" thickBot="1" x14ac:dyDescent="0.25">
      <c r="A17" s="171" t="s">
        <v>16</v>
      </c>
      <c r="B17" s="178"/>
      <c r="C17" s="179"/>
      <c r="D17" s="179"/>
      <c r="E17" s="180"/>
      <c r="F17" s="176"/>
      <c r="G17" s="179"/>
      <c r="H17" s="179"/>
      <c r="I17" s="170">
        <f t="shared" si="1"/>
        <v>0</v>
      </c>
      <c r="J17" s="452"/>
    </row>
    <row r="18" spans="1:10" s="158" customFormat="1" ht="26.25" thickBot="1" x14ac:dyDescent="0.25">
      <c r="A18" s="29" t="s">
        <v>17</v>
      </c>
      <c r="B18" s="30" t="s">
        <v>350</v>
      </c>
      <c r="C18" s="42">
        <f>SUM(C6:C17)-C8</f>
        <v>37708764</v>
      </c>
      <c r="D18" s="42">
        <f>SUM(D6:D17)-D8</f>
        <v>21245896</v>
      </c>
      <c r="E18" s="42">
        <f>SUM(E6:E17)-E8</f>
        <v>58954660</v>
      </c>
      <c r="F18" s="30" t="s">
        <v>273</v>
      </c>
      <c r="G18" s="42">
        <f>SUM(G6:G17)</f>
        <v>57327764</v>
      </c>
      <c r="H18" s="42">
        <f>SUM(H6:H17)</f>
        <v>23340445</v>
      </c>
      <c r="I18" s="31">
        <f>SUM(I6:I17)</f>
        <v>80668209</v>
      </c>
      <c r="J18" s="452"/>
    </row>
    <row r="19" spans="1:10" s="158" customFormat="1" ht="12.95" customHeight="1" x14ac:dyDescent="0.2">
      <c r="A19" s="181" t="s">
        <v>18</v>
      </c>
      <c r="B19" s="182" t="s">
        <v>270</v>
      </c>
      <c r="C19" s="188">
        <f>+C20+C21+C22+C23</f>
        <v>24313000</v>
      </c>
      <c r="D19" s="188">
        <f>+D20+D21+D22+D23</f>
        <v>0</v>
      </c>
      <c r="E19" s="188">
        <v>24313000</v>
      </c>
      <c r="F19" s="295" t="s">
        <v>111</v>
      </c>
      <c r="G19" s="183"/>
      <c r="H19" s="183"/>
      <c r="I19" s="184">
        <f>G19+H19</f>
        <v>0</v>
      </c>
      <c r="J19" s="452"/>
    </row>
    <row r="20" spans="1:10" s="158" customFormat="1" ht="12.95" customHeight="1" x14ac:dyDescent="0.2">
      <c r="A20" s="171" t="s">
        <v>19</v>
      </c>
      <c r="B20" s="172" t="s">
        <v>119</v>
      </c>
      <c r="C20" s="173">
        <f>'1.'!C73</f>
        <v>24313000</v>
      </c>
      <c r="D20" s="173">
        <v>0</v>
      </c>
      <c r="E20" s="185">
        <f>C20+D20</f>
        <v>24313000</v>
      </c>
      <c r="F20" s="172" t="s">
        <v>272</v>
      </c>
      <c r="G20" s="173"/>
      <c r="H20" s="173"/>
      <c r="I20" s="186">
        <f t="shared" ref="I20:I28" si="2">G20+H20</f>
        <v>0</v>
      </c>
      <c r="J20" s="452"/>
    </row>
    <row r="21" spans="1:10" s="158" customFormat="1" ht="12.95" customHeight="1" x14ac:dyDescent="0.2">
      <c r="A21" s="171" t="s">
        <v>20</v>
      </c>
      <c r="B21" s="172" t="s">
        <v>120</v>
      </c>
      <c r="C21" s="173"/>
      <c r="D21" s="173"/>
      <c r="E21" s="185">
        <f>C21+D21</f>
        <v>0</v>
      </c>
      <c r="F21" s="172" t="s">
        <v>85</v>
      </c>
      <c r="G21" s="173"/>
      <c r="H21" s="173"/>
      <c r="I21" s="186">
        <f t="shared" si="2"/>
        <v>0</v>
      </c>
      <c r="J21" s="452"/>
    </row>
    <row r="22" spans="1:10" s="158" customFormat="1" ht="12.95" customHeight="1" x14ac:dyDescent="0.2">
      <c r="A22" s="171" t="s">
        <v>21</v>
      </c>
      <c r="B22" s="172" t="s">
        <v>124</v>
      </c>
      <c r="C22" s="173">
        <f>'1.'!C79</f>
        <v>0</v>
      </c>
      <c r="D22" s="173">
        <f>'1.'!D79</f>
        <v>0</v>
      </c>
      <c r="E22" s="185">
        <f>C22+D22</f>
        <v>0</v>
      </c>
      <c r="F22" s="172" t="s">
        <v>86</v>
      </c>
      <c r="G22" s="173"/>
      <c r="H22" s="173"/>
      <c r="I22" s="186">
        <f t="shared" si="2"/>
        <v>0</v>
      </c>
      <c r="J22" s="452"/>
    </row>
    <row r="23" spans="1:10" s="158" customFormat="1" ht="12.95" customHeight="1" x14ac:dyDescent="0.2">
      <c r="A23" s="171" t="s">
        <v>22</v>
      </c>
      <c r="B23" s="172" t="s">
        <v>125</v>
      </c>
      <c r="C23" s="173"/>
      <c r="D23" s="173"/>
      <c r="E23" s="310" t="s">
        <v>467</v>
      </c>
      <c r="F23" s="297" t="s">
        <v>446</v>
      </c>
      <c r="G23" s="173">
        <f>'1.'!C144</f>
        <v>905000</v>
      </c>
      <c r="H23" s="173">
        <f>'1.'!D144</f>
        <v>-549</v>
      </c>
      <c r="I23" s="186">
        <f t="shared" si="2"/>
        <v>904451</v>
      </c>
      <c r="J23" s="452"/>
    </row>
    <row r="24" spans="1:10" s="158" customFormat="1" ht="12.95" customHeight="1" x14ac:dyDescent="0.2">
      <c r="A24" s="171" t="s">
        <v>23</v>
      </c>
      <c r="B24" s="172" t="s">
        <v>271</v>
      </c>
      <c r="C24" s="187">
        <f>+C25+C26</f>
        <v>0</v>
      </c>
      <c r="D24" s="187">
        <f>+D25+D26</f>
        <v>0</v>
      </c>
      <c r="E24" s="187">
        <f>+E25+E26</f>
        <v>0</v>
      </c>
      <c r="F24" s="172" t="s">
        <v>112</v>
      </c>
      <c r="G24" s="173"/>
      <c r="H24" s="173"/>
      <c r="I24" s="186">
        <f t="shared" si="2"/>
        <v>0</v>
      </c>
      <c r="J24" s="452"/>
    </row>
    <row r="25" spans="1:10" s="158" customFormat="1" ht="12.95" customHeight="1" x14ac:dyDescent="0.2">
      <c r="A25" s="181" t="s">
        <v>24</v>
      </c>
      <c r="B25" s="182" t="s">
        <v>268</v>
      </c>
      <c r="C25" s="183"/>
      <c r="D25" s="183"/>
      <c r="E25" s="188">
        <f>C25+D25</f>
        <v>0</v>
      </c>
      <c r="F25" s="167" t="s">
        <v>332</v>
      </c>
      <c r="G25" s="183">
        <f>'1.'!C145</f>
        <v>0</v>
      </c>
      <c r="H25" s="183">
        <f>'1.'!D145</f>
        <v>0</v>
      </c>
      <c r="I25" s="184">
        <f t="shared" si="2"/>
        <v>0</v>
      </c>
      <c r="J25" s="452"/>
    </row>
    <row r="26" spans="1:10" s="158" customFormat="1" ht="12.95" customHeight="1" x14ac:dyDescent="0.2">
      <c r="A26" s="171" t="s">
        <v>25</v>
      </c>
      <c r="B26" s="172" t="s">
        <v>269</v>
      </c>
      <c r="C26" s="173"/>
      <c r="D26" s="173"/>
      <c r="E26" s="185">
        <f>C26+D26</f>
        <v>0</v>
      </c>
      <c r="F26" s="172" t="s">
        <v>338</v>
      </c>
      <c r="G26" s="173"/>
      <c r="H26" s="173"/>
      <c r="I26" s="186">
        <f t="shared" si="2"/>
        <v>0</v>
      </c>
      <c r="J26" s="452"/>
    </row>
    <row r="27" spans="1:10" s="158" customFormat="1" ht="12.95" customHeight="1" x14ac:dyDescent="0.2">
      <c r="A27" s="171" t="s">
        <v>26</v>
      </c>
      <c r="B27" s="172" t="s">
        <v>434</v>
      </c>
      <c r="C27" s="173"/>
      <c r="D27" s="173"/>
      <c r="E27" s="185">
        <f>C27+D27</f>
        <v>0</v>
      </c>
      <c r="F27" s="172" t="s">
        <v>339</v>
      </c>
      <c r="G27" s="173"/>
      <c r="H27" s="173"/>
      <c r="I27" s="186">
        <f t="shared" si="2"/>
        <v>0</v>
      </c>
      <c r="J27" s="452"/>
    </row>
    <row r="28" spans="1:10" s="158" customFormat="1" ht="12.95" customHeight="1" thickBot="1" x14ac:dyDescent="0.25">
      <c r="A28" s="181" t="s">
        <v>27</v>
      </c>
      <c r="B28" s="182" t="s">
        <v>227</v>
      </c>
      <c r="C28" s="183"/>
      <c r="D28" s="183"/>
      <c r="E28" s="188">
        <f>C28+D28</f>
        <v>0</v>
      </c>
      <c r="F28" s="189"/>
      <c r="G28" s="183"/>
      <c r="H28" s="183"/>
      <c r="I28" s="184">
        <f t="shared" si="2"/>
        <v>0</v>
      </c>
      <c r="J28" s="452"/>
    </row>
    <row r="29" spans="1:10" s="158" customFormat="1" ht="30" customHeight="1" thickBot="1" x14ac:dyDescent="0.25">
      <c r="A29" s="29" t="s">
        <v>28</v>
      </c>
      <c r="B29" s="30" t="s">
        <v>351</v>
      </c>
      <c r="C29" s="42">
        <f>+C19+C24+C27+C28</f>
        <v>24313000</v>
      </c>
      <c r="D29" s="42">
        <f>+D19+D24+D27+D28</f>
        <v>0</v>
      </c>
      <c r="E29" s="190">
        <f>+E19+E24+E27+E28</f>
        <v>24313000</v>
      </c>
      <c r="F29" s="30" t="s">
        <v>353</v>
      </c>
      <c r="G29" s="42">
        <f>SUM(G19:G28)</f>
        <v>905000</v>
      </c>
      <c r="H29" s="42">
        <f>SUM(H19:H28)</f>
        <v>-549</v>
      </c>
      <c r="I29" s="31">
        <f>SUM(I19:I28)</f>
        <v>904451</v>
      </c>
      <c r="J29" s="452"/>
    </row>
    <row r="30" spans="1:10" s="158" customFormat="1" ht="13.5" thickBot="1" x14ac:dyDescent="0.25">
      <c r="A30" s="29" t="s">
        <v>29</v>
      </c>
      <c r="B30" s="30" t="s">
        <v>352</v>
      </c>
      <c r="C30" s="42">
        <f>+C18+C29</f>
        <v>62021764</v>
      </c>
      <c r="D30" s="42">
        <f>+D18+D29</f>
        <v>21245896</v>
      </c>
      <c r="E30" s="31">
        <f>+E18+E29</f>
        <v>83267660</v>
      </c>
      <c r="F30" s="30" t="s">
        <v>354</v>
      </c>
      <c r="G30" s="42">
        <f>+G18+G29</f>
        <v>58232764</v>
      </c>
      <c r="H30" s="42">
        <f>+H18+H29</f>
        <v>23339896</v>
      </c>
      <c r="I30" s="31">
        <f>+I18+I29</f>
        <v>81572660</v>
      </c>
      <c r="J30" s="452"/>
    </row>
    <row r="31" spans="1:10" s="158" customFormat="1" ht="13.5" thickBot="1" x14ac:dyDescent="0.25">
      <c r="A31" s="29" t="s">
        <v>30</v>
      </c>
      <c r="B31" s="30" t="s">
        <v>89</v>
      </c>
      <c r="C31" s="42">
        <f>IF(C18-G18&lt;0,G18-C18,"-")</f>
        <v>19619000</v>
      </c>
      <c r="D31" s="42">
        <f>IF(D18-H18&lt;0,H18-D18,"-")</f>
        <v>2094549</v>
      </c>
      <c r="E31" s="31">
        <f>IF(E18-I18&lt;0,I18-E18,"-")</f>
        <v>21713549</v>
      </c>
      <c r="F31" s="30" t="s">
        <v>90</v>
      </c>
      <c r="G31" s="42" t="str">
        <f>IF(C18-G18&gt;0,C18-G18,"-")</f>
        <v>-</v>
      </c>
      <c r="H31" s="42" t="str">
        <f>IF(D18-H18&gt;0,D18-H18,"-")</f>
        <v>-</v>
      </c>
      <c r="I31" s="31" t="str">
        <f>IF(E18-I18&gt;0,E18-I18,"-")</f>
        <v>-</v>
      </c>
      <c r="J31" s="452"/>
    </row>
    <row r="32" spans="1:10" s="158" customFormat="1" ht="13.5" thickBot="1" x14ac:dyDescent="0.25">
      <c r="A32" s="29" t="s">
        <v>31</v>
      </c>
      <c r="B32" s="30" t="s">
        <v>128</v>
      </c>
      <c r="C32" s="42" t="str">
        <f>IF(C19-G19&lt;0,G19-C19,"-")</f>
        <v>-</v>
      </c>
      <c r="D32" s="42">
        <f>IF(D18+D29-H30&lt;0,H30-(D18+D29),"-")</f>
        <v>2094000</v>
      </c>
      <c r="E32" s="31" t="str">
        <f>IF(E19-I19&lt;0,I19-E19,"-")</f>
        <v>-</v>
      </c>
      <c r="F32" s="30" t="s">
        <v>129</v>
      </c>
      <c r="G32" s="42">
        <f>IF(C18+C29-G30&gt;0,C18+C29-G30,"-")</f>
        <v>3789000</v>
      </c>
      <c r="H32" s="42" t="str">
        <f>IF(D18+D29-H30&gt;0,D18+D29-H30,"-")</f>
        <v>-</v>
      </c>
      <c r="I32" s="31">
        <f>IF(E18+E29-I30&gt;0,E18+E29-I30,"-")</f>
        <v>1695000</v>
      </c>
      <c r="J32" s="452"/>
    </row>
    <row r="33" spans="2:6" ht="18.75" x14ac:dyDescent="0.2">
      <c r="B33" s="453"/>
      <c r="C33" s="453"/>
      <c r="D33" s="453"/>
      <c r="E33" s="453"/>
      <c r="F33" s="453"/>
    </row>
  </sheetData>
  <mergeCells count="3">
    <mergeCell ref="A3:A4"/>
    <mergeCell ref="J1:J32"/>
    <mergeCell ref="B33:F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2" orientation="landscape" verticalDpi="300" r:id="rId1"/>
  <headerFooter alignWithMargins="0">
    <oddHeader xml:space="preserve">&amp;C&amp;"Times New Roman CE,Félkövér"SIÓJUT KÖZSÉG ÖNKORMÁNYZATA&amp;R&amp;"Times New Roman CE,Félkövér dőlt"&amp;11 2.1. számú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SheetLayoutView="115" workbookViewId="0">
      <selection activeCell="D7" sqref="D7"/>
    </sheetView>
  </sheetViews>
  <sheetFormatPr defaultRowHeight="12.75" x14ac:dyDescent="0.2"/>
  <cols>
    <col min="1" max="1" width="6.83203125" style="9" customWidth="1"/>
    <col min="2" max="2" width="49.83203125" style="15" customWidth="1"/>
    <col min="3" max="5" width="15.5" style="9" customWidth="1"/>
    <col min="6" max="6" width="49.83203125" style="9" customWidth="1"/>
    <col min="7" max="9" width="15.5" style="9" customWidth="1"/>
    <col min="10" max="10" width="4.83203125" style="9" customWidth="1"/>
    <col min="11" max="16384" width="9.33203125" style="9"/>
  </cols>
  <sheetData>
    <row r="1" spans="1:10" ht="31.5" x14ac:dyDescent="0.2">
      <c r="B1" s="26" t="s">
        <v>88</v>
      </c>
      <c r="C1" s="27"/>
      <c r="D1" s="27"/>
      <c r="E1" s="27"/>
      <c r="F1" s="27"/>
      <c r="G1" s="27"/>
      <c r="H1" s="27"/>
      <c r="I1" s="27"/>
      <c r="J1" s="452"/>
    </row>
    <row r="2" spans="1:10" ht="14.25" thickBot="1" x14ac:dyDescent="0.25">
      <c r="G2" s="454" t="s">
        <v>459</v>
      </c>
      <c r="H2" s="454"/>
      <c r="I2" s="454"/>
      <c r="J2" s="452"/>
    </row>
    <row r="3" spans="1:10" s="158" customFormat="1" ht="13.5" customHeight="1" thickBot="1" x14ac:dyDescent="0.25">
      <c r="A3" s="450" t="s">
        <v>46</v>
      </c>
      <c r="B3" s="152" t="s">
        <v>37</v>
      </c>
      <c r="C3" s="153"/>
      <c r="D3" s="154"/>
      <c r="E3" s="154"/>
      <c r="F3" s="152" t="s">
        <v>38</v>
      </c>
      <c r="G3" s="155"/>
      <c r="H3" s="156"/>
      <c r="I3" s="157"/>
      <c r="J3" s="452"/>
    </row>
    <row r="4" spans="1:10" s="163" customFormat="1" ht="39" thickBot="1" x14ac:dyDescent="0.25">
      <c r="A4" s="451"/>
      <c r="B4" s="159" t="s">
        <v>40</v>
      </c>
      <c r="C4" s="160" t="str">
        <f>+CONCATENATE('1.'!C3," eredeti előirányzat")</f>
        <v>2017. évi eredeti előirányzat</v>
      </c>
      <c r="D4" s="161" t="str">
        <f>'2.1.  '!D4</f>
        <v>1.-5. sz. módosítás 
(±)</v>
      </c>
      <c r="E4" s="59" t="str">
        <f>'2.1.  '!E4</f>
        <v>5.sz. módosítás utáni</v>
      </c>
      <c r="F4" s="159" t="s">
        <v>40</v>
      </c>
      <c r="G4" s="160" t="str">
        <f>+C4</f>
        <v>2017. évi eredeti előirányzat</v>
      </c>
      <c r="H4" s="160" t="str">
        <f>D4</f>
        <v>1.-5. sz. módosítás 
(±)</v>
      </c>
      <c r="I4" s="162" t="str">
        <f>+E4</f>
        <v>5.sz. módosítás utáni</v>
      </c>
      <c r="J4" s="452"/>
    </row>
    <row r="5" spans="1:10" s="163" customFormat="1" ht="13.5" thickBot="1" x14ac:dyDescent="0.25">
      <c r="A5" s="164" t="s">
        <v>355</v>
      </c>
      <c r="B5" s="159" t="s">
        <v>356</v>
      </c>
      <c r="C5" s="160" t="s">
        <v>357</v>
      </c>
      <c r="D5" s="161" t="s">
        <v>359</v>
      </c>
      <c r="E5" s="161" t="s">
        <v>436</v>
      </c>
      <c r="F5" s="159" t="s">
        <v>382</v>
      </c>
      <c r="G5" s="160" t="s">
        <v>361</v>
      </c>
      <c r="H5" s="160" t="s">
        <v>362</v>
      </c>
      <c r="I5" s="165" t="s">
        <v>437</v>
      </c>
      <c r="J5" s="452"/>
    </row>
    <row r="6" spans="1:10" s="158" customFormat="1" ht="12.95" customHeight="1" x14ac:dyDescent="0.2">
      <c r="A6" s="166" t="s">
        <v>5</v>
      </c>
      <c r="B6" s="167" t="s">
        <v>274</v>
      </c>
      <c r="C6" s="168"/>
      <c r="D6" s="168">
        <f>'1.'!D25+'1.'!D21</f>
        <v>57971000</v>
      </c>
      <c r="E6" s="169">
        <f>C6+D6</f>
        <v>57971000</v>
      </c>
      <c r="F6" s="167" t="s">
        <v>121</v>
      </c>
      <c r="G6" s="168">
        <f>'1.'!C117</f>
        <v>3789000</v>
      </c>
      <c r="H6" s="168">
        <f>'1.'!D117</f>
        <v>55877000</v>
      </c>
      <c r="I6" s="191">
        <f>G6+H6</f>
        <v>59666000</v>
      </c>
      <c r="J6" s="452"/>
    </row>
    <row r="7" spans="1:10" s="158" customFormat="1" x14ac:dyDescent="0.2">
      <c r="A7" s="171" t="s">
        <v>6</v>
      </c>
      <c r="B7" s="172" t="s">
        <v>275</v>
      </c>
      <c r="C7" s="173"/>
      <c r="D7" s="168">
        <f>'1.'!D26</f>
        <v>56396000</v>
      </c>
      <c r="E7" s="169">
        <f t="shared" ref="E7:E16" si="0">C7+D7</f>
        <v>56396000</v>
      </c>
      <c r="F7" s="172" t="s">
        <v>280</v>
      </c>
      <c r="G7" s="173"/>
      <c r="H7" s="168">
        <f>'1.'!D118</f>
        <v>56396000</v>
      </c>
      <c r="I7" s="186">
        <f t="shared" ref="I7:I29" si="1">G7+H7</f>
        <v>56396000</v>
      </c>
      <c r="J7" s="452"/>
    </row>
    <row r="8" spans="1:10" s="158" customFormat="1" ht="12.95" customHeight="1" x14ac:dyDescent="0.2">
      <c r="A8" s="171" t="s">
        <v>7</v>
      </c>
      <c r="B8" s="172" t="s">
        <v>2</v>
      </c>
      <c r="C8" s="173"/>
      <c r="D8" s="173"/>
      <c r="E8" s="169">
        <f t="shared" si="0"/>
        <v>0</v>
      </c>
      <c r="F8" s="172" t="s">
        <v>107</v>
      </c>
      <c r="G8" s="173"/>
      <c r="H8" s="173"/>
      <c r="I8" s="186">
        <f t="shared" si="1"/>
        <v>0</v>
      </c>
      <c r="J8" s="452"/>
    </row>
    <row r="9" spans="1:10" s="158" customFormat="1" ht="12.95" customHeight="1" x14ac:dyDescent="0.2">
      <c r="A9" s="171" t="s">
        <v>8</v>
      </c>
      <c r="B9" s="172" t="s">
        <v>276</v>
      </c>
      <c r="C9" s="173"/>
      <c r="D9" s="173"/>
      <c r="E9" s="169">
        <f t="shared" si="0"/>
        <v>0</v>
      </c>
      <c r="F9" s="172" t="s">
        <v>281</v>
      </c>
      <c r="G9" s="173"/>
      <c r="H9" s="173"/>
      <c r="I9" s="186">
        <f t="shared" si="1"/>
        <v>0</v>
      </c>
      <c r="J9" s="452"/>
    </row>
    <row r="10" spans="1:10" s="158" customFormat="1" ht="12.75" customHeight="1" x14ac:dyDescent="0.2">
      <c r="A10" s="171" t="s">
        <v>9</v>
      </c>
      <c r="B10" s="172" t="s">
        <v>277</v>
      </c>
      <c r="C10" s="173"/>
      <c r="D10" s="173"/>
      <c r="E10" s="169">
        <f t="shared" si="0"/>
        <v>0</v>
      </c>
      <c r="F10" s="172" t="s">
        <v>123</v>
      </c>
      <c r="G10" s="173"/>
      <c r="H10" s="173"/>
      <c r="I10" s="186">
        <f t="shared" si="1"/>
        <v>0</v>
      </c>
      <c r="J10" s="452"/>
    </row>
    <row r="11" spans="1:10" s="158" customFormat="1" ht="12.95" customHeight="1" x14ac:dyDescent="0.2">
      <c r="A11" s="171" t="s">
        <v>10</v>
      </c>
      <c r="B11" s="172" t="s">
        <v>278</v>
      </c>
      <c r="C11" s="175"/>
      <c r="D11" s="175"/>
      <c r="E11" s="169">
        <f t="shared" si="0"/>
        <v>0</v>
      </c>
      <c r="F11" s="192"/>
      <c r="G11" s="173"/>
      <c r="H11" s="173"/>
      <c r="I11" s="186">
        <f t="shared" si="1"/>
        <v>0</v>
      </c>
      <c r="J11" s="452"/>
    </row>
    <row r="12" spans="1:10" s="158" customFormat="1" ht="12.95" customHeight="1" x14ac:dyDescent="0.2">
      <c r="A12" s="171" t="s">
        <v>11</v>
      </c>
      <c r="B12" s="176"/>
      <c r="C12" s="173"/>
      <c r="D12" s="173"/>
      <c r="E12" s="169">
        <f t="shared" si="0"/>
        <v>0</v>
      </c>
      <c r="F12" s="192"/>
      <c r="G12" s="173"/>
      <c r="H12" s="173"/>
      <c r="I12" s="186">
        <f t="shared" si="1"/>
        <v>0</v>
      </c>
      <c r="J12" s="452"/>
    </row>
    <row r="13" spans="1:10" s="158" customFormat="1" ht="12.95" customHeight="1" x14ac:dyDescent="0.2">
      <c r="A13" s="171" t="s">
        <v>12</v>
      </c>
      <c r="B13" s="176"/>
      <c r="C13" s="173"/>
      <c r="D13" s="173"/>
      <c r="E13" s="169">
        <f t="shared" si="0"/>
        <v>0</v>
      </c>
      <c r="F13" s="192"/>
      <c r="G13" s="173"/>
      <c r="H13" s="173"/>
      <c r="I13" s="186">
        <f t="shared" si="1"/>
        <v>0</v>
      </c>
      <c r="J13" s="452"/>
    </row>
    <row r="14" spans="1:10" s="158" customFormat="1" ht="12.95" customHeight="1" x14ac:dyDescent="0.2">
      <c r="A14" s="171" t="s">
        <v>13</v>
      </c>
      <c r="B14" s="193"/>
      <c r="C14" s="175"/>
      <c r="D14" s="175"/>
      <c r="E14" s="169">
        <f t="shared" si="0"/>
        <v>0</v>
      </c>
      <c r="F14" s="192"/>
      <c r="G14" s="173"/>
      <c r="H14" s="173"/>
      <c r="I14" s="186">
        <f t="shared" si="1"/>
        <v>0</v>
      </c>
      <c r="J14" s="452"/>
    </row>
    <row r="15" spans="1:10" s="158" customFormat="1" x14ac:dyDescent="0.2">
      <c r="A15" s="171" t="s">
        <v>14</v>
      </c>
      <c r="B15" s="176"/>
      <c r="C15" s="175"/>
      <c r="D15" s="175"/>
      <c r="E15" s="169">
        <f t="shared" si="0"/>
        <v>0</v>
      </c>
      <c r="F15" s="192"/>
      <c r="G15" s="173"/>
      <c r="H15" s="173"/>
      <c r="I15" s="186">
        <f t="shared" si="1"/>
        <v>0</v>
      </c>
      <c r="J15" s="452"/>
    </row>
    <row r="16" spans="1:10" s="158" customFormat="1" ht="12.95" customHeight="1" thickBot="1" x14ac:dyDescent="0.25">
      <c r="A16" s="181" t="s">
        <v>15</v>
      </c>
      <c r="B16" s="189"/>
      <c r="C16" s="194"/>
      <c r="D16" s="194"/>
      <c r="E16" s="169">
        <f t="shared" si="0"/>
        <v>0</v>
      </c>
      <c r="F16" s="182" t="s">
        <v>35</v>
      </c>
      <c r="G16" s="183"/>
      <c r="H16" s="183"/>
      <c r="I16" s="184">
        <f t="shared" si="1"/>
        <v>0</v>
      </c>
      <c r="J16" s="452"/>
    </row>
    <row r="17" spans="1:10" s="158" customFormat="1" ht="25.5" customHeight="1" thickBot="1" x14ac:dyDescent="0.25">
      <c r="A17" s="29" t="s">
        <v>16</v>
      </c>
      <c r="B17" s="30" t="s">
        <v>288</v>
      </c>
      <c r="C17" s="42">
        <f>+C6+C8+C9+C11+C12+C13+C14+C15+C16</f>
        <v>0</v>
      </c>
      <c r="D17" s="42">
        <f>+D6+D8+D9+D11+D12+D13+D14+D15+D16</f>
        <v>57971000</v>
      </c>
      <c r="E17" s="42">
        <f>+E6+E8+E9+E11+E12+E13+E14+E15+E16</f>
        <v>57971000</v>
      </c>
      <c r="F17" s="30" t="s">
        <v>289</v>
      </c>
      <c r="G17" s="42">
        <f>+G6+G8+G10+G11+G12+G13+G14+G15+G16</f>
        <v>3789000</v>
      </c>
      <c r="H17" s="42">
        <f>+H6+H8+H10+H11+H12+H13+H14+H15+H16</f>
        <v>55877000</v>
      </c>
      <c r="I17" s="31">
        <f>+I6+I8+I10+I11+I12+I13+I14+I15+I16</f>
        <v>59666000</v>
      </c>
      <c r="J17" s="452"/>
    </row>
    <row r="18" spans="1:10" s="158" customFormat="1" ht="12.95" customHeight="1" x14ac:dyDescent="0.2">
      <c r="A18" s="166" t="s">
        <v>17</v>
      </c>
      <c r="B18" s="195" t="s">
        <v>141</v>
      </c>
      <c r="C18" s="196">
        <f>+C19+C20+C21+C22+C23</f>
        <v>0</v>
      </c>
      <c r="D18" s="196">
        <f>+D19+D20+D21+D22+D23</f>
        <v>0</v>
      </c>
      <c r="E18" s="196">
        <f>+E19+E20+E21+E22+E23</f>
        <v>0</v>
      </c>
      <c r="F18" s="172" t="s">
        <v>111</v>
      </c>
      <c r="G18" s="168"/>
      <c r="H18" s="168"/>
      <c r="I18" s="170">
        <f t="shared" si="1"/>
        <v>0</v>
      </c>
      <c r="J18" s="452"/>
    </row>
    <row r="19" spans="1:10" s="158" customFormat="1" ht="12.95" customHeight="1" x14ac:dyDescent="0.2">
      <c r="A19" s="171" t="s">
        <v>18</v>
      </c>
      <c r="B19" s="197" t="s">
        <v>130</v>
      </c>
      <c r="C19" s="173"/>
      <c r="D19" s="173"/>
      <c r="E19" s="185">
        <f t="shared" ref="E19:E29" si="2">C19+D19</f>
        <v>0</v>
      </c>
      <c r="F19" s="172" t="s">
        <v>114</v>
      </c>
      <c r="G19" s="173"/>
      <c r="H19" s="173"/>
      <c r="I19" s="186">
        <f t="shared" si="1"/>
        <v>0</v>
      </c>
      <c r="J19" s="452"/>
    </row>
    <row r="20" spans="1:10" s="158" customFormat="1" ht="12.95" customHeight="1" x14ac:dyDescent="0.2">
      <c r="A20" s="166" t="s">
        <v>19</v>
      </c>
      <c r="B20" s="197" t="s">
        <v>131</v>
      </c>
      <c r="C20" s="173"/>
      <c r="D20" s="173"/>
      <c r="E20" s="185">
        <f t="shared" si="2"/>
        <v>0</v>
      </c>
      <c r="F20" s="172" t="s">
        <v>85</v>
      </c>
      <c r="G20" s="173"/>
      <c r="H20" s="173"/>
      <c r="I20" s="186">
        <f t="shared" si="1"/>
        <v>0</v>
      </c>
      <c r="J20" s="452"/>
    </row>
    <row r="21" spans="1:10" s="158" customFormat="1" ht="12.95" customHeight="1" x14ac:dyDescent="0.2">
      <c r="A21" s="171" t="s">
        <v>20</v>
      </c>
      <c r="B21" s="197" t="s">
        <v>132</v>
      </c>
      <c r="C21" s="173"/>
      <c r="D21" s="173"/>
      <c r="E21" s="185">
        <f t="shared" si="2"/>
        <v>0</v>
      </c>
      <c r="F21" s="172" t="s">
        <v>86</v>
      </c>
      <c r="G21" s="173"/>
      <c r="H21" s="173"/>
      <c r="I21" s="186">
        <f t="shared" si="1"/>
        <v>0</v>
      </c>
      <c r="J21" s="452"/>
    </row>
    <row r="22" spans="1:10" s="158" customFormat="1" ht="12.95" customHeight="1" x14ac:dyDescent="0.2">
      <c r="A22" s="166" t="s">
        <v>21</v>
      </c>
      <c r="B22" s="197" t="s">
        <v>133</v>
      </c>
      <c r="C22" s="173"/>
      <c r="D22" s="173"/>
      <c r="E22" s="185">
        <f t="shared" si="2"/>
        <v>0</v>
      </c>
      <c r="F22" s="182" t="s">
        <v>127</v>
      </c>
      <c r="G22" s="173"/>
      <c r="H22" s="173"/>
      <c r="I22" s="186">
        <f t="shared" si="1"/>
        <v>0</v>
      </c>
      <c r="J22" s="452"/>
    </row>
    <row r="23" spans="1:10" s="158" customFormat="1" ht="12.95" customHeight="1" x14ac:dyDescent="0.2">
      <c r="A23" s="171" t="s">
        <v>22</v>
      </c>
      <c r="B23" s="198" t="s">
        <v>134</v>
      </c>
      <c r="C23" s="173"/>
      <c r="D23" s="173"/>
      <c r="E23" s="185">
        <f t="shared" si="2"/>
        <v>0</v>
      </c>
      <c r="F23" s="172" t="s">
        <v>115</v>
      </c>
      <c r="G23" s="173"/>
      <c r="H23" s="173"/>
      <c r="I23" s="186">
        <f t="shared" si="1"/>
        <v>0</v>
      </c>
      <c r="J23" s="452"/>
    </row>
    <row r="24" spans="1:10" s="158" customFormat="1" ht="12.95" customHeight="1" x14ac:dyDescent="0.2">
      <c r="A24" s="166" t="s">
        <v>23</v>
      </c>
      <c r="B24" s="199" t="s">
        <v>135</v>
      </c>
      <c r="C24" s="187">
        <f>+C25+C26+C27+C28+C29</f>
        <v>0</v>
      </c>
      <c r="D24" s="187">
        <f>+D25+D26+D27+D28+D29</f>
        <v>0</v>
      </c>
      <c r="E24" s="187">
        <f>+E25+E26+E27+E28+E29</f>
        <v>0</v>
      </c>
      <c r="F24" s="167" t="s">
        <v>113</v>
      </c>
      <c r="G24" s="173"/>
      <c r="H24" s="173"/>
      <c r="I24" s="186">
        <f t="shared" si="1"/>
        <v>0</v>
      </c>
      <c r="J24" s="452"/>
    </row>
    <row r="25" spans="1:10" s="158" customFormat="1" ht="12.95" customHeight="1" x14ac:dyDescent="0.2">
      <c r="A25" s="171" t="s">
        <v>24</v>
      </c>
      <c r="B25" s="198" t="s">
        <v>136</v>
      </c>
      <c r="C25" s="173"/>
      <c r="D25" s="173"/>
      <c r="E25" s="185">
        <f t="shared" si="2"/>
        <v>0</v>
      </c>
      <c r="F25" s="167" t="s">
        <v>282</v>
      </c>
      <c r="G25" s="173"/>
      <c r="H25" s="173"/>
      <c r="I25" s="186">
        <f t="shared" si="1"/>
        <v>0</v>
      </c>
      <c r="J25" s="452"/>
    </row>
    <row r="26" spans="1:10" s="158" customFormat="1" ht="12.95" customHeight="1" x14ac:dyDescent="0.2">
      <c r="A26" s="166" t="s">
        <v>25</v>
      </c>
      <c r="B26" s="198" t="s">
        <v>137</v>
      </c>
      <c r="C26" s="173"/>
      <c r="D26" s="173"/>
      <c r="E26" s="185">
        <f t="shared" si="2"/>
        <v>0</v>
      </c>
      <c r="F26" s="200"/>
      <c r="G26" s="173"/>
      <c r="H26" s="173"/>
      <c r="I26" s="186">
        <f t="shared" si="1"/>
        <v>0</v>
      </c>
      <c r="J26" s="452"/>
    </row>
    <row r="27" spans="1:10" s="158" customFormat="1" ht="12.95" customHeight="1" x14ac:dyDescent="0.2">
      <c r="A27" s="171" t="s">
        <v>26</v>
      </c>
      <c r="B27" s="197" t="s">
        <v>138</v>
      </c>
      <c r="C27" s="173"/>
      <c r="D27" s="173"/>
      <c r="E27" s="185">
        <f t="shared" si="2"/>
        <v>0</v>
      </c>
      <c r="F27" s="200"/>
      <c r="G27" s="173"/>
      <c r="H27" s="173"/>
      <c r="I27" s="186">
        <f t="shared" si="1"/>
        <v>0</v>
      </c>
      <c r="J27" s="452"/>
    </row>
    <row r="28" spans="1:10" s="158" customFormat="1" ht="12.95" customHeight="1" x14ac:dyDescent="0.2">
      <c r="A28" s="166" t="s">
        <v>27</v>
      </c>
      <c r="B28" s="201" t="s">
        <v>139</v>
      </c>
      <c r="C28" s="173"/>
      <c r="D28" s="173"/>
      <c r="E28" s="185">
        <f t="shared" si="2"/>
        <v>0</v>
      </c>
      <c r="F28" s="176"/>
      <c r="G28" s="173"/>
      <c r="H28" s="173"/>
      <c r="I28" s="186">
        <f t="shared" si="1"/>
        <v>0</v>
      </c>
      <c r="J28" s="452"/>
    </row>
    <row r="29" spans="1:10" s="158" customFormat="1" ht="12.95" customHeight="1" thickBot="1" x14ac:dyDescent="0.25">
      <c r="A29" s="171" t="s">
        <v>28</v>
      </c>
      <c r="B29" s="202" t="s">
        <v>140</v>
      </c>
      <c r="C29" s="173"/>
      <c r="D29" s="173"/>
      <c r="E29" s="185">
        <f t="shared" si="2"/>
        <v>0</v>
      </c>
      <c r="F29" s="200"/>
      <c r="G29" s="173"/>
      <c r="H29" s="173"/>
      <c r="I29" s="186">
        <f t="shared" si="1"/>
        <v>0</v>
      </c>
      <c r="J29" s="452"/>
    </row>
    <row r="30" spans="1:10" s="158" customFormat="1" ht="27.75" customHeight="1" thickBot="1" x14ac:dyDescent="0.25">
      <c r="A30" s="29" t="s">
        <v>29</v>
      </c>
      <c r="B30" s="30" t="s">
        <v>279</v>
      </c>
      <c r="C30" s="42">
        <f>+C18+C24</f>
        <v>0</v>
      </c>
      <c r="D30" s="42">
        <f>+D18+D24</f>
        <v>0</v>
      </c>
      <c r="E30" s="42">
        <f>+E18+E24</f>
        <v>0</v>
      </c>
      <c r="F30" s="30" t="s">
        <v>283</v>
      </c>
      <c r="G30" s="42">
        <f>SUM(G18:G29)</f>
        <v>0</v>
      </c>
      <c r="H30" s="42">
        <f>SUM(H18:H29)</f>
        <v>0</v>
      </c>
      <c r="I30" s="31">
        <f>SUM(I18:I29)</f>
        <v>0</v>
      </c>
      <c r="J30" s="452"/>
    </row>
    <row r="31" spans="1:10" s="158" customFormat="1" ht="13.5" thickBot="1" x14ac:dyDescent="0.25">
      <c r="A31" s="29" t="s">
        <v>30</v>
      </c>
      <c r="B31" s="30" t="s">
        <v>284</v>
      </c>
      <c r="C31" s="42">
        <f>+C17+C30</f>
        <v>0</v>
      </c>
      <c r="D31" s="42">
        <f>+D17+D30</f>
        <v>57971000</v>
      </c>
      <c r="E31" s="31">
        <f>+E17+E30</f>
        <v>57971000</v>
      </c>
      <c r="F31" s="30" t="s">
        <v>285</v>
      </c>
      <c r="G31" s="42">
        <f>+G17+G30</f>
        <v>3789000</v>
      </c>
      <c r="H31" s="42">
        <f>+H17+H30</f>
        <v>55877000</v>
      </c>
      <c r="I31" s="31">
        <f>+I17+I30</f>
        <v>59666000</v>
      </c>
      <c r="J31" s="452"/>
    </row>
    <row r="32" spans="1:10" s="158" customFormat="1" ht="13.5" thickBot="1" x14ac:dyDescent="0.25">
      <c r="A32" s="29" t="s">
        <v>31</v>
      </c>
      <c r="B32" s="30" t="s">
        <v>89</v>
      </c>
      <c r="C32" s="42">
        <f>IF(C17-G17&lt;0,G17-C17,"-")</f>
        <v>3789000</v>
      </c>
      <c r="D32" s="42" t="str">
        <f>IF(D17-H17&lt;0,H17-D17,"-")</f>
        <v>-</v>
      </c>
      <c r="E32" s="31">
        <f>IF(E17-I17&lt;0,I17-E17,"-")</f>
        <v>1695000</v>
      </c>
      <c r="F32" s="30" t="s">
        <v>90</v>
      </c>
      <c r="G32" s="42" t="str">
        <f>IF(C17-G17&gt;0,C17-G17,"-")</f>
        <v>-</v>
      </c>
      <c r="H32" s="42">
        <f>IF(D17-H17&gt;0,D17-H17,"-")</f>
        <v>2094000</v>
      </c>
      <c r="I32" s="31" t="str">
        <f>IF(E17-I17&gt;0,E17-I17,"-")</f>
        <v>-</v>
      </c>
      <c r="J32" s="452"/>
    </row>
    <row r="33" spans="1:10" s="158" customFormat="1" ht="13.5" thickBot="1" x14ac:dyDescent="0.25">
      <c r="A33" s="29" t="s">
        <v>32</v>
      </c>
      <c r="B33" s="30" t="s">
        <v>128</v>
      </c>
      <c r="C33" s="42">
        <f>IF(C17+C30-G31&lt;0,G31-(C17+C30),"-")</f>
        <v>3789000</v>
      </c>
      <c r="D33" s="42" t="str">
        <f>IF(D17+D30-H31&lt;0,H31-(D17+D30),"-")</f>
        <v>-</v>
      </c>
      <c r="E33" s="31">
        <f>IF(E17+E30-I31&lt;0,I31-(E17+E30),"-")</f>
        <v>1695000</v>
      </c>
      <c r="F33" s="30" t="s">
        <v>129</v>
      </c>
      <c r="G33" s="42" t="str">
        <f>IF(C17+C30-G31&gt;0,C17+C30-G31,"-")</f>
        <v>-</v>
      </c>
      <c r="H33" s="42">
        <f>IF(D17+D30-H31&gt;0,D17+D30-H31,"-")</f>
        <v>2094000</v>
      </c>
      <c r="I33" s="31" t="str">
        <f>IF(E17+E30-I31&gt;0,E17+E30-I31,"-")</f>
        <v>-</v>
      </c>
      <c r="J33" s="452"/>
    </row>
  </sheetData>
  <mergeCells count="3">
    <mergeCell ref="A3:A4"/>
    <mergeCell ref="J1:J33"/>
    <mergeCell ref="G2:I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>
    <oddHeader>&amp;R2.2.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8"/>
  <sheetViews>
    <sheetView topLeftCell="A19" workbookViewId="0">
      <selection activeCell="E30" sqref="E30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4" width="13.83203125" style="291" customWidth="1"/>
    <col min="5" max="5" width="13.83203125" customWidth="1"/>
  </cols>
  <sheetData>
    <row r="1" spans="1:5" ht="18.75" x14ac:dyDescent="0.3">
      <c r="A1" s="43" t="s">
        <v>435</v>
      </c>
      <c r="B1" s="16"/>
      <c r="C1" s="16"/>
      <c r="D1" s="290"/>
      <c r="E1" s="44" t="s">
        <v>84</v>
      </c>
    </row>
    <row r="2" spans="1:5" x14ac:dyDescent="0.2">
      <c r="A2" s="16"/>
      <c r="B2" s="16"/>
      <c r="C2" s="16"/>
      <c r="D2" s="290"/>
      <c r="E2" s="16"/>
    </row>
    <row r="3" spans="1:5" x14ac:dyDescent="0.2">
      <c r="A3" s="45"/>
      <c r="B3" s="46"/>
      <c r="C3" s="45"/>
      <c r="D3" s="46"/>
      <c r="E3" s="46"/>
    </row>
    <row r="4" spans="1:5" ht="15.75" x14ac:dyDescent="0.25">
      <c r="A4" s="18" t="str">
        <f>+ÖSSZEFÜGGÉSEK!A6</f>
        <v>2017. évi eredeti előirányzat BEVÉTELEK</v>
      </c>
      <c r="B4" s="47"/>
      <c r="C4" s="48"/>
      <c r="D4" s="46"/>
      <c r="E4" s="46"/>
    </row>
    <row r="5" spans="1:5" x14ac:dyDescent="0.2">
      <c r="A5" s="45"/>
      <c r="B5" s="46"/>
      <c r="C5" s="45"/>
      <c r="D5" s="46"/>
      <c r="E5" s="46"/>
    </row>
    <row r="6" spans="1:5" x14ac:dyDescent="0.2">
      <c r="A6" s="45" t="s">
        <v>404</v>
      </c>
      <c r="B6" s="46">
        <f>+'1.'!C63</f>
        <v>37708764</v>
      </c>
      <c r="C6" s="45" t="s">
        <v>383</v>
      </c>
      <c r="D6" s="46">
        <f>+'2.1.  '!C18+'2.2.  '!C17</f>
        <v>37708764</v>
      </c>
      <c r="E6" s="46">
        <f>+B6-D6</f>
        <v>0</v>
      </c>
    </row>
    <row r="7" spans="1:5" x14ac:dyDescent="0.2">
      <c r="A7" s="45" t="s">
        <v>420</v>
      </c>
      <c r="B7" s="46">
        <f>+'1.'!C87</f>
        <v>24313000</v>
      </c>
      <c r="C7" s="45" t="s">
        <v>389</v>
      </c>
      <c r="D7" s="46">
        <f>+'2.1.  '!C29+'2.2.  '!C30</f>
        <v>24313000</v>
      </c>
      <c r="E7" s="46">
        <f>+B7-D7</f>
        <v>0</v>
      </c>
    </row>
    <row r="8" spans="1:5" x14ac:dyDescent="0.2">
      <c r="A8" s="45" t="s">
        <v>421</v>
      </c>
      <c r="B8" s="46">
        <f>+'1.'!C88</f>
        <v>62021764</v>
      </c>
      <c r="C8" s="45" t="s">
        <v>390</v>
      </c>
      <c r="D8" s="46">
        <f>+'2.1.  '!C30+'2.2.  '!C31</f>
        <v>62021764</v>
      </c>
      <c r="E8" s="46">
        <f>+B8-D8</f>
        <v>0</v>
      </c>
    </row>
    <row r="9" spans="1:5" x14ac:dyDescent="0.2">
      <c r="A9" s="45"/>
      <c r="B9" s="46"/>
      <c r="C9" s="45"/>
      <c r="D9" s="46"/>
      <c r="E9" s="46"/>
    </row>
    <row r="10" spans="1:5" ht="15.75" x14ac:dyDescent="0.25">
      <c r="A10" s="18" t="str">
        <f>+ÖSSZEFÜGGÉSEK!A13</f>
        <v>2017. évi előirányzat módosítások BEVÉTELEK</v>
      </c>
      <c r="B10" s="47"/>
      <c r="C10" s="48"/>
      <c r="D10" s="46"/>
      <c r="E10" s="46"/>
    </row>
    <row r="11" spans="1:5" x14ac:dyDescent="0.2">
      <c r="A11" s="45"/>
      <c r="B11" s="46"/>
      <c r="C11" s="45"/>
      <c r="D11" s="46"/>
      <c r="E11" s="46"/>
    </row>
    <row r="12" spans="1:5" x14ac:dyDescent="0.2">
      <c r="A12" s="45" t="s">
        <v>405</v>
      </c>
      <c r="B12" s="46">
        <f>+'1.'!D63</f>
        <v>79216896</v>
      </c>
      <c r="C12" s="45" t="s">
        <v>384</v>
      </c>
      <c r="D12" s="46">
        <f>+'2.1.  '!D18+'2.2.  '!D17</f>
        <v>79216896</v>
      </c>
      <c r="E12" s="46">
        <f>+B12-D12</f>
        <v>0</v>
      </c>
    </row>
    <row r="13" spans="1:5" x14ac:dyDescent="0.2">
      <c r="A13" s="45" t="s">
        <v>406</v>
      </c>
      <c r="B13" s="46">
        <f>+'1.'!D87</f>
        <v>0</v>
      </c>
      <c r="C13" s="45" t="s">
        <v>391</v>
      </c>
      <c r="D13" s="46">
        <f>+'2.1.  '!D29+'2.2.  '!D30</f>
        <v>0</v>
      </c>
      <c r="E13" s="46">
        <f>+B13-D13</f>
        <v>0</v>
      </c>
    </row>
    <row r="14" spans="1:5" x14ac:dyDescent="0.2">
      <c r="A14" s="45" t="s">
        <v>407</v>
      </c>
      <c r="B14" s="46">
        <f>+'1.'!D88</f>
        <v>79216896</v>
      </c>
      <c r="C14" s="45" t="s">
        <v>392</v>
      </c>
      <c r="D14" s="46">
        <f>+'2.1.  '!D30+'2.2.  '!D31</f>
        <v>79216896</v>
      </c>
      <c r="E14" s="46">
        <f>+B14-D14</f>
        <v>0</v>
      </c>
    </row>
    <row r="15" spans="1:5" x14ac:dyDescent="0.2">
      <c r="A15" s="45"/>
      <c r="B15" s="46"/>
      <c r="C15" s="45"/>
      <c r="D15" s="46"/>
      <c r="E15" s="46"/>
    </row>
    <row r="16" spans="1:5" ht="14.25" x14ac:dyDescent="0.2">
      <c r="A16" s="49" t="str">
        <f>+ÖSSZEFÜGGÉSEK!A19</f>
        <v>2017. módosítás utáni módosított előrirányzatok BEVÉTELEK</v>
      </c>
      <c r="B16" s="17"/>
      <c r="C16" s="48"/>
      <c r="D16" s="46"/>
      <c r="E16" s="46"/>
    </row>
    <row r="17" spans="1:5" x14ac:dyDescent="0.2">
      <c r="A17" s="45"/>
      <c r="B17" s="46"/>
      <c r="C17" s="45"/>
      <c r="D17" s="46"/>
      <c r="E17" s="46"/>
    </row>
    <row r="18" spans="1:5" x14ac:dyDescent="0.2">
      <c r="A18" s="45" t="s">
        <v>408</v>
      </c>
      <c r="B18" s="46">
        <f>+'1.'!E63</f>
        <v>116925660</v>
      </c>
      <c r="C18" s="45" t="s">
        <v>385</v>
      </c>
      <c r="D18" s="46">
        <f>+'2.1.  '!E18+'2.2.  '!E17</f>
        <v>116925660</v>
      </c>
      <c r="E18" s="46">
        <f>+B18-D18</f>
        <v>0</v>
      </c>
    </row>
    <row r="19" spans="1:5" x14ac:dyDescent="0.2">
      <c r="A19" s="45" t="s">
        <v>409</v>
      </c>
      <c r="B19" s="46">
        <f>+'1.'!E87</f>
        <v>24313000</v>
      </c>
      <c r="C19" s="45" t="s">
        <v>393</v>
      </c>
      <c r="D19" s="46">
        <f>+'2.1.  '!E29+'2.2.  '!E30</f>
        <v>24313000</v>
      </c>
      <c r="E19" s="46">
        <f>+B19-D19</f>
        <v>0</v>
      </c>
    </row>
    <row r="20" spans="1:5" x14ac:dyDescent="0.2">
      <c r="A20" s="45" t="s">
        <v>410</v>
      </c>
      <c r="B20" s="46">
        <f>+'1.'!E88</f>
        <v>141238660</v>
      </c>
      <c r="C20" s="45" t="s">
        <v>394</v>
      </c>
      <c r="D20" s="46">
        <f>+'2.1.  '!E30+'2.2.  '!E31</f>
        <v>141238660</v>
      </c>
      <c r="E20" s="46">
        <f>+B20-D20</f>
        <v>0</v>
      </c>
    </row>
    <row r="21" spans="1:5" x14ac:dyDescent="0.2">
      <c r="A21" s="45"/>
      <c r="B21" s="46"/>
      <c r="C21" s="45"/>
      <c r="D21" s="46"/>
      <c r="E21" s="46"/>
    </row>
    <row r="22" spans="1:5" ht="15.75" x14ac:dyDescent="0.25">
      <c r="A22" s="18" t="str">
        <f>+ÖSSZEFÜGGÉSEK!A25</f>
        <v>2017. évi eredeti előirányzat KIADÁSOK</v>
      </c>
      <c r="B22" s="47"/>
      <c r="C22" s="48"/>
      <c r="D22" s="46"/>
      <c r="E22" s="46"/>
    </row>
    <row r="23" spans="1:5" x14ac:dyDescent="0.2">
      <c r="A23" s="45"/>
      <c r="B23" s="46"/>
      <c r="C23" s="45"/>
      <c r="D23" s="46"/>
      <c r="E23" s="46"/>
    </row>
    <row r="24" spans="1:5" x14ac:dyDescent="0.2">
      <c r="A24" s="45" t="s">
        <v>422</v>
      </c>
      <c r="B24" s="46">
        <f>+'1.'!C130</f>
        <v>61116764</v>
      </c>
      <c r="C24" s="45" t="s">
        <v>386</v>
      </c>
      <c r="D24" s="46">
        <f>+'2.1.  '!G18+'2.2.  '!G17</f>
        <v>61116764</v>
      </c>
      <c r="E24" s="46">
        <f>+B24-D24</f>
        <v>0</v>
      </c>
    </row>
    <row r="25" spans="1:5" x14ac:dyDescent="0.2">
      <c r="A25" s="45" t="s">
        <v>412</v>
      </c>
      <c r="B25" s="46">
        <f>+'1.'!C155</f>
        <v>905000</v>
      </c>
      <c r="C25" s="45" t="s">
        <v>395</v>
      </c>
      <c r="D25" s="46">
        <f>+'2.1.  '!G29+'2.2.  '!G30</f>
        <v>905000</v>
      </c>
      <c r="E25" s="46">
        <f>+B25-D25</f>
        <v>0</v>
      </c>
    </row>
    <row r="26" spans="1:5" x14ac:dyDescent="0.2">
      <c r="A26" s="45" t="s">
        <v>413</v>
      </c>
      <c r="B26" s="46">
        <f>+'1.'!C156</f>
        <v>62021764</v>
      </c>
      <c r="C26" s="45" t="s">
        <v>396</v>
      </c>
      <c r="D26" s="46">
        <f>+'2.1.  '!G30+'2.2.  '!G31</f>
        <v>62021764</v>
      </c>
      <c r="E26" s="46">
        <f>+B26-D26</f>
        <v>0</v>
      </c>
    </row>
    <row r="27" spans="1:5" x14ac:dyDescent="0.2">
      <c r="A27" s="45"/>
      <c r="B27" s="46"/>
      <c r="C27" s="45"/>
      <c r="D27" s="46"/>
      <c r="E27" s="46"/>
    </row>
    <row r="28" spans="1:5" ht="15.75" x14ac:dyDescent="0.25">
      <c r="A28" s="18" t="str">
        <f>+ÖSSZEFÜGGÉSEK!A31</f>
        <v>2017. évi előirányzat módosítások KIADÁSOK</v>
      </c>
      <c r="B28" s="47"/>
      <c r="C28" s="48"/>
      <c r="D28" s="46"/>
      <c r="E28" s="46"/>
    </row>
    <row r="29" spans="1:5" x14ac:dyDescent="0.2">
      <c r="A29" s="45"/>
      <c r="B29" s="46"/>
      <c r="C29" s="45"/>
      <c r="D29" s="46"/>
      <c r="E29" s="46"/>
    </row>
    <row r="30" spans="1:5" x14ac:dyDescent="0.2">
      <c r="A30" s="45" t="s">
        <v>414</v>
      </c>
      <c r="B30" s="46">
        <f>+'1.'!D130</f>
        <v>79217445</v>
      </c>
      <c r="C30" s="45" t="s">
        <v>387</v>
      </c>
      <c r="D30" s="46">
        <f>+'2.1.  '!H18+'2.2.  '!H17</f>
        <v>79217445</v>
      </c>
      <c r="E30" s="46">
        <f>+B30-D30</f>
        <v>0</v>
      </c>
    </row>
    <row r="31" spans="1:5" x14ac:dyDescent="0.2">
      <c r="A31" s="45" t="s">
        <v>415</v>
      </c>
      <c r="B31" s="46">
        <f>+'1.'!D155</f>
        <v>-549</v>
      </c>
      <c r="C31" s="45" t="s">
        <v>397</v>
      </c>
      <c r="D31" s="46">
        <f>+'2.1.  '!H29+'2.2.  '!H30</f>
        <v>-549</v>
      </c>
      <c r="E31" s="46">
        <f>+B31-D31</f>
        <v>0</v>
      </c>
    </row>
    <row r="32" spans="1:5" x14ac:dyDescent="0.2">
      <c r="A32" s="45" t="s">
        <v>416</v>
      </c>
      <c r="B32" s="46">
        <f>+'1.'!D156</f>
        <v>79216896</v>
      </c>
      <c r="C32" s="45" t="s">
        <v>398</v>
      </c>
      <c r="D32" s="46">
        <f>+'2.1.  '!H30+'2.2.  '!H31</f>
        <v>79216896</v>
      </c>
      <c r="E32" s="46">
        <f>+B32-D32</f>
        <v>0</v>
      </c>
    </row>
    <row r="33" spans="1:5" x14ac:dyDescent="0.2">
      <c r="A33" s="45"/>
      <c r="B33" s="46"/>
      <c r="C33" s="45"/>
      <c r="D33" s="46"/>
      <c r="E33" s="46"/>
    </row>
    <row r="34" spans="1:5" ht="15.75" x14ac:dyDescent="0.25">
      <c r="A34" s="50" t="str">
        <f>+ÖSSZEFÜGGÉSEK!A37</f>
        <v>2017. módosítás utáni módosított előirányzatok KIADÁSOK</v>
      </c>
      <c r="B34" s="47"/>
      <c r="C34" s="48"/>
      <c r="D34" s="46"/>
      <c r="E34" s="46"/>
    </row>
    <row r="35" spans="1:5" x14ac:dyDescent="0.2">
      <c r="A35" s="45"/>
      <c r="B35" s="46"/>
      <c r="C35" s="45"/>
      <c r="D35" s="46"/>
      <c r="E35" s="46"/>
    </row>
    <row r="36" spans="1:5" x14ac:dyDescent="0.2">
      <c r="A36" s="45" t="s">
        <v>417</v>
      </c>
      <c r="B36" s="46">
        <f>+'1.'!E130</f>
        <v>140334209</v>
      </c>
      <c r="C36" s="45" t="s">
        <v>388</v>
      </c>
      <c r="D36" s="46">
        <f>+'2.1.  '!I18+'2.2.  '!I17</f>
        <v>140334209</v>
      </c>
      <c r="E36" s="46">
        <f>+B36-D36</f>
        <v>0</v>
      </c>
    </row>
    <row r="37" spans="1:5" x14ac:dyDescent="0.2">
      <c r="A37" s="45" t="s">
        <v>418</v>
      </c>
      <c r="B37" s="46">
        <f>+'1.'!E155</f>
        <v>904451</v>
      </c>
      <c r="C37" s="45" t="s">
        <v>399</v>
      </c>
      <c r="D37" s="46">
        <f>+'2.1.  '!I29+'2.2.  '!I30</f>
        <v>904451</v>
      </c>
      <c r="E37" s="46">
        <f>+B37-D37</f>
        <v>0</v>
      </c>
    </row>
    <row r="38" spans="1:5" x14ac:dyDescent="0.2">
      <c r="A38" s="45" t="s">
        <v>423</v>
      </c>
      <c r="B38" s="46">
        <f>+'1.'!E156</f>
        <v>141238660</v>
      </c>
      <c r="C38" s="45" t="s">
        <v>400</v>
      </c>
      <c r="D38" s="46">
        <f>+'2.1.  '!I30+'2.2.  '!I31</f>
        <v>141238660</v>
      </c>
      <c r="E38" s="46">
        <f>+B38-D38</f>
        <v>0</v>
      </c>
    </row>
  </sheetData>
  <phoneticPr fontId="16" type="noConversion"/>
  <conditionalFormatting sqref="E3:E15">
    <cfRule type="cellIs" dxfId="2" priority="2" stopIfTrue="1" operator="notEqual">
      <formula>0</formula>
    </cfRule>
  </conditionalFormatting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workbookViewId="0">
      <selection activeCell="O22" sqref="O22"/>
    </sheetView>
  </sheetViews>
  <sheetFormatPr defaultRowHeight="15" x14ac:dyDescent="0.25"/>
  <cols>
    <col min="1" max="1" width="5.6640625" style="321" customWidth="1"/>
    <col min="2" max="2" width="35.6640625" style="321" customWidth="1"/>
    <col min="3" max="6" width="14" style="321" customWidth="1"/>
    <col min="7" max="256" width="9.33203125" style="321"/>
    <col min="257" max="257" width="5.6640625" style="321" customWidth="1"/>
    <col min="258" max="258" width="35.6640625" style="321" customWidth="1"/>
    <col min="259" max="262" width="14" style="321" customWidth="1"/>
    <col min="263" max="512" width="9.33203125" style="321"/>
    <col min="513" max="513" width="5.6640625" style="321" customWidth="1"/>
    <col min="514" max="514" width="35.6640625" style="321" customWidth="1"/>
    <col min="515" max="518" width="14" style="321" customWidth="1"/>
    <col min="519" max="768" width="9.33203125" style="321"/>
    <col min="769" max="769" width="5.6640625" style="321" customWidth="1"/>
    <col min="770" max="770" width="35.6640625" style="321" customWidth="1"/>
    <col min="771" max="774" width="14" style="321" customWidth="1"/>
    <col min="775" max="1024" width="9.33203125" style="321"/>
    <col min="1025" max="1025" width="5.6640625" style="321" customWidth="1"/>
    <col min="1026" max="1026" width="35.6640625" style="321" customWidth="1"/>
    <col min="1027" max="1030" width="14" style="321" customWidth="1"/>
    <col min="1031" max="1280" width="9.33203125" style="321"/>
    <col min="1281" max="1281" width="5.6640625" style="321" customWidth="1"/>
    <col min="1282" max="1282" width="35.6640625" style="321" customWidth="1"/>
    <col min="1283" max="1286" width="14" style="321" customWidth="1"/>
    <col min="1287" max="1536" width="9.33203125" style="321"/>
    <col min="1537" max="1537" width="5.6640625" style="321" customWidth="1"/>
    <col min="1538" max="1538" width="35.6640625" style="321" customWidth="1"/>
    <col min="1539" max="1542" width="14" style="321" customWidth="1"/>
    <col min="1543" max="1792" width="9.33203125" style="321"/>
    <col min="1793" max="1793" width="5.6640625" style="321" customWidth="1"/>
    <col min="1794" max="1794" width="35.6640625" style="321" customWidth="1"/>
    <col min="1795" max="1798" width="14" style="321" customWidth="1"/>
    <col min="1799" max="2048" width="9.33203125" style="321"/>
    <col min="2049" max="2049" width="5.6640625" style="321" customWidth="1"/>
    <col min="2050" max="2050" width="35.6640625" style="321" customWidth="1"/>
    <col min="2051" max="2054" width="14" style="321" customWidth="1"/>
    <col min="2055" max="2304" width="9.33203125" style="321"/>
    <col min="2305" max="2305" width="5.6640625" style="321" customWidth="1"/>
    <col min="2306" max="2306" width="35.6640625" style="321" customWidth="1"/>
    <col min="2307" max="2310" width="14" style="321" customWidth="1"/>
    <col min="2311" max="2560" width="9.33203125" style="321"/>
    <col min="2561" max="2561" width="5.6640625" style="321" customWidth="1"/>
    <col min="2562" max="2562" width="35.6640625" style="321" customWidth="1"/>
    <col min="2563" max="2566" width="14" style="321" customWidth="1"/>
    <col min="2567" max="2816" width="9.33203125" style="321"/>
    <col min="2817" max="2817" width="5.6640625" style="321" customWidth="1"/>
    <col min="2818" max="2818" width="35.6640625" style="321" customWidth="1"/>
    <col min="2819" max="2822" width="14" style="321" customWidth="1"/>
    <col min="2823" max="3072" width="9.33203125" style="321"/>
    <col min="3073" max="3073" width="5.6640625" style="321" customWidth="1"/>
    <col min="3074" max="3074" width="35.6640625" style="321" customWidth="1"/>
    <col min="3075" max="3078" width="14" style="321" customWidth="1"/>
    <col min="3079" max="3328" width="9.33203125" style="321"/>
    <col min="3329" max="3329" width="5.6640625" style="321" customWidth="1"/>
    <col min="3330" max="3330" width="35.6640625" style="321" customWidth="1"/>
    <col min="3331" max="3334" width="14" style="321" customWidth="1"/>
    <col min="3335" max="3584" width="9.33203125" style="321"/>
    <col min="3585" max="3585" width="5.6640625" style="321" customWidth="1"/>
    <col min="3586" max="3586" width="35.6640625" style="321" customWidth="1"/>
    <col min="3587" max="3590" width="14" style="321" customWidth="1"/>
    <col min="3591" max="3840" width="9.33203125" style="321"/>
    <col min="3841" max="3841" width="5.6640625" style="321" customWidth="1"/>
    <col min="3842" max="3842" width="35.6640625" style="321" customWidth="1"/>
    <col min="3843" max="3846" width="14" style="321" customWidth="1"/>
    <col min="3847" max="4096" width="9.33203125" style="321"/>
    <col min="4097" max="4097" width="5.6640625" style="321" customWidth="1"/>
    <col min="4098" max="4098" width="35.6640625" style="321" customWidth="1"/>
    <col min="4099" max="4102" width="14" style="321" customWidth="1"/>
    <col min="4103" max="4352" width="9.33203125" style="321"/>
    <col min="4353" max="4353" width="5.6640625" style="321" customWidth="1"/>
    <col min="4354" max="4354" width="35.6640625" style="321" customWidth="1"/>
    <col min="4355" max="4358" width="14" style="321" customWidth="1"/>
    <col min="4359" max="4608" width="9.33203125" style="321"/>
    <col min="4609" max="4609" width="5.6640625" style="321" customWidth="1"/>
    <col min="4610" max="4610" width="35.6640625" style="321" customWidth="1"/>
    <col min="4611" max="4614" width="14" style="321" customWidth="1"/>
    <col min="4615" max="4864" width="9.33203125" style="321"/>
    <col min="4865" max="4865" width="5.6640625" style="321" customWidth="1"/>
    <col min="4866" max="4866" width="35.6640625" style="321" customWidth="1"/>
    <col min="4867" max="4870" width="14" style="321" customWidth="1"/>
    <col min="4871" max="5120" width="9.33203125" style="321"/>
    <col min="5121" max="5121" width="5.6640625" style="321" customWidth="1"/>
    <col min="5122" max="5122" width="35.6640625" style="321" customWidth="1"/>
    <col min="5123" max="5126" width="14" style="321" customWidth="1"/>
    <col min="5127" max="5376" width="9.33203125" style="321"/>
    <col min="5377" max="5377" width="5.6640625" style="321" customWidth="1"/>
    <col min="5378" max="5378" width="35.6640625" style="321" customWidth="1"/>
    <col min="5379" max="5382" width="14" style="321" customWidth="1"/>
    <col min="5383" max="5632" width="9.33203125" style="321"/>
    <col min="5633" max="5633" width="5.6640625" style="321" customWidth="1"/>
    <col min="5634" max="5634" width="35.6640625" style="321" customWidth="1"/>
    <col min="5635" max="5638" width="14" style="321" customWidth="1"/>
    <col min="5639" max="5888" width="9.33203125" style="321"/>
    <col min="5889" max="5889" width="5.6640625" style="321" customWidth="1"/>
    <col min="5890" max="5890" width="35.6640625" style="321" customWidth="1"/>
    <col min="5891" max="5894" width="14" style="321" customWidth="1"/>
    <col min="5895" max="6144" width="9.33203125" style="321"/>
    <col min="6145" max="6145" width="5.6640625" style="321" customWidth="1"/>
    <col min="6146" max="6146" width="35.6640625" style="321" customWidth="1"/>
    <col min="6147" max="6150" width="14" style="321" customWidth="1"/>
    <col min="6151" max="6400" width="9.33203125" style="321"/>
    <col min="6401" max="6401" width="5.6640625" style="321" customWidth="1"/>
    <col min="6402" max="6402" width="35.6640625" style="321" customWidth="1"/>
    <col min="6403" max="6406" width="14" style="321" customWidth="1"/>
    <col min="6407" max="6656" width="9.33203125" style="321"/>
    <col min="6657" max="6657" width="5.6640625" style="321" customWidth="1"/>
    <col min="6658" max="6658" width="35.6640625" style="321" customWidth="1"/>
    <col min="6659" max="6662" width="14" style="321" customWidth="1"/>
    <col min="6663" max="6912" width="9.33203125" style="321"/>
    <col min="6913" max="6913" width="5.6640625" style="321" customWidth="1"/>
    <col min="6914" max="6914" width="35.6640625" style="321" customWidth="1"/>
    <col min="6915" max="6918" width="14" style="321" customWidth="1"/>
    <col min="6919" max="7168" width="9.33203125" style="321"/>
    <col min="7169" max="7169" width="5.6640625" style="321" customWidth="1"/>
    <col min="7170" max="7170" width="35.6640625" style="321" customWidth="1"/>
    <col min="7171" max="7174" width="14" style="321" customWidth="1"/>
    <col min="7175" max="7424" width="9.33203125" style="321"/>
    <col min="7425" max="7425" width="5.6640625" style="321" customWidth="1"/>
    <col min="7426" max="7426" width="35.6640625" style="321" customWidth="1"/>
    <col min="7427" max="7430" width="14" style="321" customWidth="1"/>
    <col min="7431" max="7680" width="9.33203125" style="321"/>
    <col min="7681" max="7681" width="5.6640625" style="321" customWidth="1"/>
    <col min="7682" max="7682" width="35.6640625" style="321" customWidth="1"/>
    <col min="7683" max="7686" width="14" style="321" customWidth="1"/>
    <col min="7687" max="7936" width="9.33203125" style="321"/>
    <col min="7937" max="7937" width="5.6640625" style="321" customWidth="1"/>
    <col min="7938" max="7938" width="35.6640625" style="321" customWidth="1"/>
    <col min="7939" max="7942" width="14" style="321" customWidth="1"/>
    <col min="7943" max="8192" width="9.33203125" style="321"/>
    <col min="8193" max="8193" width="5.6640625" style="321" customWidth="1"/>
    <col min="8194" max="8194" width="35.6640625" style="321" customWidth="1"/>
    <col min="8195" max="8198" width="14" style="321" customWidth="1"/>
    <col min="8199" max="8448" width="9.33203125" style="321"/>
    <col min="8449" max="8449" width="5.6640625" style="321" customWidth="1"/>
    <col min="8450" max="8450" width="35.6640625" style="321" customWidth="1"/>
    <col min="8451" max="8454" width="14" style="321" customWidth="1"/>
    <col min="8455" max="8704" width="9.33203125" style="321"/>
    <col min="8705" max="8705" width="5.6640625" style="321" customWidth="1"/>
    <col min="8706" max="8706" width="35.6640625" style="321" customWidth="1"/>
    <col min="8707" max="8710" width="14" style="321" customWidth="1"/>
    <col min="8711" max="8960" width="9.33203125" style="321"/>
    <col min="8961" max="8961" width="5.6640625" style="321" customWidth="1"/>
    <col min="8962" max="8962" width="35.6640625" style="321" customWidth="1"/>
    <col min="8963" max="8966" width="14" style="321" customWidth="1"/>
    <col min="8967" max="9216" width="9.33203125" style="321"/>
    <col min="9217" max="9217" width="5.6640625" style="321" customWidth="1"/>
    <col min="9218" max="9218" width="35.6640625" style="321" customWidth="1"/>
    <col min="9219" max="9222" width="14" style="321" customWidth="1"/>
    <col min="9223" max="9472" width="9.33203125" style="321"/>
    <col min="9473" max="9473" width="5.6640625" style="321" customWidth="1"/>
    <col min="9474" max="9474" width="35.6640625" style="321" customWidth="1"/>
    <col min="9475" max="9478" width="14" style="321" customWidth="1"/>
    <col min="9479" max="9728" width="9.33203125" style="321"/>
    <col min="9729" max="9729" width="5.6640625" style="321" customWidth="1"/>
    <col min="9730" max="9730" width="35.6640625" style="321" customWidth="1"/>
    <col min="9731" max="9734" width="14" style="321" customWidth="1"/>
    <col min="9735" max="9984" width="9.33203125" style="321"/>
    <col min="9985" max="9985" width="5.6640625" style="321" customWidth="1"/>
    <col min="9986" max="9986" width="35.6640625" style="321" customWidth="1"/>
    <col min="9987" max="9990" width="14" style="321" customWidth="1"/>
    <col min="9991" max="10240" width="9.33203125" style="321"/>
    <col min="10241" max="10241" width="5.6640625" style="321" customWidth="1"/>
    <col min="10242" max="10242" width="35.6640625" style="321" customWidth="1"/>
    <col min="10243" max="10246" width="14" style="321" customWidth="1"/>
    <col min="10247" max="10496" width="9.33203125" style="321"/>
    <col min="10497" max="10497" width="5.6640625" style="321" customWidth="1"/>
    <col min="10498" max="10498" width="35.6640625" style="321" customWidth="1"/>
    <col min="10499" max="10502" width="14" style="321" customWidth="1"/>
    <col min="10503" max="10752" width="9.33203125" style="321"/>
    <col min="10753" max="10753" width="5.6640625" style="321" customWidth="1"/>
    <col min="10754" max="10754" width="35.6640625" style="321" customWidth="1"/>
    <col min="10755" max="10758" width="14" style="321" customWidth="1"/>
    <col min="10759" max="11008" width="9.33203125" style="321"/>
    <col min="11009" max="11009" width="5.6640625" style="321" customWidth="1"/>
    <col min="11010" max="11010" width="35.6640625" style="321" customWidth="1"/>
    <col min="11011" max="11014" width="14" style="321" customWidth="1"/>
    <col min="11015" max="11264" width="9.33203125" style="321"/>
    <col min="11265" max="11265" width="5.6640625" style="321" customWidth="1"/>
    <col min="11266" max="11266" width="35.6640625" style="321" customWidth="1"/>
    <col min="11267" max="11270" width="14" style="321" customWidth="1"/>
    <col min="11271" max="11520" width="9.33203125" style="321"/>
    <col min="11521" max="11521" width="5.6640625" style="321" customWidth="1"/>
    <col min="11522" max="11522" width="35.6640625" style="321" customWidth="1"/>
    <col min="11523" max="11526" width="14" style="321" customWidth="1"/>
    <col min="11527" max="11776" width="9.33203125" style="321"/>
    <col min="11777" max="11777" width="5.6640625" style="321" customWidth="1"/>
    <col min="11778" max="11778" width="35.6640625" style="321" customWidth="1"/>
    <col min="11779" max="11782" width="14" style="321" customWidth="1"/>
    <col min="11783" max="12032" width="9.33203125" style="321"/>
    <col min="12033" max="12033" width="5.6640625" style="321" customWidth="1"/>
    <col min="12034" max="12034" width="35.6640625" style="321" customWidth="1"/>
    <col min="12035" max="12038" width="14" style="321" customWidth="1"/>
    <col min="12039" max="12288" width="9.33203125" style="321"/>
    <col min="12289" max="12289" width="5.6640625" style="321" customWidth="1"/>
    <col min="12290" max="12290" width="35.6640625" style="321" customWidth="1"/>
    <col min="12291" max="12294" width="14" style="321" customWidth="1"/>
    <col min="12295" max="12544" width="9.33203125" style="321"/>
    <col min="12545" max="12545" width="5.6640625" style="321" customWidth="1"/>
    <col min="12546" max="12546" width="35.6640625" style="321" customWidth="1"/>
    <col min="12547" max="12550" width="14" style="321" customWidth="1"/>
    <col min="12551" max="12800" width="9.33203125" style="321"/>
    <col min="12801" max="12801" width="5.6640625" style="321" customWidth="1"/>
    <col min="12802" max="12802" width="35.6640625" style="321" customWidth="1"/>
    <col min="12803" max="12806" width="14" style="321" customWidth="1"/>
    <col min="12807" max="13056" width="9.33203125" style="321"/>
    <col min="13057" max="13057" width="5.6640625" style="321" customWidth="1"/>
    <col min="13058" max="13058" width="35.6640625" style="321" customWidth="1"/>
    <col min="13059" max="13062" width="14" style="321" customWidth="1"/>
    <col min="13063" max="13312" width="9.33203125" style="321"/>
    <col min="13313" max="13313" width="5.6640625" style="321" customWidth="1"/>
    <col min="13314" max="13314" width="35.6640625" style="321" customWidth="1"/>
    <col min="13315" max="13318" width="14" style="321" customWidth="1"/>
    <col min="13319" max="13568" width="9.33203125" style="321"/>
    <col min="13569" max="13569" width="5.6640625" style="321" customWidth="1"/>
    <col min="13570" max="13570" width="35.6640625" style="321" customWidth="1"/>
    <col min="13571" max="13574" width="14" style="321" customWidth="1"/>
    <col min="13575" max="13824" width="9.33203125" style="321"/>
    <col min="13825" max="13825" width="5.6640625" style="321" customWidth="1"/>
    <col min="13826" max="13826" width="35.6640625" style="321" customWidth="1"/>
    <col min="13827" max="13830" width="14" style="321" customWidth="1"/>
    <col min="13831" max="14080" width="9.33203125" style="321"/>
    <col min="14081" max="14081" width="5.6640625" style="321" customWidth="1"/>
    <col min="14082" max="14082" width="35.6640625" style="321" customWidth="1"/>
    <col min="14083" max="14086" width="14" style="321" customWidth="1"/>
    <col min="14087" max="14336" width="9.33203125" style="321"/>
    <col min="14337" max="14337" width="5.6640625" style="321" customWidth="1"/>
    <col min="14338" max="14338" width="35.6640625" style="321" customWidth="1"/>
    <col min="14339" max="14342" width="14" style="321" customWidth="1"/>
    <col min="14343" max="14592" width="9.33203125" style="321"/>
    <col min="14593" max="14593" width="5.6640625" style="321" customWidth="1"/>
    <col min="14594" max="14594" width="35.6640625" style="321" customWidth="1"/>
    <col min="14595" max="14598" width="14" style="321" customWidth="1"/>
    <col min="14599" max="14848" width="9.33203125" style="321"/>
    <col min="14849" max="14849" width="5.6640625" style="321" customWidth="1"/>
    <col min="14850" max="14850" width="35.6640625" style="321" customWidth="1"/>
    <col min="14851" max="14854" width="14" style="321" customWidth="1"/>
    <col min="14855" max="15104" width="9.33203125" style="321"/>
    <col min="15105" max="15105" width="5.6640625" style="321" customWidth="1"/>
    <col min="15106" max="15106" width="35.6640625" style="321" customWidth="1"/>
    <col min="15107" max="15110" width="14" style="321" customWidth="1"/>
    <col min="15111" max="15360" width="9.33203125" style="321"/>
    <col min="15361" max="15361" width="5.6640625" style="321" customWidth="1"/>
    <col min="15362" max="15362" width="35.6640625" style="321" customWidth="1"/>
    <col min="15363" max="15366" width="14" style="321" customWidth="1"/>
    <col min="15367" max="15616" width="9.33203125" style="321"/>
    <col min="15617" max="15617" width="5.6640625" style="321" customWidth="1"/>
    <col min="15618" max="15618" width="35.6640625" style="321" customWidth="1"/>
    <col min="15619" max="15622" width="14" style="321" customWidth="1"/>
    <col min="15623" max="15872" width="9.33203125" style="321"/>
    <col min="15873" max="15873" width="5.6640625" style="321" customWidth="1"/>
    <col min="15874" max="15874" width="35.6640625" style="321" customWidth="1"/>
    <col min="15875" max="15878" width="14" style="321" customWidth="1"/>
    <col min="15879" max="16128" width="9.33203125" style="321"/>
    <col min="16129" max="16129" width="5.6640625" style="321" customWidth="1"/>
    <col min="16130" max="16130" width="35.6640625" style="321" customWidth="1"/>
    <col min="16131" max="16134" width="14" style="321" customWidth="1"/>
    <col min="16135" max="16384" width="9.33203125" style="321"/>
  </cols>
  <sheetData>
    <row r="1" spans="1:7" x14ac:dyDescent="0.25">
      <c r="A1" s="455" t="s">
        <v>470</v>
      </c>
      <c r="B1" s="455"/>
      <c r="C1" s="455"/>
      <c r="D1" s="455"/>
      <c r="E1" s="455"/>
      <c r="F1" s="455"/>
    </row>
    <row r="2" spans="1:7" ht="15.75" thickBot="1" x14ac:dyDescent="0.3">
      <c r="A2" s="322"/>
      <c r="B2" s="322"/>
      <c r="C2" s="456"/>
      <c r="D2" s="456"/>
      <c r="E2" s="457" t="s">
        <v>471</v>
      </c>
      <c r="F2" s="457"/>
      <c r="G2" s="323"/>
    </row>
    <row r="3" spans="1:7" x14ac:dyDescent="0.25">
      <c r="A3" s="458" t="s">
        <v>472</v>
      </c>
      <c r="B3" s="460" t="s">
        <v>473</v>
      </c>
      <c r="C3" s="460" t="s">
        <v>474</v>
      </c>
      <c r="D3" s="460"/>
      <c r="E3" s="460"/>
      <c r="F3" s="462" t="s">
        <v>475</v>
      </c>
    </row>
    <row r="4" spans="1:7" ht="15.75" thickBot="1" x14ac:dyDescent="0.3">
      <c r="A4" s="459"/>
      <c r="B4" s="461"/>
      <c r="C4" s="324">
        <f>+LEFT([1]ÖSSZEFÜGGÉSEK!A5,4)+1</f>
        <v>2018</v>
      </c>
      <c r="D4" s="324">
        <f>+C4+1</f>
        <v>2019</v>
      </c>
      <c r="E4" s="324">
        <f>+D4+1</f>
        <v>2020</v>
      </c>
      <c r="F4" s="463"/>
    </row>
    <row r="5" spans="1:7" ht="15.75" thickBot="1" x14ac:dyDescent="0.3">
      <c r="A5" s="325"/>
      <c r="B5" s="326" t="s">
        <v>355</v>
      </c>
      <c r="C5" s="326" t="s">
        <v>356</v>
      </c>
      <c r="D5" s="326" t="s">
        <v>357</v>
      </c>
      <c r="E5" s="326" t="s">
        <v>359</v>
      </c>
      <c r="F5" s="327" t="s">
        <v>358</v>
      </c>
    </row>
    <row r="6" spans="1:7" x14ac:dyDescent="0.25">
      <c r="A6" s="328" t="s">
        <v>5</v>
      </c>
      <c r="B6" s="329"/>
      <c r="C6" s="330"/>
      <c r="D6" s="330"/>
      <c r="E6" s="330"/>
      <c r="F6" s="331">
        <f>SUM(C6:E6)</f>
        <v>0</v>
      </c>
    </row>
    <row r="7" spans="1:7" x14ac:dyDescent="0.25">
      <c r="A7" s="332" t="s">
        <v>6</v>
      </c>
      <c r="B7" s="333"/>
      <c r="C7" s="334"/>
      <c r="D7" s="334"/>
      <c r="E7" s="334"/>
      <c r="F7" s="335">
        <f>SUM(C7:E7)</f>
        <v>0</v>
      </c>
    </row>
    <row r="8" spans="1:7" x14ac:dyDescent="0.25">
      <c r="A8" s="332" t="s">
        <v>7</v>
      </c>
      <c r="B8" s="333"/>
      <c r="C8" s="334"/>
      <c r="D8" s="334"/>
      <c r="E8" s="334"/>
      <c r="F8" s="335">
        <f>SUM(C8:E8)</f>
        <v>0</v>
      </c>
    </row>
    <row r="9" spans="1:7" x14ac:dyDescent="0.25">
      <c r="A9" s="332" t="s">
        <v>8</v>
      </c>
      <c r="B9" s="333"/>
      <c r="C9" s="334"/>
      <c r="D9" s="334"/>
      <c r="E9" s="334"/>
      <c r="F9" s="335">
        <f>SUM(C9:E9)</f>
        <v>0</v>
      </c>
    </row>
    <row r="10" spans="1:7" ht="15.75" thickBot="1" x14ac:dyDescent="0.3">
      <c r="A10" s="336" t="s">
        <v>9</v>
      </c>
      <c r="B10" s="337"/>
      <c r="C10" s="338"/>
      <c r="D10" s="338"/>
      <c r="E10" s="338"/>
      <c r="F10" s="335">
        <f>SUM(C10:E10)</f>
        <v>0</v>
      </c>
    </row>
    <row r="11" spans="1:7" s="343" customFormat="1" thickBot="1" x14ac:dyDescent="0.25">
      <c r="A11" s="339" t="s">
        <v>10</v>
      </c>
      <c r="B11" s="340" t="s">
        <v>476</v>
      </c>
      <c r="C11" s="341">
        <f>SUM(C6:C10)</f>
        <v>0</v>
      </c>
      <c r="D11" s="341">
        <f>SUM(D6:D10)</f>
        <v>0</v>
      </c>
      <c r="E11" s="341">
        <f>SUM(E6:E10)</f>
        <v>0</v>
      </c>
      <c r="F11" s="342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12</vt:i4>
      </vt:variant>
    </vt:vector>
  </HeadingPairs>
  <TitlesOfParts>
    <vt:vector size="31" baseType="lpstr">
      <vt:lpstr>ÖSSZEFÜGGÉSEK</vt:lpstr>
      <vt:lpstr>1.</vt:lpstr>
      <vt:lpstr>1.1.</vt:lpstr>
      <vt:lpstr>1.2.</vt:lpstr>
      <vt:lpstr>1.3.</vt:lpstr>
      <vt:lpstr>2.1.  </vt:lpstr>
      <vt:lpstr>2.2.  </vt:lpstr>
      <vt:lpstr>ELLENŐRZÉS-1.sz.2.a.sz.2.b.sz.</vt:lpstr>
      <vt:lpstr>3.</vt:lpstr>
      <vt:lpstr>4.</vt:lpstr>
      <vt:lpstr>5.</vt:lpstr>
      <vt:lpstr>6.</vt:lpstr>
      <vt:lpstr>7.</vt:lpstr>
      <vt:lpstr>8</vt:lpstr>
      <vt:lpstr>9.</vt:lpstr>
      <vt:lpstr>9.1.</vt:lpstr>
      <vt:lpstr>9.2.</vt:lpstr>
      <vt:lpstr>9.3.</vt:lpstr>
      <vt:lpstr>10</vt:lpstr>
      <vt:lpstr>'6.'!Nyomtatási_cím</vt:lpstr>
      <vt:lpstr>'7.'!Nyomtatási_cím</vt:lpstr>
      <vt:lpstr>'9.'!Nyomtatási_cím</vt:lpstr>
      <vt:lpstr>'9.1.'!Nyomtatási_cím</vt:lpstr>
      <vt:lpstr>'9.2.'!Nyomtatási_cím</vt:lpstr>
      <vt:lpstr>'9.3.'!Nyomtatási_cím</vt:lpstr>
      <vt:lpstr>'1.'!Nyomtatási_terület</vt:lpstr>
      <vt:lpstr>'1.1.'!Nyomtatási_terület</vt:lpstr>
      <vt:lpstr>'1.2.'!Nyomtatási_terület</vt:lpstr>
      <vt:lpstr>'1.3.'!Nyomtatási_terület</vt:lpstr>
      <vt:lpstr>'2.2.  '!Nyomtatási_terület</vt:lpstr>
      <vt:lpstr>'9.'!Nyomtatási_terület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Csalló Zsuzsanna</cp:lastModifiedBy>
  <cp:lastPrinted>2018-02-22T11:41:12Z</cp:lastPrinted>
  <dcterms:created xsi:type="dcterms:W3CDTF">1999-10-30T10:30:45Z</dcterms:created>
  <dcterms:modified xsi:type="dcterms:W3CDTF">2018-02-28T10:07:51Z</dcterms:modified>
</cp:coreProperties>
</file>