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91" activeTab="12"/>
  </bookViews>
  <sheets>
    <sheet name="pamuk.bev" sheetId="1" r:id="rId1"/>
    <sheet name="pamuk kiad" sheetId="2" r:id="rId2"/>
    <sheet name="kad-bev. mérleg" sheetId="3" r:id="rId3"/>
    <sheet name="pénzeszk." sheetId="4" r:id="rId4"/>
    <sheet name="beruh.." sheetId="5" r:id="rId5"/>
    <sheet name="felúj.." sheetId="6" r:id="rId6"/>
    <sheet name="eszköz" sheetId="7" r:id="rId7"/>
    <sheet name="forrás" sheetId="8" r:id="rId8"/>
    <sheet name="mentess." sheetId="9" r:id="rId9"/>
    <sheet name="támogat.." sheetId="10" r:id="rId10"/>
    <sheet name="gazd rész.." sheetId="11" r:id="rId11"/>
    <sheet name="EU" sheetId="12" r:id="rId12"/>
    <sheet name="függő" sheetId="13" r:id="rId13"/>
  </sheets>
  <externalReferences>
    <externalReference r:id="rId16"/>
  </externalReferences>
  <definedNames>
    <definedName name="_xlnm.Print_Area" localSheetId="6">'eszköz'!$A$1:$E$67</definedName>
    <definedName name="_xlnm.Print_Area" localSheetId="2">'kad-bev. mérleg'!$A$1:$J$32</definedName>
    <definedName name="_xlnm.Print_Area" localSheetId="1">'pamuk kiad'!$A$1:$AN$84</definedName>
  </definedNames>
  <calcPr fullCalcOnLoad="1"/>
</workbook>
</file>

<file path=xl/sharedStrings.xml><?xml version="1.0" encoding="utf-8"?>
<sst xmlns="http://schemas.openxmlformats.org/spreadsheetml/2006/main" count="977" uniqueCount="629">
  <si>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</si>
  <si>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</si>
  <si>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</si>
  <si>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</si>
  <si>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</si>
  <si>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</si>
  <si>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</si>
  <si>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</si>
  <si>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</si>
  <si>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</si>
  <si>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</si>
  <si>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</si>
  <si>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</si>
  <si>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</si>
  <si>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</si>
  <si>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</si>
  <si>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</si>
  <si>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</si>
  <si>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</si>
  <si>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</si>
  <si>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</si>
  <si>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</si>
  <si>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</si>
  <si>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</si>
  <si>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</si>
  <si>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</si>
  <si>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</si>
  <si>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</si>
  <si>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</si>
  <si>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</si>
  <si>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</si>
  <si>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</si>
  <si>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</si>
  <si>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</si>
  <si>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Tartalékok</t>
  </si>
  <si>
    <t>Összesen</t>
  </si>
  <si>
    <t>Összesen: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</si>
  <si>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</si>
  <si>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</si>
  <si>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</si>
  <si>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</si>
  <si>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</si>
  <si>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</si>
  <si>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</si>
  <si>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</si>
  <si>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</si>
  <si>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</si>
  <si>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</si>
  <si>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Kiadások összesen: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</si>
  <si>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</si>
  <si>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</si>
  <si>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</si>
  <si>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</si>
  <si>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</si>
  <si>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</si>
  <si>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</si>
  <si>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</si>
  <si>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</si>
  <si>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</si>
  <si>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</si>
  <si>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</si>
  <si>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</si>
  <si>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</si>
  <si>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</si>
  <si>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</si>
  <si>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</si>
  <si>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</si>
  <si>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</si>
  <si>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</si>
  <si>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</si>
  <si>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</si>
  <si>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</si>
  <si>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</si>
  <si>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Értékpapír vásárlása, visszavásárlása</t>
  </si>
  <si>
    <t>Forgatási célú belföldi, külföldi értékpapírok vásárlása</t>
  </si>
  <si>
    <t>Betét elhelyezése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</si>
  <si>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</si>
  <si>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</si>
  <si>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</si>
  <si>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</si>
  <si>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</si>
  <si>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</si>
  <si>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</si>
  <si>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</si>
  <si>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</si>
  <si>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</si>
  <si>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</si>
  <si>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</si>
  <si>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</si>
  <si>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</si>
  <si>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</si>
  <si>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</si>
  <si>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</si>
  <si>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Ezer forintban!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</si>
  <si>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</si>
  <si>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</si>
  <si>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</si>
  <si>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</si>
  <si>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</si>
  <si>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</si>
  <si>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</si>
  <si>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</si>
  <si>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</si>
  <si>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</si>
  <si>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</si>
  <si>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</si>
  <si>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</si>
  <si>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</si>
  <si>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</si>
  <si>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</si>
  <si>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</si>
  <si>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</si>
  <si>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Támogatott szervezet neve</t>
  </si>
  <si>
    <t>Támogatás célja</t>
  </si>
  <si>
    <t>Tervezett 
(E Ft)</t>
  </si>
  <si>
    <t>Tényleges 
(E Ft)</t>
  </si>
  <si>
    <t>32.</t>
  </si>
  <si>
    <t>33.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</si>
  <si>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</si>
  <si>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</si>
  <si>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</si>
  <si>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</si>
  <si>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</si>
  <si>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</si>
  <si>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</si>
  <si>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</si>
  <si>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</si>
  <si>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</si>
  <si>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</si>
  <si>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</si>
  <si>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Helyi önkormányzatok működésének általános támogatása</t>
  </si>
  <si>
    <t>A</t>
  </si>
  <si>
    <t>B</t>
  </si>
  <si>
    <t>C</t>
  </si>
  <si>
    <t>D</t>
  </si>
  <si>
    <t>E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</si>
  <si>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</si>
  <si>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</si>
  <si>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</si>
  <si>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</si>
  <si>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</si>
  <si>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</si>
  <si>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</si>
  <si>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</si>
  <si>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</si>
  <si>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</si>
  <si>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</si>
  <si>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</si>
  <si>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</si>
  <si>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</si>
  <si>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</si>
  <si>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</t>
  </si>
  <si>
    <t>G</t>
  </si>
  <si>
    <t>H</t>
  </si>
  <si>
    <t>I</t>
  </si>
  <si>
    <t>J</t>
  </si>
  <si>
    <t>K</t>
  </si>
  <si>
    <t>L=(J+K)</t>
  </si>
  <si>
    <t>M=(L/C)</t>
  </si>
  <si>
    <t>5.-ből EU-s támogatás</t>
  </si>
  <si>
    <t>Módosított ei.</t>
  </si>
  <si>
    <t>Eredeti ei.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</si>
  <si>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</si>
  <si>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</si>
  <si>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</si>
  <si>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</si>
  <si>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</si>
  <si>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</si>
  <si>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</si>
  <si>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</si>
  <si>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</si>
  <si>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</si>
  <si>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</si>
  <si>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</si>
  <si>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</si>
  <si>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</si>
  <si>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</si>
  <si>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</si>
  <si>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</si>
  <si>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</si>
  <si>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</si>
  <si>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</si>
  <si>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 xml:space="preserve">   Egyéb belső finanszírozási kiadások</t>
  </si>
  <si>
    <t>eredeti előirányzat</t>
  </si>
  <si>
    <t>eredeti</t>
  </si>
  <si>
    <t>módosított</t>
  </si>
  <si>
    <t>ezer forintban</t>
  </si>
  <si>
    <t>Rovat megnevezése</t>
  </si>
  <si>
    <t>Rovat-szám</t>
  </si>
  <si>
    <t>Előirányzat</t>
  </si>
  <si>
    <t>Százalékos teljesítés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</si>
  <si>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</si>
  <si>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</si>
  <si>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</si>
  <si>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</si>
  <si>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</si>
  <si>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</si>
  <si>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</si>
  <si>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</si>
  <si>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</si>
  <si>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</si>
  <si>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</si>
  <si>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</si>
  <si>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</si>
  <si>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</si>
  <si>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</si>
  <si>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</si>
  <si>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</si>
  <si>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</si>
  <si>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</si>
  <si>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</si>
  <si>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</si>
  <si>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</si>
  <si>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</si>
  <si>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</si>
  <si>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</si>
  <si>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</si>
  <si>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</si>
  <si>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</si>
  <si>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</si>
  <si>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</si>
  <si>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</si>
  <si>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</si>
  <si>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</si>
  <si>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</si>
  <si>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</si>
  <si>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</si>
  <si>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</si>
  <si>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</si>
  <si>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</si>
  <si>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</si>
  <si>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</si>
  <si>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</si>
  <si>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</si>
  <si>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</si>
  <si>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</si>
  <si>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</si>
  <si>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</si>
  <si>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</si>
  <si>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</si>
  <si>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ebből: egyéb civil szervezetek</t>
  </si>
  <si>
    <t>Időközi költségvetési jelentés az államháztartás önkormányzati alrendszerében
B1-B7. Költségvetési bevételek</t>
  </si>
  <si>
    <t>B111</t>
  </si>
  <si>
    <t>Települési önkormányzatok szociális, gyermekjóléti  és gyermekétkeztetési feladatainak támogatása</t>
  </si>
  <si>
    <t>B113</t>
  </si>
  <si>
    <t>Települési önkormányzatok kulturális feladatainak támogatása</t>
  </si>
  <si>
    <t>B114</t>
  </si>
  <si>
    <t>B115</t>
  </si>
  <si>
    <t>B11</t>
  </si>
  <si>
    <t>B16</t>
  </si>
  <si>
    <t>B1</t>
  </si>
  <si>
    <t>B25</t>
  </si>
  <si>
    <t>B2</t>
  </si>
  <si>
    <t>B34</t>
  </si>
  <si>
    <t>ebből: magánszemélyek kommunális adója</t>
  </si>
  <si>
    <t>B354</t>
  </si>
  <si>
    <t>26</t>
  </si>
  <si>
    <t>B35</t>
  </si>
  <si>
    <t>B36</t>
  </si>
  <si>
    <t>B3</t>
  </si>
  <si>
    <t>B402</t>
  </si>
  <si>
    <t>ebből:tárgyi eszközök bérbeadásából származó bevétel</t>
  </si>
  <si>
    <t>B408</t>
  </si>
  <si>
    <t>B4</t>
  </si>
  <si>
    <t xml:space="preserve">Egyéb működési célú átvett pénzeszközök </t>
  </si>
  <si>
    <t>B6</t>
  </si>
  <si>
    <t>B1-B7</t>
  </si>
  <si>
    <t>Eredeti előirányzat</t>
  </si>
  <si>
    <t>Modósított előirányzat</t>
  </si>
  <si>
    <t>Adatok: ezer forintban!</t>
  </si>
  <si>
    <t>ESZKÖZÖK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</si>
  <si>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</si>
  <si>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</si>
  <si>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</si>
  <si>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</si>
  <si>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</si>
  <si>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</si>
  <si>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</si>
  <si>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</si>
  <si>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</si>
  <si>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</si>
  <si>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</si>
  <si>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</si>
  <si>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</si>
  <si>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</si>
  <si>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</si>
  <si>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</si>
  <si>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</si>
  <si>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</si>
  <si>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</si>
  <si>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</si>
  <si>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</si>
  <si>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</si>
  <si>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</si>
  <si>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</si>
  <si>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</si>
  <si>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</si>
  <si>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</si>
  <si>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</si>
  <si>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</si>
  <si>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</si>
  <si>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</si>
  <si>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</si>
  <si>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</si>
  <si>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</si>
  <si>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</si>
  <si>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</si>
  <si>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</si>
  <si>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</si>
  <si>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</si>
  <si>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</si>
  <si>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</si>
  <si>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</si>
  <si>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</si>
  <si>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</si>
  <si>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</si>
  <si>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</si>
  <si>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</si>
  <si>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</si>
  <si>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</si>
  <si>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</si>
  <si>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</si>
  <si>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</si>
  <si>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</si>
  <si>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</si>
  <si>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</si>
  <si>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</si>
  <si>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</si>
  <si>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</si>
  <si>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</si>
  <si>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</si>
  <si>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</si>
  <si>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</si>
  <si>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</si>
  <si>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</si>
  <si>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</si>
  <si>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</si>
  <si>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</si>
  <si>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</si>
  <si>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</si>
  <si>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</si>
  <si>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</si>
  <si>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</si>
  <si>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</si>
  <si>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</si>
  <si>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</si>
  <si>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</si>
  <si>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</si>
  <si>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</si>
  <si>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</si>
  <si>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</si>
  <si>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</si>
  <si>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</si>
  <si>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</si>
  <si>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</si>
  <si>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</si>
  <si>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</si>
  <si>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</si>
  <si>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</si>
  <si>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</si>
  <si>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</si>
  <si>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</si>
  <si>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</si>
  <si>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</si>
  <si>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</si>
  <si>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</si>
  <si>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</si>
  <si>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</si>
  <si>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</si>
  <si>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</si>
  <si>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</si>
  <si>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</si>
  <si>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</si>
  <si>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</si>
  <si>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</si>
  <si>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</si>
  <si>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</si>
  <si>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</si>
  <si>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</si>
  <si>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</si>
  <si>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</si>
  <si>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</si>
  <si>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</si>
  <si>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</si>
  <si>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</si>
  <si>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</si>
  <si>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FORRÁSOK ÖSSZESEN  (07+11+12+13)</t>
  </si>
  <si>
    <t>Értéke
(E Ft)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</si>
  <si>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</si>
  <si>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</si>
  <si>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</si>
  <si>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</si>
  <si>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</si>
  <si>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</si>
  <si>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</si>
  <si>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</si>
  <si>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</si>
  <si>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</si>
  <si>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</si>
  <si>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</si>
  <si>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Időközi költségvetési jelentés az államháztartás önkormányzati alrendszerében
K1-K8. Költségvetési kiadások</t>
  </si>
  <si>
    <t>Törvény szerinti illetmények, munkabérek</t>
  </si>
  <si>
    <t>K1101</t>
  </si>
  <si>
    <t>Béren kívüli juttatások</t>
  </si>
  <si>
    <t>K1107</t>
  </si>
  <si>
    <t>K11</t>
  </si>
  <si>
    <t>Választott tisztségviselők juttatásai</t>
  </si>
  <si>
    <t>K121</t>
  </si>
  <si>
    <t>Egyéb külső személyi juttatások</t>
  </si>
  <si>
    <t>K123</t>
  </si>
  <si>
    <t>K12</t>
  </si>
  <si>
    <t>K1</t>
  </si>
  <si>
    <t>K2</t>
  </si>
  <si>
    <t>ebből: szociális hozzájárulási adó</t>
  </si>
  <si>
    <t>Szakmai anyagok beszerzése</t>
  </si>
  <si>
    <t>K311</t>
  </si>
  <si>
    <t>Üzemeltetési anyagok beszerzése</t>
  </si>
  <si>
    <t>K312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</si>
  <si>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</si>
  <si>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</si>
  <si>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</si>
  <si>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</si>
  <si>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</si>
  <si>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</si>
  <si>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</si>
  <si>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</si>
  <si>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</si>
  <si>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Karbantartási, kisjavítási szolgáltatások</t>
  </si>
  <si>
    <t>K334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</si>
  <si>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</si>
  <si>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</si>
  <si>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</si>
  <si>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</si>
  <si>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</si>
  <si>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</si>
  <si>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</si>
  <si>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K34</t>
  </si>
  <si>
    <t>Működési célú előzetesen felszámított általános forgalmi adó</t>
  </si>
  <si>
    <t>K351</t>
  </si>
  <si>
    <t>K353</t>
  </si>
  <si>
    <t>Egyéb dologi kiadások</t>
  </si>
  <si>
    <t>K355</t>
  </si>
  <si>
    <t>K35</t>
  </si>
  <si>
    <t>K3</t>
  </si>
  <si>
    <t>K42</t>
  </si>
  <si>
    <t>ebből: óvodáztatási támogatás [Gyvt. 20/C. §]</t>
  </si>
  <si>
    <t xml:space="preserve">ebből:  az egyéb pénzbeli és természetbeni gyermekvédelmi támogatások </t>
  </si>
  <si>
    <t>K45</t>
  </si>
  <si>
    <t>ebből: foglalkoztatást helyettesítő támogatás [Szoctv. 35. § (1) bek.]</t>
  </si>
  <si>
    <t>K46</t>
  </si>
  <si>
    <t xml:space="preserve">ebből: lakásfenntartási támogatás [Szoctv. 38. § (1) bek. a) és b) pontok] </t>
  </si>
  <si>
    <t>K48</t>
  </si>
  <si>
    <t>ebből: rendszeres szociális segély [Szoctv. 37. § (1) bek. a) - d) pontok]</t>
  </si>
  <si>
    <t>ebből: önkormányzat által saját hatáskörben (nem szociális és gyermekvédelmi előírások alapján) adott természetbeni ellátás</t>
  </si>
  <si>
    <t>K4</t>
  </si>
  <si>
    <t>Egyéb működési célú támogatások államháztartáson belülre</t>
  </si>
  <si>
    <t>K506</t>
  </si>
  <si>
    <t>ebből: társulások és költségvetési szerveik</t>
  </si>
  <si>
    <t>K508</t>
  </si>
  <si>
    <t>K512</t>
  </si>
  <si>
    <t>K5</t>
  </si>
  <si>
    <t>Beruházási célú előzetesen felszámított általános forgalmi adó</t>
  </si>
  <si>
    <t>K67</t>
  </si>
  <si>
    <t>K6</t>
  </si>
  <si>
    <t>Ingatlanok felújítása</t>
  </si>
  <si>
    <t>K71</t>
  </si>
  <si>
    <t>Felújítási célú előzetesen felszámított általános forgalmi adó</t>
  </si>
  <si>
    <t>K74</t>
  </si>
  <si>
    <t>K7</t>
  </si>
  <si>
    <t>K1-K8</t>
  </si>
  <si>
    <t>Időközi költségvetési jelentés az államháztartás önkormányzati alrendszerében
K9. Finanszírozási kiadások</t>
  </si>
  <si>
    <t>Elöző időszak</t>
  </si>
  <si>
    <t>Módosítások</t>
  </si>
  <si>
    <t>Tárgyi időszak</t>
  </si>
  <si>
    <t>J) KINCSTÁRI SZÁMLAVEZETÉSSEL KAPCSOLATOS ELSZÁMOLÁSOK</t>
  </si>
  <si>
    <t>K) PASSZÍV IDŐBELI ELHATÁROLÁSOK</t>
  </si>
  <si>
    <t>I)EGYÉB SAJÁTOS FORRÁSOLDALI ELSZÁMOLÁSOK</t>
  </si>
  <si>
    <t>Nyitó pénzkészlet</t>
  </si>
  <si>
    <t>Záró pénzkészlet</t>
  </si>
  <si>
    <t xml:space="preserve">Kamatkiadások   </t>
  </si>
  <si>
    <t>Egyéb tárgyi eszközök beszerzése, létesítése</t>
  </si>
  <si>
    <t>K64</t>
  </si>
  <si>
    <t>ebből: belföldi gépjárművek adójának a helyi önkormányzatot megillető része</t>
  </si>
  <si>
    <t xml:space="preserve">Egyéb közhatalmi bevételek </t>
  </si>
  <si>
    <t xml:space="preserve">Kamatbevételek </t>
  </si>
  <si>
    <t>Működési bevételek (=25+27+28+29)</t>
  </si>
  <si>
    <t>B8123</t>
  </si>
  <si>
    <t>B812</t>
  </si>
  <si>
    <t>B81</t>
  </si>
  <si>
    <t>Pamuk Község Önkormányzata</t>
  </si>
  <si>
    <t xml:space="preserve">Foglalkoztatottak egyéb személyi juttatás </t>
  </si>
  <si>
    <t>-</t>
  </si>
  <si>
    <t>Normatív jutalmak</t>
  </si>
  <si>
    <t>K1102</t>
  </si>
  <si>
    <t>Egyéb költségtérítés</t>
  </si>
  <si>
    <t>K1110</t>
  </si>
  <si>
    <t>K1113</t>
  </si>
  <si>
    <t>ebből: egészségügyi hozzájárulás</t>
  </si>
  <si>
    <t>Bérleti és lízing díjak</t>
  </si>
  <si>
    <t>K333</t>
  </si>
  <si>
    <t>Közvetített szolgáltatások</t>
  </si>
  <si>
    <t>K335</t>
  </si>
  <si>
    <t>Fizetendő általános forgalmi adó</t>
  </si>
  <si>
    <t>K352</t>
  </si>
  <si>
    <t>Intézményi ellátottak pénzbeli juttatásai</t>
  </si>
  <si>
    <t>K47</t>
  </si>
  <si>
    <t xml:space="preserve">ebből: önkormányzati segély (Szoctv.45.§) </t>
  </si>
  <si>
    <t>ebből: egyéb, az önkormányzat rendeletében megállapított juttatás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</si>
  <si>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</si>
  <si>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</si>
  <si>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</si>
  <si>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</si>
  <si>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</t>
  </si>
  <si>
    <t xml:space="preserve">Működési célú visszatérítendő támogatások, kölcsönök nyújtása államháztartáson kívülre </t>
  </si>
  <si>
    <t>K513</t>
  </si>
  <si>
    <t>Egyéb tárgyi eszközök felújítása</t>
  </si>
  <si>
    <t>K73</t>
  </si>
  <si>
    <t>Rövid lejáratú hitelek, kölcsönök törlesztése pénzügyi vállalkozásnak</t>
  </si>
  <si>
    <t>K9113</t>
  </si>
  <si>
    <t>Hitel-, kölcsöntörlesztés államháztartáson kívülre (=01)</t>
  </si>
  <si>
    <t>K911</t>
  </si>
  <si>
    <t>Államháztartáson belüli megelőlegezések visszafizetése</t>
  </si>
  <si>
    <t>K914</t>
  </si>
  <si>
    <t>Belföldi finanszírozás kiadásai (=02+03)</t>
  </si>
  <si>
    <t>Finanszírozási kiadások (=04)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</si>
  <si>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</si>
  <si>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</si>
  <si>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</si>
  <si>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</si>
  <si>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</si>
  <si>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</si>
  <si>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</si>
  <si>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</si>
  <si>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</si>
  <si>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</si>
  <si>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</si>
  <si>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</si>
  <si>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</si>
  <si>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</si>
  <si>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</si>
  <si>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</si>
  <si>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</si>
  <si>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Foglalkoztatottak személyi juttatásai (=01+…+05)</t>
  </si>
  <si>
    <t>Külső személyi juttatások (=07+08)</t>
  </si>
  <si>
    <t>Személyi juttatások összesen (=06+09)</t>
  </si>
  <si>
    <t xml:space="preserve">Munkaadókat terhelő járulékok és szociális hozzájárulási adó (=12+13)                                                                          </t>
  </si>
  <si>
    <t>Készletbeszerzés (=14+15)</t>
  </si>
  <si>
    <t>Kommunikációs szolgáltatások (=17+18)</t>
  </si>
  <si>
    <t>Szolgáltatási kiadások (=20+...+26)</t>
  </si>
  <si>
    <t>Kiküldetések, reklám- és propagandakiadások (=28)</t>
  </si>
  <si>
    <t>Különféle befizetések és egyéb dologi kiadások (=30+...+33)</t>
  </si>
  <si>
    <t>Dologi kiadások (=16+19+27+29+34)</t>
  </si>
  <si>
    <t>Családi támogatások (=37+38)</t>
  </si>
  <si>
    <t>Foglalkoztatással, munkanélküliséggel kapcsolatos ellátások (=40)</t>
  </si>
  <si>
    <t>Lakhatással kapcsolatos ellátások (=42)</t>
  </si>
  <si>
    <t>Egyéb nem intézményi ellátások (=45+…+48)</t>
  </si>
  <si>
    <t>Ellátottak pénzbeli juttatásai (=36+39+41+43)</t>
  </si>
  <si>
    <t>Elvonások és befizetések (50+51)</t>
  </si>
  <si>
    <t>Egyéb működési célú támogatások államháztartáson kívülre (=57)</t>
  </si>
  <si>
    <t>Egyéb működési célú kiadások (=52+53+55+56)</t>
  </si>
  <si>
    <t>Beruházások (=60+61)</t>
  </si>
  <si>
    <t>Felújítások (63+64+65)</t>
  </si>
  <si>
    <t>Költségvetési kiadások (=10+11+35+49+59+62+66)</t>
  </si>
  <si>
    <t>K91</t>
  </si>
  <si>
    <t>K9</t>
  </si>
  <si>
    <t>Működési célú költségvetési támogatások és kiegészító támogatások</t>
  </si>
  <si>
    <t>Önkormányzatok működési támogatásai (=01+…+04)</t>
  </si>
  <si>
    <t>Működési célú visszatérítendő támogatások, kölcsönök igánybevétele államháztartáson belülről (=07)</t>
  </si>
  <si>
    <t>B15</t>
  </si>
  <si>
    <t>ebből: társulások és költségetési szervek</t>
  </si>
  <si>
    <t>Egyéb működési célú támogatások bevételei államháztartáson belülről (=09)</t>
  </si>
  <si>
    <t>ebből: központi kezelésű előírányzatok</t>
  </si>
  <si>
    <t>Működési célú támogatások államháztartáson belülről (=05+06+08)</t>
  </si>
  <si>
    <t>Felhalmozási célú önkormányzati támogatások</t>
  </si>
  <si>
    <t>B21</t>
  </si>
  <si>
    <t>ebből: fejezeti kezelésű előirányzatok EU-s programokra és azok hazai társfinanszírozása</t>
  </si>
  <si>
    <t>Egyéb felhalmozási célú támogatások bevételei államháztartáson belülről (=13)</t>
  </si>
  <si>
    <t>Felhalmozási célú támogatások államháztartáson belülről (=11+12)</t>
  </si>
  <si>
    <t>Magánszemélyek jövedelemadói (=16)</t>
  </si>
  <si>
    <t>B311</t>
  </si>
  <si>
    <t>ebből: termőföld bérbeadásából származó jövedelem utáni személyi jövedelemadó</t>
  </si>
  <si>
    <t>B31</t>
  </si>
  <si>
    <t>Jövedelemadók (=15)</t>
  </si>
  <si>
    <t>Vagyoni tipusú adók (=19)</t>
  </si>
  <si>
    <t>Gépjárműadók (=21)</t>
  </si>
  <si>
    <t>Egyéb áruhasználati és szolgáltatási adók</t>
  </si>
  <si>
    <t>B355</t>
  </si>
  <si>
    <t xml:space="preserve">Termékek és szolgáltatások adói (=20+22) </t>
  </si>
  <si>
    <t>Közhatalmi bevételek (=17+18+23+24)</t>
  </si>
  <si>
    <t>Szolgáltatások ellenértéke (=27)</t>
  </si>
  <si>
    <t>Tulajdonosi bevételek</t>
  </si>
  <si>
    <t>B404</t>
  </si>
  <si>
    <t>Működési célú visszatérítendő támogatások, kölcsönök visszatérülése államháztartáson kívülről</t>
  </si>
  <si>
    <t>B64</t>
  </si>
  <si>
    <t>B65</t>
  </si>
  <si>
    <t>Működési célú átvett pénzeszközök (=31+32)</t>
  </si>
  <si>
    <t>Egyéb felhalmozási célú átvett pénzeszközök</t>
  </si>
  <si>
    <t>B75</t>
  </si>
  <si>
    <t>Felhalmozási célú átvett pénzeszközök (=34)</t>
  </si>
  <si>
    <t>Költségvetési bevételek (=10+14+25+30+33+35)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</si>
  <si>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</si>
  <si>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</si>
  <si>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</si>
  <si>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</si>
  <si>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</si>
  <si>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Hitel-, kölcsönfelvétel pénzügyi vállalkozástól (=01)</t>
  </si>
  <si>
    <t>Befektetési célú belföldi értékpapírok beváltása, értékesítése</t>
  </si>
  <si>
    <t>Belföldi értékpapírok bevételei (=03+04)</t>
  </si>
  <si>
    <t>Előző évi költségvetési maradványának igénybevétele</t>
  </si>
  <si>
    <t>B8131</t>
  </si>
  <si>
    <t>Maradvány igénybevétele (=06)</t>
  </si>
  <si>
    <t>B813</t>
  </si>
  <si>
    <t>Államháztartáson  belüli megelőlegezések</t>
  </si>
  <si>
    <t>B814</t>
  </si>
  <si>
    <t>Belföldi finanszírozás bevételei (=02+05+07+08)</t>
  </si>
  <si>
    <t>Működési bevételek</t>
  </si>
  <si>
    <t>Finanszírozási bevételek (=09)</t>
  </si>
  <si>
    <t xml:space="preserve">            -DRB Bankcsőd miatt zárolt pénzkészlet (-)</t>
  </si>
  <si>
    <t>Ravatalozó felújítása</t>
  </si>
  <si>
    <t>Önkormányzat épületének tetőszerkezetének felújítása</t>
  </si>
  <si>
    <t>Vízelvezető árok</t>
  </si>
  <si>
    <t>Kapálógép</t>
  </si>
  <si>
    <t>Fűkasza</t>
  </si>
  <si>
    <t>Kisgép beszerzések</t>
  </si>
  <si>
    <t>Peugeot Boxer</t>
  </si>
  <si>
    <t>Fúrókalapács</t>
  </si>
  <si>
    <t>- Egyéb ,függő átfutó,kiegyenlítő bevételek, kiadások egyenlege</t>
  </si>
  <si>
    <t>Időközi költségvetési jelentés az államháztartás önkormányzati alrendszerében
B8. Finanszírozási bevételek</t>
  </si>
  <si>
    <t>2015. évi teljesítés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</si>
</sst>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0"/>
    <numFmt numFmtId="167" formatCode="#,###\ _F_t;\-#,###\ _F_t"/>
    <numFmt numFmtId="168" formatCode="0__"/>
  </numFmts>
  <fonts count="65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E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name val="Times New Roman CE"/>
      <family val="0"/>
    </font>
    <font>
      <b/>
      <i/>
      <sz val="12"/>
      <name val="Times New Roman CE"/>
      <family val="0"/>
    </font>
    <font>
      <b/>
      <u val="single"/>
      <sz val="10"/>
      <name val="Arial"/>
      <family val="2"/>
    </font>
    <font>
      <b/>
      <u val="single"/>
      <sz val="10"/>
      <color indexed="8"/>
      <name val="MS Sans Serif"/>
      <family val="2"/>
    </font>
    <font>
      <sz val="11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47"/>
      </patternFill>
    </fill>
    <fill>
      <patternFill patternType="solid">
        <fgColor theme="0"/>
        <bgColor indexed="64"/>
      </patternFill>
    </fill>
    <fill>
      <patternFill patternType="lightHorizontal"/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1" fillId="1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6" borderId="7" applyNumberFormat="0" applyFont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11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56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 applyProtection="1">
      <alignment horizontal="right" vertical="center" wrapText="1" indent="1"/>
      <protection/>
    </xf>
    <xf numFmtId="0" fontId="15" fillId="0" borderId="24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right" vertical="center" wrapText="1" inden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>
      <alignment horizontal="right" vertical="center" wrapText="1" indent="1"/>
    </xf>
    <xf numFmtId="0" fontId="15" fillId="0" borderId="25" xfId="0" applyFont="1" applyFill="1" applyBorder="1" applyAlignment="1" applyProtection="1">
      <alignment horizontal="left" vertical="center" wrapText="1" indent="8"/>
      <protection locked="0"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indent="5"/>
    </xf>
    <xf numFmtId="0" fontId="0" fillId="0" borderId="26" xfId="0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indent="5"/>
    </xf>
    <xf numFmtId="0" fontId="12" fillId="0" borderId="12" xfId="0" applyFont="1" applyFill="1" applyBorder="1" applyAlignment="1">
      <alignment horizontal="right" vertical="center" wrapText="1" indent="1"/>
    </xf>
    <xf numFmtId="0" fontId="12" fillId="0" borderId="13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top" wrapText="1"/>
      <protection/>
    </xf>
    <xf numFmtId="0" fontId="26" fillId="0" borderId="10" xfId="0" applyFont="1" applyBorder="1" applyAlignment="1" applyProtection="1">
      <alignment horizontal="center" vertical="top" wrapText="1"/>
      <protection/>
    </xf>
    <xf numFmtId="0" fontId="26" fillId="0" borderId="11" xfId="0" applyFont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center" vertical="top" wrapText="1"/>
      <protection/>
    </xf>
    <xf numFmtId="0" fontId="28" fillId="0" borderId="22" xfId="0" applyFont="1" applyBorder="1" applyAlignment="1" applyProtection="1">
      <alignment horizontal="left" vertical="top" wrapText="1"/>
      <protection locked="0"/>
    </xf>
    <xf numFmtId="0" fontId="28" fillId="0" borderId="29" xfId="0" applyFont="1" applyBorder="1" applyAlignment="1" applyProtection="1">
      <alignment horizontal="left" vertical="top" wrapText="1"/>
      <protection locked="0"/>
    </xf>
    <xf numFmtId="9" fontId="28" fillId="0" borderId="30" xfId="75" applyFont="1" applyBorder="1" applyAlignment="1" applyProtection="1">
      <alignment horizontal="center" vertical="center" wrapText="1"/>
      <protection locked="0"/>
    </xf>
    <xf numFmtId="9" fontId="28" fillId="0" borderId="22" xfId="75" applyFont="1" applyBorder="1" applyAlignment="1" applyProtection="1">
      <alignment horizontal="center" vertical="center" wrapText="1"/>
      <protection locked="0"/>
    </xf>
    <xf numFmtId="9" fontId="28" fillId="0" borderId="29" xfId="75" applyFont="1" applyBorder="1" applyAlignment="1" applyProtection="1">
      <alignment horizontal="center" vertical="center" wrapText="1"/>
      <protection locked="0"/>
    </xf>
    <xf numFmtId="165" fontId="28" fillId="0" borderId="30" xfId="46" applyNumberFormat="1" applyFont="1" applyBorder="1" applyAlignment="1" applyProtection="1">
      <alignment horizontal="center" vertical="center" wrapText="1"/>
      <protection locked="0"/>
    </xf>
    <xf numFmtId="165" fontId="28" fillId="0" borderId="22" xfId="46" applyNumberFormat="1" applyFont="1" applyBorder="1" applyAlignment="1" applyProtection="1">
      <alignment horizontal="center" vertical="center" wrapText="1"/>
      <protection locked="0"/>
    </xf>
    <xf numFmtId="165" fontId="28" fillId="0" borderId="29" xfId="46" applyNumberFormat="1" applyFont="1" applyBorder="1" applyAlignment="1" applyProtection="1">
      <alignment horizontal="center" vertical="center" wrapText="1"/>
      <protection locked="0"/>
    </xf>
    <xf numFmtId="165" fontId="28" fillId="0" borderId="13" xfId="46" applyNumberFormat="1" applyFont="1" applyBorder="1" applyAlignment="1" applyProtection="1">
      <alignment horizontal="center" vertical="center" wrapText="1"/>
      <protection/>
    </xf>
    <xf numFmtId="165" fontId="28" fillId="0" borderId="31" xfId="46" applyNumberFormat="1" applyFont="1" applyBorder="1" applyAlignment="1" applyProtection="1">
      <alignment horizontal="center" vertical="top" wrapText="1"/>
      <protection locked="0"/>
    </xf>
    <xf numFmtId="165" fontId="28" fillId="0" borderId="32" xfId="46" applyNumberFormat="1" applyFont="1" applyBorder="1" applyAlignment="1" applyProtection="1">
      <alignment horizontal="center" vertical="top" wrapText="1"/>
      <protection locked="0"/>
    </xf>
    <xf numFmtId="165" fontId="28" fillId="0" borderId="28" xfId="46" applyNumberFormat="1" applyFont="1" applyBorder="1" applyAlignment="1" applyProtection="1">
      <alignment horizontal="center" vertical="top" wrapText="1"/>
      <protection/>
    </xf>
    <xf numFmtId="164" fontId="5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164" fontId="13" fillId="25" borderId="41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42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22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43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29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44" xfId="6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5" xfId="0" applyNumberFormat="1" applyFont="1" applyFill="1" applyBorder="1" applyAlignment="1" applyProtection="1">
      <alignment horizontal="right" vertical="center"/>
      <protection locked="0"/>
    </xf>
    <xf numFmtId="3" fontId="16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ill="1" applyAlignment="1">
      <alignment vertical="center" wrapText="1"/>
    </xf>
    <xf numFmtId="3" fontId="23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right"/>
    </xf>
    <xf numFmtId="3" fontId="19" fillId="0" borderId="28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 applyProtection="1">
      <alignment horizontal="right"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3" fontId="13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3" fontId="12" fillId="0" borderId="13" xfId="0" applyNumberFormat="1" applyFont="1" applyFill="1" applyBorder="1" applyAlignment="1">
      <alignment horizontal="right" vertical="center" wrapText="1" indent="2"/>
    </xf>
    <xf numFmtId="0" fontId="18" fillId="0" borderId="0" xfId="68" applyFill="1" applyProtection="1">
      <alignment/>
      <protection/>
    </xf>
    <xf numFmtId="0" fontId="52" fillId="0" borderId="0" xfId="68" applyFont="1" applyFill="1" applyProtection="1">
      <alignment/>
      <protection/>
    </xf>
    <xf numFmtId="0" fontId="17" fillId="0" borderId="26" xfId="68" applyFont="1" applyFill="1" applyBorder="1" applyAlignment="1" applyProtection="1">
      <alignment horizontal="center" vertical="center" wrapText="1"/>
      <protection/>
    </xf>
    <xf numFmtId="0" fontId="17" fillId="0" borderId="27" xfId="68" applyFont="1" applyFill="1" applyBorder="1" applyAlignment="1" applyProtection="1">
      <alignment horizontal="center" vertical="center" wrapText="1"/>
      <protection/>
    </xf>
    <xf numFmtId="0" fontId="18" fillId="0" borderId="0" xfId="68" applyFill="1" applyAlignment="1" applyProtection="1">
      <alignment horizontal="center" vertical="center"/>
      <protection/>
    </xf>
    <xf numFmtId="0" fontId="55" fillId="0" borderId="48" xfId="68" applyFont="1" applyFill="1" applyBorder="1" applyAlignment="1" applyProtection="1">
      <alignment vertical="center" wrapText="1"/>
      <protection/>
    </xf>
    <xf numFmtId="166" fontId="13" fillId="0" borderId="41" xfId="67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Alignment="1" applyProtection="1">
      <alignment vertical="center"/>
      <protection/>
    </xf>
    <xf numFmtId="0" fontId="55" fillId="0" borderId="10" xfId="68" applyFont="1" applyFill="1" applyBorder="1" applyAlignment="1" applyProtection="1">
      <alignment vertical="center" wrapText="1"/>
      <protection/>
    </xf>
    <xf numFmtId="166" fontId="13" fillId="0" borderId="22" xfId="67" applyNumberFormat="1" applyFont="1" applyFill="1" applyBorder="1" applyAlignment="1" applyProtection="1">
      <alignment horizontal="center" vertical="center"/>
      <protection/>
    </xf>
    <xf numFmtId="0" fontId="56" fillId="0" borderId="10" xfId="68" applyFont="1" applyFill="1" applyBorder="1" applyAlignment="1" applyProtection="1">
      <alignment horizontal="left" vertical="center" wrapText="1" indent="1"/>
      <protection/>
    </xf>
    <xf numFmtId="0" fontId="55" fillId="0" borderId="26" xfId="68" applyFont="1" applyFill="1" applyBorder="1" applyAlignment="1" applyProtection="1">
      <alignment vertical="center" wrapText="1"/>
      <protection/>
    </xf>
    <xf numFmtId="166" fontId="13" fillId="0" borderId="27" xfId="67" applyNumberFormat="1" applyFont="1" applyFill="1" applyBorder="1" applyAlignment="1" applyProtection="1">
      <alignment horizontal="center" vertical="center"/>
      <protection/>
    </xf>
    <xf numFmtId="0" fontId="15" fillId="0" borderId="0" xfId="68" applyFont="1" applyFill="1" applyProtection="1">
      <alignment/>
      <protection/>
    </xf>
    <xf numFmtId="3" fontId="18" fillId="0" borderId="0" xfId="68" applyNumberFormat="1" applyFont="1" applyFill="1" applyProtection="1">
      <alignment/>
      <protection/>
    </xf>
    <xf numFmtId="3" fontId="18" fillId="0" borderId="0" xfId="68" applyNumberFormat="1" applyFont="1" applyFill="1" applyAlignment="1" applyProtection="1">
      <alignment horizontal="center"/>
      <protection/>
    </xf>
    <xf numFmtId="0" fontId="18" fillId="0" borderId="0" xfId="68" applyFont="1" applyFill="1" applyProtection="1">
      <alignment/>
      <protection/>
    </xf>
    <xf numFmtId="0" fontId="0" fillId="0" borderId="0" xfId="67" applyFill="1" applyAlignment="1" applyProtection="1">
      <alignment vertical="center"/>
      <protection/>
    </xf>
    <xf numFmtId="0" fontId="0" fillId="0" borderId="0" xfId="67" applyFill="1" applyAlignment="1" applyProtection="1">
      <alignment vertical="center" wrapText="1"/>
      <protection/>
    </xf>
    <xf numFmtId="0" fontId="0" fillId="0" borderId="0" xfId="67" applyFill="1" applyAlignment="1" applyProtection="1">
      <alignment horizontal="center" vertical="center"/>
      <protection/>
    </xf>
    <xf numFmtId="49" fontId="12" fillId="0" borderId="26" xfId="67" applyNumberFormat="1" applyFont="1" applyFill="1" applyBorder="1" applyAlignment="1" applyProtection="1">
      <alignment horizontal="center" vertical="center" wrapText="1"/>
      <protection/>
    </xf>
    <xf numFmtId="49" fontId="12" fillId="0" borderId="27" xfId="67" applyNumberFormat="1" applyFont="1" applyFill="1" applyBorder="1" applyAlignment="1" applyProtection="1">
      <alignment horizontal="center" vertical="center"/>
      <protection/>
    </xf>
    <xf numFmtId="49" fontId="12" fillId="0" borderId="47" xfId="67" applyNumberFormat="1" applyFont="1" applyFill="1" applyBorder="1" applyAlignment="1" applyProtection="1">
      <alignment horizontal="center" vertical="center"/>
      <protection/>
    </xf>
    <xf numFmtId="49" fontId="0" fillId="0" borderId="0" xfId="67" applyNumberFormat="1" applyFont="1" applyFill="1" applyAlignment="1" applyProtection="1">
      <alignment horizontal="center" vertical="center"/>
      <protection/>
    </xf>
    <xf numFmtId="166" fontId="13" fillId="0" borderId="30" xfId="67" applyNumberFormat="1" applyFont="1" applyFill="1" applyBorder="1" applyAlignment="1" applyProtection="1">
      <alignment horizontal="center" vertical="center"/>
      <protection/>
    </xf>
    <xf numFmtId="167" fontId="13" fillId="0" borderId="45" xfId="67" applyNumberFormat="1" applyFont="1" applyFill="1" applyBorder="1" applyAlignment="1" applyProtection="1">
      <alignment vertical="center"/>
      <protection locked="0"/>
    </xf>
    <xf numFmtId="167" fontId="13" fillId="0" borderId="31" xfId="67" applyNumberFormat="1" applyFont="1" applyFill="1" applyBorder="1" applyAlignment="1" applyProtection="1">
      <alignment vertical="center"/>
      <protection locked="0"/>
    </xf>
    <xf numFmtId="167" fontId="12" fillId="0" borderId="31" xfId="67" applyNumberFormat="1" applyFont="1" applyFill="1" applyBorder="1" applyAlignment="1" applyProtection="1">
      <alignment vertical="center"/>
      <protection/>
    </xf>
    <xf numFmtId="167" fontId="12" fillId="0" borderId="31" xfId="67" applyNumberFormat="1" applyFont="1" applyFill="1" applyBorder="1" applyAlignment="1" applyProtection="1">
      <alignment vertical="center"/>
      <protection locked="0"/>
    </xf>
    <xf numFmtId="0" fontId="0" fillId="0" borderId="0" xfId="67" applyFont="1" applyFill="1" applyAlignment="1" applyProtection="1">
      <alignment vertical="center"/>
      <protection/>
    </xf>
    <xf numFmtId="0" fontId="12" fillId="0" borderId="26" xfId="67" applyFont="1" applyFill="1" applyBorder="1" applyAlignment="1" applyProtection="1">
      <alignment horizontal="left" vertical="center" wrapText="1"/>
      <protection/>
    </xf>
    <xf numFmtId="167" fontId="12" fillId="0" borderId="47" xfId="67" applyNumberFormat="1" applyFont="1" applyFill="1" applyBorder="1" applyAlignment="1" applyProtection="1">
      <alignment vertical="center"/>
      <protection/>
    </xf>
    <xf numFmtId="0" fontId="18" fillId="0" borderId="0" xfId="68" applyFont="1" applyFill="1" applyAlignment="1" applyProtection="1">
      <alignment/>
      <protection/>
    </xf>
    <xf numFmtId="0" fontId="11" fillId="0" borderId="0" xfId="67" applyFont="1" applyFill="1" applyAlignment="1" applyProtection="1">
      <alignment horizontal="center" vertical="center"/>
      <protection/>
    </xf>
    <xf numFmtId="3" fontId="15" fillId="0" borderId="30" xfId="68" applyNumberFormat="1" applyFont="1" applyFill="1" applyBorder="1" applyProtection="1">
      <alignment/>
      <protection locked="0"/>
    </xf>
    <xf numFmtId="3" fontId="15" fillId="0" borderId="45" xfId="68" applyNumberFormat="1" applyFont="1" applyFill="1" applyBorder="1" applyProtection="1">
      <alignment/>
      <protection locked="0"/>
    </xf>
    <xf numFmtId="3" fontId="15" fillId="0" borderId="22" xfId="68" applyNumberFormat="1" applyFont="1" applyFill="1" applyBorder="1" applyProtection="1">
      <alignment/>
      <protection locked="0"/>
    </xf>
    <xf numFmtId="3" fontId="15" fillId="0" borderId="31" xfId="68" applyNumberFormat="1" applyFont="1" applyFill="1" applyBorder="1" applyProtection="1">
      <alignment/>
      <protection locked="0"/>
    </xf>
    <xf numFmtId="3" fontId="15" fillId="0" borderId="29" xfId="68" applyNumberFormat="1" applyFont="1" applyFill="1" applyBorder="1" applyProtection="1">
      <alignment/>
      <protection locked="0"/>
    </xf>
    <xf numFmtId="3" fontId="15" fillId="0" borderId="32" xfId="68" applyNumberFormat="1" applyFont="1" applyFill="1" applyBorder="1" applyProtection="1">
      <alignment/>
      <protection locked="0"/>
    </xf>
    <xf numFmtId="3" fontId="15" fillId="0" borderId="13" xfId="68" applyNumberFormat="1" applyFont="1" applyFill="1" applyBorder="1" applyProtection="1">
      <alignment/>
      <protection locked="0"/>
    </xf>
    <xf numFmtId="3" fontId="15" fillId="0" borderId="49" xfId="68" applyNumberFormat="1" applyFont="1" applyFill="1" applyBorder="1">
      <alignment/>
      <protection/>
    </xf>
    <xf numFmtId="0" fontId="0" fillId="0" borderId="22" xfId="0" applyFont="1" applyFill="1" applyBorder="1" applyAlignment="1">
      <alignment horizontal="left" vertical="center" indent="1"/>
    </xf>
    <xf numFmtId="0" fontId="0" fillId="0" borderId="29" xfId="0" applyFont="1" applyFill="1" applyBorder="1" applyAlignment="1">
      <alignment horizontal="left" vertical="center" indent="1"/>
    </xf>
    <xf numFmtId="3" fontId="15" fillId="0" borderId="27" xfId="68" applyNumberFormat="1" applyFont="1" applyFill="1" applyBorder="1" applyProtection="1">
      <alignment/>
      <protection locked="0"/>
    </xf>
    <xf numFmtId="3" fontId="15" fillId="0" borderId="47" xfId="68" applyNumberFormat="1" applyFont="1" applyFill="1" applyBorder="1" applyProtection="1">
      <alignment/>
      <protection locked="0"/>
    </xf>
    <xf numFmtId="3" fontId="47" fillId="25" borderId="0" xfId="0" applyNumberFormat="1" applyFont="1" applyFill="1" applyAlignment="1">
      <alignment/>
    </xf>
    <xf numFmtId="3" fontId="46" fillId="25" borderId="0" xfId="0" applyNumberFormat="1" applyFont="1" applyFill="1" applyAlignment="1">
      <alignment/>
    </xf>
    <xf numFmtId="3" fontId="17" fillId="0" borderId="27" xfId="68" applyNumberFormat="1" applyFont="1" applyFill="1" applyBorder="1" applyAlignment="1" applyProtection="1">
      <alignment horizontal="center" vertical="center" wrapText="1"/>
      <protection/>
    </xf>
    <xf numFmtId="3" fontId="17" fillId="0" borderId="47" xfId="68" applyNumberFormat="1" applyFont="1" applyFill="1" applyBorder="1" applyAlignment="1" applyProtection="1">
      <alignment horizontal="center" vertical="center" wrapText="1"/>
      <protection/>
    </xf>
    <xf numFmtId="3" fontId="55" fillId="0" borderId="41" xfId="68" applyNumberFormat="1" applyFont="1" applyFill="1" applyBorder="1" applyAlignment="1" applyProtection="1">
      <alignment horizontal="right" vertical="center" wrapText="1"/>
      <protection locked="0"/>
    </xf>
    <xf numFmtId="3" fontId="55" fillId="0" borderId="46" xfId="68" applyNumberFormat="1" applyFont="1" applyFill="1" applyBorder="1" applyAlignment="1" applyProtection="1">
      <alignment horizontal="right" vertical="center" wrapText="1"/>
      <protection locked="0"/>
    </xf>
    <xf numFmtId="3" fontId="55" fillId="0" borderId="22" xfId="68" applyNumberFormat="1" applyFont="1" applyFill="1" applyBorder="1" applyAlignment="1" applyProtection="1">
      <alignment horizontal="right" vertical="center" wrapText="1"/>
      <protection/>
    </xf>
    <xf numFmtId="3" fontId="55" fillId="0" borderId="31" xfId="68" applyNumberFormat="1" applyFont="1" applyFill="1" applyBorder="1" applyAlignment="1" applyProtection="1">
      <alignment horizontal="right" vertical="center" wrapText="1"/>
      <protection/>
    </xf>
    <xf numFmtId="3" fontId="17" fillId="0" borderId="22" xfId="68" applyNumberFormat="1" applyFont="1" applyFill="1" applyBorder="1" applyAlignment="1" applyProtection="1">
      <alignment horizontal="right" vertical="center" wrapText="1"/>
      <protection locked="0"/>
    </xf>
    <xf numFmtId="3" fontId="17" fillId="0" borderId="31" xfId="68" applyNumberFormat="1" applyFont="1" applyFill="1" applyBorder="1" applyAlignment="1" applyProtection="1">
      <alignment horizontal="right" vertical="center" wrapText="1"/>
      <protection locked="0"/>
    </xf>
    <xf numFmtId="3" fontId="15" fillId="0" borderId="22" xfId="68" applyNumberFormat="1" applyFont="1" applyFill="1" applyBorder="1" applyAlignment="1" applyProtection="1">
      <alignment horizontal="right" vertical="center" wrapText="1"/>
      <protection locked="0"/>
    </xf>
    <xf numFmtId="3" fontId="15" fillId="0" borderId="31" xfId="68" applyNumberFormat="1" applyFont="1" applyFill="1" applyBorder="1" applyAlignment="1" applyProtection="1">
      <alignment horizontal="right" vertical="center" wrapText="1"/>
      <protection locked="0"/>
    </xf>
    <xf numFmtId="3" fontId="15" fillId="0" borderId="22" xfId="68" applyNumberFormat="1" applyFont="1" applyFill="1" applyBorder="1" applyAlignment="1" applyProtection="1">
      <alignment horizontal="right" vertical="center" wrapText="1"/>
      <protection/>
    </xf>
    <xf numFmtId="3" fontId="15" fillId="0" borderId="31" xfId="68" applyNumberFormat="1" applyFont="1" applyFill="1" applyBorder="1" applyAlignment="1" applyProtection="1">
      <alignment horizontal="right" vertical="center" wrapText="1"/>
      <protection/>
    </xf>
    <xf numFmtId="3" fontId="55" fillId="0" borderId="47" xfId="68" applyNumberFormat="1" applyFont="1" applyFill="1" applyBorder="1" applyAlignment="1" applyProtection="1">
      <alignment horizontal="right" vertical="center" wrapText="1"/>
      <protection/>
    </xf>
    <xf numFmtId="3" fontId="18" fillId="0" borderId="0" xfId="68" applyNumberFormat="1" applyFill="1" applyProtection="1">
      <alignment/>
      <protection/>
    </xf>
    <xf numFmtId="3" fontId="18" fillId="0" borderId="0" xfId="68" applyNumberFormat="1" applyFill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 locked="0"/>
    </xf>
    <xf numFmtId="165" fontId="28" fillId="25" borderId="31" xfId="46" applyNumberFormat="1" applyFont="1" applyFill="1" applyBorder="1" applyAlignment="1" applyProtection="1">
      <alignment horizontal="center" vertical="top" wrapText="1"/>
      <protection locked="0"/>
    </xf>
    <xf numFmtId="165" fontId="28" fillId="25" borderId="45" xfId="46" applyNumberFormat="1" applyFont="1" applyFill="1" applyBorder="1" applyAlignment="1" applyProtection="1">
      <alignment horizontal="center" vertical="top" wrapText="1"/>
      <protection locked="0"/>
    </xf>
    <xf numFmtId="3" fontId="12" fillId="0" borderId="37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horizontal="left" vertical="center"/>
    </xf>
    <xf numFmtId="3" fontId="12" fillId="0" borderId="19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3" fontId="16" fillId="0" borderId="53" xfId="0" applyNumberFormat="1" applyFont="1" applyFill="1" applyBorder="1" applyAlignment="1" quotePrefix="1">
      <alignment horizontal="left" vertical="center" indent="1"/>
    </xf>
    <xf numFmtId="3" fontId="12" fillId="0" borderId="35" xfId="0" applyNumberFormat="1" applyFont="1" applyFill="1" applyBorder="1" applyAlignment="1">
      <alignment horizontal="right" vertical="center" wrapText="1"/>
    </xf>
    <xf numFmtId="3" fontId="12" fillId="0" borderId="35" xfId="0" applyNumberFormat="1" applyFont="1" applyFill="1" applyBorder="1" applyAlignment="1">
      <alignment horizontal="right" vertical="center" wrapText="1"/>
    </xf>
    <xf numFmtId="3" fontId="13" fillId="0" borderId="53" xfId="0" applyNumberFormat="1" applyFont="1" applyFill="1" applyBorder="1" applyAlignment="1">
      <alignment horizontal="left" vertical="center"/>
    </xf>
    <xf numFmtId="3" fontId="13" fillId="0" borderId="54" xfId="0" applyNumberFormat="1" applyFont="1" applyFill="1" applyBorder="1" applyAlignment="1" applyProtection="1">
      <alignment horizontal="left" vertical="center"/>
      <protection locked="0"/>
    </xf>
    <xf numFmtId="3" fontId="12" fillId="0" borderId="21" xfId="0" applyNumberFormat="1" applyFont="1" applyFill="1" applyBorder="1" applyAlignment="1">
      <alignment horizontal="right" vertical="center" wrapText="1"/>
    </xf>
    <xf numFmtId="3" fontId="12" fillId="0" borderId="55" xfId="0" applyNumberFormat="1" applyFont="1" applyFill="1" applyBorder="1" applyAlignment="1" applyProtection="1">
      <alignment horizontal="left" vertical="center" indent="1"/>
      <protection locked="0"/>
    </xf>
    <xf numFmtId="3" fontId="12" fillId="0" borderId="37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 applyProtection="1">
      <alignment vertical="center" wrapText="1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18" xfId="0" applyNumberFormat="1" applyFont="1" applyFill="1" applyBorder="1" applyAlignment="1" applyProtection="1">
      <alignment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>
      <alignment horizontal="left" vertical="center"/>
    </xf>
    <xf numFmtId="3" fontId="12" fillId="0" borderId="35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left" vertical="center"/>
      <protection locked="0"/>
    </xf>
    <xf numFmtId="3" fontId="13" fillId="0" borderId="11" xfId="0" applyNumberFormat="1" applyFont="1" applyFill="1" applyBorder="1" applyAlignment="1" applyProtection="1">
      <alignment horizontal="left" vertical="center"/>
      <protection locked="0"/>
    </xf>
    <xf numFmtId="3" fontId="12" fillId="0" borderId="37" xfId="0" applyNumberFormat="1" applyFont="1" applyFill="1" applyBorder="1" applyAlignment="1">
      <alignment horizontal="left" vertical="center" wrapText="1" indent="1"/>
    </xf>
    <xf numFmtId="3" fontId="17" fillId="0" borderId="0" xfId="0" applyNumberFormat="1" applyFont="1" applyFill="1" applyBorder="1" applyAlignment="1">
      <alignment horizontal="left"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18" fillId="0" borderId="0" xfId="68" applyNumberFormat="1" applyFill="1">
      <alignment/>
      <protection/>
    </xf>
    <xf numFmtId="3" fontId="22" fillId="0" borderId="56" xfId="68" applyNumberFormat="1" applyFont="1" applyFill="1" applyBorder="1" applyAlignment="1">
      <alignment horizontal="center" vertical="center"/>
      <protection/>
    </xf>
    <xf numFmtId="3" fontId="54" fillId="0" borderId="57" xfId="67" applyNumberFormat="1" applyFont="1" applyFill="1" applyBorder="1" applyAlignment="1" applyProtection="1">
      <alignment horizontal="center" vertical="center" textRotation="90"/>
      <protection/>
    </xf>
    <xf numFmtId="3" fontId="22" fillId="0" borderId="57" xfId="68" applyNumberFormat="1" applyFont="1" applyFill="1" applyBorder="1" applyAlignment="1">
      <alignment horizontal="center" vertical="center" wrapText="1"/>
      <protection/>
    </xf>
    <xf numFmtId="3" fontId="22" fillId="0" borderId="58" xfId="68" applyNumberFormat="1" applyFont="1" applyFill="1" applyBorder="1" applyAlignment="1">
      <alignment horizontal="center" vertical="center" wrapText="1"/>
      <protection/>
    </xf>
    <xf numFmtId="3" fontId="22" fillId="0" borderId="12" xfId="68" applyNumberFormat="1" applyFont="1" applyFill="1" applyBorder="1" applyAlignment="1">
      <alignment horizontal="center" vertical="center"/>
      <protection/>
    </xf>
    <xf numFmtId="3" fontId="22" fillId="0" borderId="13" xfId="68" applyNumberFormat="1" applyFont="1" applyFill="1" applyBorder="1" applyAlignment="1">
      <alignment horizontal="center" vertical="center" wrapText="1"/>
      <protection/>
    </xf>
    <xf numFmtId="3" fontId="22" fillId="0" borderId="28" xfId="68" applyNumberFormat="1" applyFont="1" applyFill="1" applyBorder="1" applyAlignment="1">
      <alignment horizontal="center" vertical="center" wrapText="1"/>
      <protection/>
    </xf>
    <xf numFmtId="3" fontId="15" fillId="0" borderId="10" xfId="68" applyNumberFormat="1" applyFont="1" applyFill="1" applyBorder="1" applyAlignment="1" applyProtection="1">
      <alignment horizontal="left" indent="1"/>
      <protection locked="0"/>
    </xf>
    <xf numFmtId="3" fontId="15" fillId="0" borderId="30" xfId="68" applyNumberFormat="1" applyFont="1" applyFill="1" applyBorder="1" applyAlignment="1">
      <alignment horizontal="right" indent="1"/>
      <protection/>
    </xf>
    <xf numFmtId="3" fontId="15" fillId="0" borderId="22" xfId="68" applyNumberFormat="1" applyFont="1" applyFill="1" applyBorder="1" applyAlignment="1">
      <alignment horizontal="right" indent="1"/>
      <protection/>
    </xf>
    <xf numFmtId="3" fontId="15" fillId="0" borderId="11" xfId="68" applyNumberFormat="1" applyFont="1" applyFill="1" applyBorder="1" applyAlignment="1" applyProtection="1">
      <alignment horizontal="left" indent="1"/>
      <protection locked="0"/>
    </xf>
    <xf numFmtId="3" fontId="15" fillId="0" borderId="29" xfId="68" applyNumberFormat="1" applyFont="1" applyFill="1" applyBorder="1" applyAlignment="1">
      <alignment horizontal="right" indent="1"/>
      <protection/>
    </xf>
    <xf numFmtId="3" fontId="55" fillId="0" borderId="12" xfId="68" applyNumberFormat="1" applyFont="1" applyFill="1" applyBorder="1" applyProtection="1">
      <alignment/>
      <protection locked="0"/>
    </xf>
    <xf numFmtId="3" fontId="15" fillId="0" borderId="13" xfId="68" applyNumberFormat="1" applyFont="1" applyFill="1" applyBorder="1" applyAlignment="1">
      <alignment horizontal="right" indent="1"/>
      <protection/>
    </xf>
    <xf numFmtId="3" fontId="12" fillId="0" borderId="28" xfId="67" applyNumberFormat="1" applyFont="1" applyFill="1" applyBorder="1" applyAlignment="1" applyProtection="1">
      <alignment vertical="center"/>
      <protection/>
    </xf>
    <xf numFmtId="3" fontId="15" fillId="0" borderId="23" xfId="68" applyNumberFormat="1" applyFont="1" applyFill="1" applyBorder="1" applyAlignment="1" applyProtection="1">
      <alignment horizontal="left" indent="1"/>
      <protection locked="0"/>
    </xf>
    <xf numFmtId="3" fontId="55" fillId="0" borderId="59" xfId="68" applyNumberFormat="1" applyFont="1" applyFill="1" applyBorder="1">
      <alignment/>
      <protection/>
    </xf>
    <xf numFmtId="3" fontId="15" fillId="0" borderId="26" xfId="68" applyNumberFormat="1" applyFont="1" applyFill="1" applyBorder="1" applyAlignment="1" applyProtection="1">
      <alignment horizontal="left" indent="1"/>
      <protection locked="0"/>
    </xf>
    <xf numFmtId="3" fontId="15" fillId="0" borderId="27" xfId="68" applyNumberFormat="1" applyFont="1" applyFill="1" applyBorder="1" applyAlignment="1">
      <alignment horizontal="right" indent="1"/>
      <protection/>
    </xf>
    <xf numFmtId="3" fontId="3" fillId="0" borderId="0" xfId="0" applyNumberFormat="1" applyFont="1" applyFill="1" applyAlignment="1">
      <alignment horizontal="right"/>
    </xf>
    <xf numFmtId="3" fontId="60" fillId="0" borderId="0" xfId="0" applyNumberFormat="1" applyFont="1" applyFill="1" applyAlignment="1">
      <alignment vertical="center" wrapText="1"/>
    </xf>
    <xf numFmtId="3" fontId="60" fillId="0" borderId="0" xfId="0" applyNumberFormat="1" applyFont="1" applyFill="1" applyAlignment="1" applyProtection="1">
      <alignment horizontal="center" vertical="center" wrapText="1"/>
      <protection/>
    </xf>
    <xf numFmtId="3" fontId="60" fillId="0" borderId="0" xfId="0" applyNumberFormat="1" applyFont="1" applyFill="1" applyAlignment="1" applyProtection="1">
      <alignment vertical="center" wrapText="1"/>
      <protection/>
    </xf>
    <xf numFmtId="3" fontId="23" fillId="0" borderId="18" xfId="0" applyNumberFormat="1" applyFont="1" applyFill="1" applyBorder="1" applyAlignment="1" applyProtection="1">
      <alignment horizontal="right" wrapText="1"/>
      <protection/>
    </xf>
    <xf numFmtId="3" fontId="19" fillId="0" borderId="12" xfId="0" applyNumberFormat="1" applyFont="1" applyFill="1" applyBorder="1" applyAlignment="1" applyProtection="1">
      <alignment horizontal="center" vertical="center" wrapText="1"/>
      <protection/>
    </xf>
    <xf numFmtId="3" fontId="19" fillId="0" borderId="13" xfId="0" applyNumberFormat="1" applyFont="1" applyFill="1" applyBorder="1" applyAlignment="1" applyProtection="1">
      <alignment horizontal="center" vertical="center" wrapText="1"/>
      <protection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19" fillId="0" borderId="60" xfId="0" applyNumberFormat="1" applyFont="1" applyFill="1" applyBorder="1" applyAlignment="1" applyProtection="1">
      <alignment horizontal="center" vertical="center" wrapText="1"/>
      <protection/>
    </xf>
    <xf numFmtId="3" fontId="19" fillId="0" borderId="61" xfId="0" applyNumberFormat="1" applyFont="1" applyFill="1" applyBorder="1" applyAlignment="1" applyProtection="1">
      <alignment horizontal="center" vertical="center" wrapText="1"/>
      <protection/>
    </xf>
    <xf numFmtId="3" fontId="6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60" fillId="0" borderId="22" xfId="0" applyNumberFormat="1" applyFont="1" applyFill="1" applyBorder="1" applyAlignment="1" applyProtection="1">
      <alignment vertical="center" wrapText="1"/>
      <protection locked="0"/>
    </xf>
    <xf numFmtId="3" fontId="60" fillId="0" borderId="29" xfId="0" applyNumberFormat="1" applyFont="1" applyFill="1" applyBorder="1" applyAlignment="1" applyProtection="1">
      <alignment vertical="center" wrapText="1"/>
      <protection locked="0"/>
    </xf>
    <xf numFmtId="3" fontId="6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60" fillId="0" borderId="62" xfId="0" applyNumberFormat="1" applyFont="1" applyFill="1" applyBorder="1" applyAlignment="1" applyProtection="1">
      <alignment vertical="center" wrapText="1"/>
      <protection locked="0"/>
    </xf>
    <xf numFmtId="3" fontId="60" fillId="0" borderId="27" xfId="0" applyNumberFormat="1" applyFont="1" applyFill="1" applyBorder="1" applyAlignment="1" applyProtection="1">
      <alignment vertical="center" wrapText="1"/>
      <protection locked="0"/>
    </xf>
    <xf numFmtId="3" fontId="19" fillId="0" borderId="12" xfId="0" applyNumberFormat="1" applyFont="1" applyFill="1" applyBorder="1" applyAlignment="1" applyProtection="1">
      <alignment horizontal="left" vertical="center" wrapText="1"/>
      <protection/>
    </xf>
    <xf numFmtId="3" fontId="19" fillId="0" borderId="13" xfId="0" applyNumberFormat="1" applyFont="1" applyFill="1" applyBorder="1" applyAlignment="1" applyProtection="1">
      <alignment vertical="center" wrapText="1"/>
      <protection/>
    </xf>
    <xf numFmtId="3" fontId="19" fillId="26" borderId="13" xfId="0" applyNumberFormat="1" applyFont="1" applyFill="1" applyBorder="1" applyAlignment="1" applyProtection="1">
      <alignment vertical="center" wrapText="1"/>
      <protection/>
    </xf>
    <xf numFmtId="3" fontId="19" fillId="0" borderId="61" xfId="0" applyNumberFormat="1" applyFont="1" applyFill="1" applyBorder="1" applyAlignment="1" applyProtection="1">
      <alignment vertical="center" wrapText="1"/>
      <protection/>
    </xf>
    <xf numFmtId="3" fontId="19" fillId="0" borderId="0" xfId="0" applyNumberFormat="1" applyFont="1" applyFill="1" applyAlignment="1">
      <alignment vertical="center" wrapText="1"/>
    </xf>
    <xf numFmtId="3" fontId="60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 applyProtection="1">
      <alignment horizontal="center" vertical="center" wrapText="1"/>
      <protection/>
    </xf>
    <xf numFmtId="3" fontId="7" fillId="0" borderId="0" xfId="0" applyNumberFormat="1" applyFont="1" applyFill="1" applyAlignment="1" applyProtection="1">
      <alignment vertical="center" wrapText="1"/>
      <protection/>
    </xf>
    <xf numFmtId="3" fontId="61" fillId="0" borderId="18" xfId="0" applyNumberFormat="1" applyFont="1" applyFill="1" applyBorder="1" applyAlignment="1" applyProtection="1">
      <alignment horizontal="right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60" xfId="0" applyNumberFormat="1" applyFont="1" applyFill="1" applyBorder="1" applyAlignment="1" applyProtection="1">
      <alignment horizontal="center" vertical="center" wrapText="1"/>
      <protection/>
    </xf>
    <xf numFmtId="3" fontId="4" fillId="0" borderId="61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22" xfId="0" applyNumberFormat="1" applyFont="1" applyFill="1" applyBorder="1" applyAlignment="1" applyProtection="1">
      <alignment vertical="center" wrapText="1"/>
      <protection locked="0"/>
    </xf>
    <xf numFmtId="3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7" xfId="0" applyNumberFormat="1" applyFont="1" applyFill="1" applyBorder="1" applyAlignment="1" applyProtection="1">
      <alignment vertical="center" wrapText="1"/>
      <protection locked="0"/>
    </xf>
    <xf numFmtId="3" fontId="4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26" borderId="13" xfId="0" applyNumberFormat="1" applyFont="1" applyFill="1" applyBorder="1" applyAlignment="1" applyProtection="1">
      <alignment vertical="center" wrapText="1"/>
      <protection/>
    </xf>
    <xf numFmtId="3" fontId="4" fillId="0" borderId="61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1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60" fillId="0" borderId="22" xfId="0" applyNumberFormat="1" applyFont="1" applyFill="1" applyBorder="1" applyAlignment="1" applyProtection="1">
      <alignment vertical="center" wrapText="1"/>
      <protection locked="0"/>
    </xf>
    <xf numFmtId="3" fontId="60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Fill="1" applyAlignment="1">
      <alignment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22" xfId="0" applyNumberFormat="1" applyFont="1" applyFill="1" applyBorder="1" applyAlignment="1" applyProtection="1">
      <alignment horizontal="left" vertical="center" indent="1"/>
      <protection locked="0"/>
    </xf>
    <xf numFmtId="3" fontId="0" fillId="0" borderId="34" xfId="0" applyNumberFormat="1" applyFont="1" applyFill="1" applyBorder="1" applyAlignment="1" applyProtection="1">
      <alignment horizontal="right" vertical="center"/>
      <protection locked="0"/>
    </xf>
    <xf numFmtId="3" fontId="0" fillId="0" borderId="31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>
      <alignment horizontal="right" vertical="center" indent="1"/>
    </xf>
    <xf numFmtId="3" fontId="0" fillId="0" borderId="29" xfId="0" applyNumberFormat="1" applyFont="1" applyFill="1" applyBorder="1" applyAlignment="1" applyProtection="1">
      <alignment horizontal="left" vertical="center" indent="1"/>
      <protection locked="0"/>
    </xf>
    <xf numFmtId="3" fontId="0" fillId="0" borderId="62" xfId="0" applyNumberFormat="1" applyFont="1" applyFill="1" applyBorder="1" applyAlignment="1" applyProtection="1">
      <alignment horizontal="right" vertical="center"/>
      <protection locked="0"/>
    </xf>
    <xf numFmtId="3" fontId="0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0" fillId="0" borderId="22" xfId="0" applyNumberFormat="1" applyFill="1" applyBorder="1" applyAlignment="1" applyProtection="1">
      <alignment horizontal="left" vertical="center" indent="1"/>
      <protection locked="0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7" fillId="25" borderId="0" xfId="0" applyFont="1" applyFill="1" applyAlignment="1">
      <alignment/>
    </xf>
    <xf numFmtId="0" fontId="46" fillId="25" borderId="0" xfId="0" applyFont="1" applyFill="1" applyBorder="1" applyAlignment="1">
      <alignment/>
    </xf>
    <xf numFmtId="0" fontId="47" fillId="25" borderId="0" xfId="0" applyFont="1" applyFill="1" applyBorder="1" applyAlignment="1">
      <alignment/>
    </xf>
    <xf numFmtId="0" fontId="46" fillId="25" borderId="0" xfId="0" applyFont="1" applyFill="1" applyAlignment="1">
      <alignment/>
    </xf>
    <xf numFmtId="3" fontId="0" fillId="0" borderId="13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 applyProtection="1">
      <alignment horizontal="center" vertical="center"/>
      <protection locked="0"/>
    </xf>
    <xf numFmtId="3" fontId="0" fillId="0" borderId="64" xfId="0" applyNumberFormat="1" applyFill="1" applyBorder="1" applyAlignment="1" applyProtection="1">
      <alignment horizontal="center" vertical="center"/>
      <protection locked="0"/>
    </xf>
    <xf numFmtId="3" fontId="0" fillId="0" borderId="46" xfId="0" applyNumberFormat="1" applyFill="1" applyBorder="1" applyAlignment="1" applyProtection="1">
      <alignment horizontal="center" vertical="center"/>
      <protection locked="0"/>
    </xf>
    <xf numFmtId="3" fontId="19" fillId="25" borderId="13" xfId="0" applyNumberFormat="1" applyFont="1" applyFill="1" applyBorder="1" applyAlignment="1" applyProtection="1">
      <alignment vertical="center" wrapText="1"/>
      <protection/>
    </xf>
    <xf numFmtId="0" fontId="28" fillId="0" borderId="30" xfId="0" applyFont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quotePrefix="1">
      <alignment horizontal="center" vertical="center"/>
    </xf>
    <xf numFmtId="0" fontId="46" fillId="0" borderId="62" xfId="0" applyFont="1" applyFill="1" applyBorder="1" applyAlignment="1" quotePrefix="1">
      <alignment horizontal="center" vertical="center"/>
    </xf>
    <xf numFmtId="0" fontId="46" fillId="0" borderId="65" xfId="0" applyFont="1" applyFill="1" applyBorder="1" applyAlignment="1">
      <alignment horizontal="left" vertical="center" wrapText="1"/>
    </xf>
    <xf numFmtId="3" fontId="48" fillId="0" borderId="65" xfId="65" applyNumberFormat="1" applyFont="1" applyFill="1" applyBorder="1" applyAlignment="1">
      <alignment horizontal="center" vertical="center" wrapText="1"/>
      <protection/>
    </xf>
    <xf numFmtId="0" fontId="58" fillId="0" borderId="65" xfId="0" applyFont="1" applyFill="1" applyBorder="1" applyAlignment="1">
      <alignment horizontal="center" vertical="center" wrapText="1"/>
    </xf>
    <xf numFmtId="9" fontId="46" fillId="0" borderId="65" xfId="75" applyFont="1" applyFill="1" applyBorder="1" applyAlignment="1">
      <alignment horizontal="center" vertical="center" wrapText="1"/>
    </xf>
    <xf numFmtId="9" fontId="46" fillId="0" borderId="66" xfId="75" applyFont="1" applyFill="1" applyBorder="1" applyAlignment="1">
      <alignment horizontal="center" vertical="center" wrapText="1"/>
    </xf>
    <xf numFmtId="9" fontId="46" fillId="0" borderId="0" xfId="75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indent="1"/>
    </xf>
    <xf numFmtId="0" fontId="0" fillId="0" borderId="22" xfId="0" applyFont="1" applyFill="1" applyBorder="1" applyAlignment="1" quotePrefix="1">
      <alignment horizontal="left" vertical="center" indent="5"/>
    </xf>
    <xf numFmtId="0" fontId="47" fillId="25" borderId="34" xfId="0" applyFont="1" applyFill="1" applyBorder="1" applyAlignment="1">
      <alignment horizontal="center" vertical="center"/>
    </xf>
    <xf numFmtId="0" fontId="47" fillId="25" borderId="25" xfId="0" applyFont="1" applyFill="1" applyBorder="1" applyAlignment="1">
      <alignment horizontal="center" vertical="center"/>
    </xf>
    <xf numFmtId="0" fontId="47" fillId="25" borderId="67" xfId="0" applyFont="1" applyFill="1" applyBorder="1" applyAlignment="1">
      <alignment horizontal="center" vertical="center"/>
    </xf>
    <xf numFmtId="0" fontId="46" fillId="25" borderId="67" xfId="0" applyFont="1" applyFill="1" applyBorder="1" applyAlignment="1">
      <alignment horizontal="right"/>
    </xf>
    <xf numFmtId="0" fontId="46" fillId="25" borderId="62" xfId="0" applyFont="1" applyFill="1" applyBorder="1" applyAlignment="1">
      <alignment horizontal="center" vertical="center" wrapText="1"/>
    </xf>
    <xf numFmtId="0" fontId="46" fillId="25" borderId="66" xfId="0" applyFont="1" applyFill="1" applyBorder="1" applyAlignment="1">
      <alignment horizontal="center" vertical="center" wrapText="1"/>
    </xf>
    <xf numFmtId="0" fontId="46" fillId="25" borderId="68" xfId="0" applyFont="1" applyFill="1" applyBorder="1" applyAlignment="1">
      <alignment horizontal="center" vertical="center" wrapText="1"/>
    </xf>
    <xf numFmtId="0" fontId="46" fillId="25" borderId="24" xfId="0" applyFont="1" applyFill="1" applyBorder="1" applyAlignment="1">
      <alignment horizontal="center" vertical="center" wrapText="1"/>
    </xf>
    <xf numFmtId="0" fontId="46" fillId="25" borderId="62" xfId="0" applyFont="1" applyFill="1" applyBorder="1" applyAlignment="1">
      <alignment horizontal="center" vertical="center"/>
    </xf>
    <xf numFmtId="0" fontId="46" fillId="25" borderId="65" xfId="0" applyFont="1" applyFill="1" applyBorder="1" applyAlignment="1">
      <alignment horizontal="center" vertical="center"/>
    </xf>
    <xf numFmtId="0" fontId="46" fillId="25" borderId="68" xfId="0" applyFont="1" applyFill="1" applyBorder="1" applyAlignment="1">
      <alignment horizontal="center" vertical="center"/>
    </xf>
    <xf numFmtId="0" fontId="46" fillId="25" borderId="69" xfId="0" applyFont="1" applyFill="1" applyBorder="1" applyAlignment="1">
      <alignment horizontal="center" vertical="center"/>
    </xf>
    <xf numFmtId="0" fontId="46" fillId="25" borderId="65" xfId="0" applyFont="1" applyFill="1" applyBorder="1" applyAlignment="1">
      <alignment horizontal="center" vertical="center" wrapText="1"/>
    </xf>
    <xf numFmtId="0" fontId="46" fillId="25" borderId="69" xfId="0" applyFont="1" applyFill="1" applyBorder="1" applyAlignment="1">
      <alignment horizontal="center" vertical="center" wrapText="1"/>
    </xf>
    <xf numFmtId="0" fontId="46" fillId="25" borderId="34" xfId="0" applyFont="1" applyFill="1" applyBorder="1" applyAlignment="1">
      <alignment horizontal="center" vertical="center"/>
    </xf>
    <xf numFmtId="0" fontId="46" fillId="25" borderId="67" xfId="0" applyFont="1" applyFill="1" applyBorder="1" applyAlignment="1">
      <alignment horizontal="center" vertical="center"/>
    </xf>
    <xf numFmtId="0" fontId="46" fillId="25" borderId="25" xfId="0" applyFont="1" applyFill="1" applyBorder="1" applyAlignment="1">
      <alignment horizontal="center" vertical="center"/>
    </xf>
    <xf numFmtId="49" fontId="47" fillId="25" borderId="22" xfId="0" applyNumberFormat="1" applyFont="1" applyFill="1" applyBorder="1" applyAlignment="1">
      <alignment horizontal="center" vertical="center"/>
    </xf>
    <xf numFmtId="49" fontId="47" fillId="25" borderId="22" xfId="0" applyNumberFormat="1" applyFont="1" applyFill="1" applyBorder="1" applyAlignment="1" quotePrefix="1">
      <alignment horizontal="center" vertical="center"/>
    </xf>
    <xf numFmtId="0" fontId="47" fillId="25" borderId="22" xfId="0" applyFont="1" applyFill="1" applyBorder="1" applyAlignment="1">
      <alignment horizontal="left" vertical="center" wrapText="1"/>
    </xf>
    <xf numFmtId="0" fontId="47" fillId="25" borderId="22" xfId="0" applyFont="1" applyFill="1" applyBorder="1" applyAlignment="1">
      <alignment horizontal="left" vertical="center"/>
    </xf>
    <xf numFmtId="0" fontId="47" fillId="25" borderId="22" xfId="0" applyFont="1" applyFill="1" applyBorder="1" applyAlignment="1" quotePrefix="1">
      <alignment horizontal="center" vertical="center"/>
    </xf>
    <xf numFmtId="9" fontId="47" fillId="25" borderId="22" xfId="75" applyFont="1" applyFill="1" applyBorder="1" applyAlignment="1">
      <alignment horizontal="center" vertical="center" wrapText="1"/>
    </xf>
    <xf numFmtId="0" fontId="46" fillId="25" borderId="22" xfId="0" applyFont="1" applyFill="1" applyBorder="1" applyAlignment="1" quotePrefix="1">
      <alignment horizontal="center" vertical="center"/>
    </xf>
    <xf numFmtId="3" fontId="48" fillId="25" borderId="22" xfId="65" applyNumberFormat="1" applyFont="1" applyFill="1" applyBorder="1" applyAlignment="1">
      <alignment horizontal="center" vertical="center" wrapText="1"/>
      <protection/>
    </xf>
    <xf numFmtId="0" fontId="58" fillId="25" borderId="22" xfId="0" applyFont="1" applyFill="1" applyBorder="1" applyAlignment="1">
      <alignment horizontal="center" vertical="center" wrapText="1"/>
    </xf>
    <xf numFmtId="9" fontId="46" fillId="25" borderId="22" xfId="75" applyFont="1" applyFill="1" applyBorder="1" applyAlignment="1">
      <alignment horizontal="center" vertical="center" wrapText="1"/>
    </xf>
    <xf numFmtId="0" fontId="46" fillId="25" borderId="22" xfId="0" applyFont="1" applyFill="1" applyBorder="1" applyAlignment="1">
      <alignment horizontal="left" vertical="center" wrapText="1"/>
    </xf>
    <xf numFmtId="0" fontId="46" fillId="25" borderId="22" xfId="0" applyFont="1" applyFill="1" applyBorder="1" applyAlignment="1">
      <alignment horizontal="left" vertical="center"/>
    </xf>
    <xf numFmtId="0" fontId="50" fillId="25" borderId="22" xfId="0" applyFont="1" applyFill="1" applyBorder="1" applyAlignment="1">
      <alignment horizontal="left" vertical="center" wrapText="1"/>
    </xf>
    <xf numFmtId="0" fontId="47" fillId="25" borderId="22" xfId="64" applyFont="1" applyFill="1" applyBorder="1" applyAlignment="1">
      <alignment horizontal="center" vertical="center" wrapText="1"/>
      <protection/>
    </xf>
    <xf numFmtId="3" fontId="49" fillId="25" borderId="22" xfId="65" applyNumberFormat="1" applyFont="1" applyFill="1" applyBorder="1" applyAlignment="1">
      <alignment horizontal="center" vertical="center" wrapText="1"/>
      <protection/>
    </xf>
    <xf numFmtId="0" fontId="59" fillId="25" borderId="22" xfId="0" applyFont="1" applyFill="1" applyBorder="1" applyAlignment="1">
      <alignment horizontal="center" vertical="center" wrapText="1"/>
    </xf>
    <xf numFmtId="49" fontId="46" fillId="25" borderId="22" xfId="0" applyNumberFormat="1" applyFont="1" applyFill="1" applyBorder="1" applyAlignment="1">
      <alignment horizontal="center" vertical="center"/>
    </xf>
    <xf numFmtId="49" fontId="46" fillId="25" borderId="22" xfId="0" applyNumberFormat="1" applyFont="1" applyFill="1" applyBorder="1" applyAlignment="1" quotePrefix="1">
      <alignment horizontal="center" vertical="center"/>
    </xf>
    <xf numFmtId="0" fontId="48" fillId="25" borderId="22" xfId="0" applyFont="1" applyFill="1" applyBorder="1" applyAlignment="1">
      <alignment vertical="center"/>
    </xf>
    <xf numFmtId="3" fontId="48" fillId="25" borderId="34" xfId="65" applyNumberFormat="1" applyFont="1" applyFill="1" applyBorder="1" applyAlignment="1">
      <alignment horizontal="center" vertical="center" wrapText="1"/>
      <protection/>
    </xf>
    <xf numFmtId="0" fontId="58" fillId="25" borderId="67" xfId="0" applyFont="1" applyFill="1" applyBorder="1" applyAlignment="1">
      <alignment horizontal="center" vertical="center" wrapText="1"/>
    </xf>
    <xf numFmtId="9" fontId="46" fillId="25" borderId="22" xfId="64" applyNumberFormat="1" applyFont="1" applyFill="1" applyBorder="1" applyAlignment="1">
      <alignment horizontal="center" vertical="center" wrapText="1"/>
      <protection/>
    </xf>
    <xf numFmtId="0" fontId="48" fillId="25" borderId="34" xfId="0" applyFont="1" applyFill="1" applyBorder="1" applyAlignment="1">
      <alignment horizontal="left" vertical="center" wrapText="1"/>
    </xf>
    <xf numFmtId="0" fontId="48" fillId="25" borderId="67" xfId="0" applyFont="1" applyFill="1" applyBorder="1" applyAlignment="1">
      <alignment horizontal="left" vertical="center" wrapText="1"/>
    </xf>
    <xf numFmtId="0" fontId="48" fillId="25" borderId="25" xfId="0" applyFont="1" applyFill="1" applyBorder="1" applyAlignment="1">
      <alignment horizontal="left" vertical="center" wrapText="1"/>
    </xf>
    <xf numFmtId="0" fontId="46" fillId="25" borderId="34" xfId="0" applyFont="1" applyFill="1" applyBorder="1" applyAlignment="1" quotePrefix="1">
      <alignment horizontal="center" vertical="center" wrapText="1"/>
    </xf>
    <xf numFmtId="0" fontId="46" fillId="25" borderId="67" xfId="0" applyFont="1" applyFill="1" applyBorder="1" applyAlignment="1" quotePrefix="1">
      <alignment horizontal="center" vertical="center" wrapText="1"/>
    </xf>
    <xf numFmtId="0" fontId="46" fillId="25" borderId="25" xfId="0" applyFont="1" applyFill="1" applyBorder="1" applyAlignment="1" quotePrefix="1">
      <alignment horizontal="center" vertical="center" wrapText="1"/>
    </xf>
    <xf numFmtId="0" fontId="49" fillId="25" borderId="34" xfId="0" applyFont="1" applyFill="1" applyBorder="1" applyAlignment="1">
      <alignment horizontal="left" vertical="center" wrapText="1"/>
    </xf>
    <xf numFmtId="0" fontId="49" fillId="25" borderId="67" xfId="0" applyFont="1" applyFill="1" applyBorder="1" applyAlignment="1">
      <alignment horizontal="left" vertical="center" wrapText="1"/>
    </xf>
    <xf numFmtId="0" fontId="49" fillId="25" borderId="25" xfId="0" applyFont="1" applyFill="1" applyBorder="1" applyAlignment="1">
      <alignment horizontal="left" vertical="center" wrapText="1"/>
    </xf>
    <xf numFmtId="0" fontId="49" fillId="25" borderId="34" xfId="0" applyFont="1" applyFill="1" applyBorder="1" applyAlignment="1">
      <alignment vertical="center" wrapText="1"/>
    </xf>
    <xf numFmtId="0" fontId="49" fillId="25" borderId="67" xfId="0" applyFont="1" applyFill="1" applyBorder="1" applyAlignment="1">
      <alignment vertical="center" wrapText="1"/>
    </xf>
    <xf numFmtId="0" fontId="49" fillId="25" borderId="25" xfId="0" applyFont="1" applyFill="1" applyBorder="1" applyAlignment="1">
      <alignment vertical="center" wrapText="1"/>
    </xf>
    <xf numFmtId="3" fontId="49" fillId="25" borderId="34" xfId="65" applyNumberFormat="1" applyFont="1" applyFill="1" applyBorder="1" applyAlignment="1">
      <alignment horizontal="center" vertical="center" wrapText="1"/>
      <protection/>
    </xf>
    <xf numFmtId="0" fontId="59" fillId="25" borderId="67" xfId="0" applyFont="1" applyFill="1" applyBorder="1" applyAlignment="1">
      <alignment horizontal="center" vertical="center" wrapText="1"/>
    </xf>
    <xf numFmtId="0" fontId="46" fillId="25" borderId="34" xfId="0" applyFont="1" applyFill="1" applyBorder="1" applyAlignment="1">
      <alignment horizontal="left" vertical="center" wrapText="1"/>
    </xf>
    <xf numFmtId="0" fontId="46" fillId="25" borderId="67" xfId="0" applyFont="1" applyFill="1" applyBorder="1" applyAlignment="1">
      <alignment horizontal="left" vertical="center" wrapText="1"/>
    </xf>
    <xf numFmtId="0" fontId="46" fillId="25" borderId="25" xfId="0" applyFont="1" applyFill="1" applyBorder="1" applyAlignment="1">
      <alignment horizontal="left" vertical="center" wrapText="1"/>
    </xf>
    <xf numFmtId="3" fontId="59" fillId="25" borderId="22" xfId="0" applyNumberFormat="1" applyFont="1" applyFill="1" applyBorder="1" applyAlignment="1">
      <alignment horizontal="center" vertical="center" wrapText="1"/>
    </xf>
    <xf numFmtId="3" fontId="46" fillId="25" borderId="22" xfId="0" applyNumberFormat="1" applyFont="1" applyFill="1" applyBorder="1" applyAlignment="1">
      <alignment horizontal="left" vertical="center" wrapText="1"/>
    </xf>
    <xf numFmtId="3" fontId="46" fillId="25" borderId="22" xfId="0" applyNumberFormat="1" applyFont="1" applyFill="1" applyBorder="1" applyAlignment="1">
      <alignment horizontal="left" vertical="center"/>
    </xf>
    <xf numFmtId="3" fontId="58" fillId="25" borderId="22" xfId="0" applyNumberFormat="1" applyFont="1" applyFill="1" applyBorder="1" applyAlignment="1">
      <alignment horizontal="center" vertical="center" wrapText="1"/>
    </xf>
    <xf numFmtId="3" fontId="47" fillId="25" borderId="22" xfId="0" applyNumberFormat="1" applyFont="1" applyFill="1" applyBorder="1" applyAlignment="1">
      <alignment horizontal="left" vertical="center" wrapText="1"/>
    </xf>
    <xf numFmtId="3" fontId="47" fillId="25" borderId="22" xfId="0" applyNumberFormat="1" applyFont="1" applyFill="1" applyBorder="1" applyAlignment="1">
      <alignment horizontal="left" vertical="center"/>
    </xf>
    <xf numFmtId="3" fontId="47" fillId="25" borderId="22" xfId="0" applyNumberFormat="1" applyFont="1" applyFill="1" applyBorder="1" applyAlignment="1" quotePrefix="1">
      <alignment horizontal="center" vertical="center"/>
    </xf>
    <xf numFmtId="9" fontId="47" fillId="25" borderId="22" xfId="64" applyNumberFormat="1" applyFont="1" applyFill="1" applyBorder="1" applyAlignment="1">
      <alignment horizontal="center" vertical="center" wrapText="1"/>
      <protection/>
    </xf>
    <xf numFmtId="3" fontId="46" fillId="25" borderId="34" xfId="0" applyNumberFormat="1" applyFont="1" applyFill="1" applyBorder="1" applyAlignment="1">
      <alignment horizontal="center" vertical="center" wrapText="1"/>
    </xf>
    <xf numFmtId="0" fontId="0" fillId="25" borderId="67" xfId="0" applyFill="1" applyBorder="1" applyAlignment="1">
      <alignment/>
    </xf>
    <xf numFmtId="0" fontId="0" fillId="25" borderId="25" xfId="0" applyFill="1" applyBorder="1" applyAlignment="1">
      <alignment/>
    </xf>
    <xf numFmtId="3" fontId="0" fillId="25" borderId="67" xfId="0" applyNumberFormat="1" applyFill="1" applyBorder="1" applyAlignment="1">
      <alignment/>
    </xf>
    <xf numFmtId="3" fontId="0" fillId="25" borderId="25" xfId="0" applyNumberFormat="1" applyFill="1" applyBorder="1" applyAlignment="1">
      <alignment/>
    </xf>
    <xf numFmtId="166" fontId="46" fillId="25" borderId="62" xfId="0" applyNumberFormat="1" applyFont="1" applyFill="1" applyBorder="1" applyAlignment="1">
      <alignment horizontal="center" vertical="center" wrapText="1"/>
    </xf>
    <xf numFmtId="166" fontId="46" fillId="25" borderId="65" xfId="0" applyNumberFormat="1" applyFont="1" applyFill="1" applyBorder="1" applyAlignment="1">
      <alignment horizontal="center" vertical="center"/>
    </xf>
    <xf numFmtId="166" fontId="46" fillId="25" borderId="66" xfId="0" applyNumberFormat="1" applyFont="1" applyFill="1" applyBorder="1" applyAlignment="1">
      <alignment horizontal="center" vertical="center"/>
    </xf>
    <xf numFmtId="0" fontId="47" fillId="25" borderId="34" xfId="0" applyFont="1" applyFill="1" applyBorder="1" applyAlignment="1" quotePrefix="1">
      <alignment horizontal="center" vertical="center" wrapText="1"/>
    </xf>
    <xf numFmtId="0" fontId="47" fillId="25" borderId="67" xfId="0" applyFont="1" applyFill="1" applyBorder="1" applyAlignment="1" quotePrefix="1">
      <alignment horizontal="center" vertical="center" wrapText="1"/>
    </xf>
    <xf numFmtId="0" fontId="47" fillId="25" borderId="25" xfId="0" applyFont="1" applyFill="1" applyBorder="1" applyAlignment="1" quotePrefix="1">
      <alignment horizontal="center" vertical="center" wrapText="1"/>
    </xf>
    <xf numFmtId="0" fontId="46" fillId="25" borderId="22" xfId="0" applyFont="1" applyFill="1" applyBorder="1" applyAlignment="1">
      <alignment horizontal="center" vertical="center" wrapText="1"/>
    </xf>
    <xf numFmtId="0" fontId="46" fillId="25" borderId="66" xfId="0" applyFont="1" applyFill="1" applyBorder="1" applyAlignment="1">
      <alignment horizontal="center" vertical="center"/>
    </xf>
    <xf numFmtId="0" fontId="46" fillId="25" borderId="24" xfId="0" applyFont="1" applyFill="1" applyBorder="1" applyAlignment="1">
      <alignment horizontal="center" vertical="center"/>
    </xf>
    <xf numFmtId="0" fontId="48" fillId="25" borderId="67" xfId="0" applyFont="1" applyFill="1" applyBorder="1" applyAlignment="1">
      <alignment horizontal="center" vertical="center"/>
    </xf>
    <xf numFmtId="0" fontId="48" fillId="25" borderId="25" xfId="0" applyFont="1" applyFill="1" applyBorder="1" applyAlignment="1">
      <alignment horizontal="center" vertical="center"/>
    </xf>
    <xf numFmtId="0" fontId="46" fillId="25" borderId="29" xfId="0" applyFont="1" applyFill="1" applyBorder="1" applyAlignment="1">
      <alignment horizontal="center" vertical="center" wrapText="1"/>
    </xf>
    <xf numFmtId="0" fontId="46" fillId="25" borderId="30" xfId="0" applyFont="1" applyFill="1" applyBorder="1" applyAlignment="1">
      <alignment horizontal="center" vertical="center" wrapText="1"/>
    </xf>
    <xf numFmtId="3" fontId="46" fillId="25" borderId="62" xfId="0" applyNumberFormat="1" applyFont="1" applyFill="1" applyBorder="1" applyAlignment="1">
      <alignment horizontal="center" vertical="center" wrapText="1"/>
    </xf>
    <xf numFmtId="3" fontId="46" fillId="25" borderId="65" xfId="0" applyNumberFormat="1" applyFont="1" applyFill="1" applyBorder="1" applyAlignment="1">
      <alignment horizontal="center" vertical="center" wrapText="1"/>
    </xf>
    <xf numFmtId="3" fontId="46" fillId="25" borderId="66" xfId="0" applyNumberFormat="1" applyFont="1" applyFill="1" applyBorder="1" applyAlignment="1">
      <alignment horizontal="center" vertical="center" wrapText="1"/>
    </xf>
    <xf numFmtId="3" fontId="46" fillId="25" borderId="68" xfId="0" applyNumberFormat="1" applyFont="1" applyFill="1" applyBorder="1" applyAlignment="1">
      <alignment horizontal="center" vertical="center" wrapText="1"/>
    </xf>
    <xf numFmtId="3" fontId="46" fillId="25" borderId="69" xfId="0" applyNumberFormat="1" applyFont="1" applyFill="1" applyBorder="1" applyAlignment="1">
      <alignment horizontal="center" vertical="center" wrapText="1"/>
    </xf>
    <xf numFmtId="3" fontId="46" fillId="25" borderId="24" xfId="0" applyNumberFormat="1" applyFont="1" applyFill="1" applyBorder="1" applyAlignment="1">
      <alignment horizontal="center" vertical="center" wrapText="1"/>
    </xf>
    <xf numFmtId="0" fontId="46" fillId="25" borderId="22" xfId="64" applyFont="1" applyFill="1" applyBorder="1" applyAlignment="1">
      <alignment horizontal="center" vertical="center" wrapText="1"/>
      <protection/>
    </xf>
    <xf numFmtId="49" fontId="47" fillId="0" borderId="34" xfId="0" applyNumberFormat="1" applyFont="1" applyFill="1" applyBorder="1" applyAlignment="1">
      <alignment horizontal="center" vertical="center"/>
    </xf>
    <xf numFmtId="49" fontId="47" fillId="0" borderId="25" xfId="0" applyNumberFormat="1" applyFont="1" applyFill="1" applyBorder="1" applyAlignment="1" quotePrefix="1">
      <alignment horizontal="center" vertical="center"/>
    </xf>
    <xf numFmtId="0" fontId="47" fillId="0" borderId="22" xfId="0" applyFont="1" applyFill="1" applyBorder="1" applyAlignment="1">
      <alignment horizontal="left" vertical="center"/>
    </xf>
    <xf numFmtId="0" fontId="47" fillId="0" borderId="22" xfId="0" applyFont="1" applyFill="1" applyBorder="1" applyAlignment="1" quotePrefix="1">
      <alignment horizontal="center" vertical="center"/>
    </xf>
    <xf numFmtId="0" fontId="46" fillId="0" borderId="22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vertical="center" wrapText="1"/>
    </xf>
    <xf numFmtId="3" fontId="48" fillId="0" borderId="34" xfId="65" applyNumberFormat="1" applyFont="1" applyFill="1" applyBorder="1" applyAlignment="1">
      <alignment horizontal="center" vertical="center" wrapText="1"/>
      <protection/>
    </xf>
    <xf numFmtId="0" fontId="58" fillId="0" borderId="67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7" fillId="0" borderId="22" xfId="64" applyFont="1" applyFill="1" applyBorder="1" applyAlignment="1">
      <alignment horizontal="center" vertical="center" wrapText="1"/>
      <protection/>
    </xf>
    <xf numFmtId="0" fontId="49" fillId="0" borderId="22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horizontal="left" vertical="center"/>
    </xf>
    <xf numFmtId="0" fontId="49" fillId="0" borderId="22" xfId="0" applyFont="1" applyFill="1" applyBorder="1" applyAlignment="1" quotePrefix="1">
      <alignment horizontal="center" vertical="center"/>
    </xf>
    <xf numFmtId="0" fontId="46" fillId="0" borderId="22" xfId="0" applyFont="1" applyFill="1" applyBorder="1" applyAlignment="1">
      <alignment vertical="center" wrapText="1"/>
    </xf>
    <xf numFmtId="9" fontId="46" fillId="0" borderId="22" xfId="75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9" fontId="47" fillId="0" borderId="22" xfId="75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vertical="center" wrapText="1"/>
    </xf>
    <xf numFmtId="0" fontId="47" fillId="0" borderId="67" xfId="0" applyFont="1" applyFill="1" applyBorder="1" applyAlignment="1">
      <alignment vertical="center" wrapText="1"/>
    </xf>
    <xf numFmtId="0" fontId="47" fillId="0" borderId="25" xfId="0" applyFont="1" applyFill="1" applyBorder="1" applyAlignment="1">
      <alignment vertical="center" wrapText="1"/>
    </xf>
    <xf numFmtId="0" fontId="47" fillId="0" borderId="34" xfId="0" applyFont="1" applyFill="1" applyBorder="1" applyAlignment="1" quotePrefix="1">
      <alignment horizontal="center" vertical="center"/>
    </xf>
    <xf numFmtId="0" fontId="47" fillId="0" borderId="67" xfId="0" applyFont="1" applyFill="1" applyBorder="1" applyAlignment="1" quotePrefix="1">
      <alignment horizontal="center" vertical="center"/>
    </xf>
    <xf numFmtId="0" fontId="47" fillId="0" borderId="25" xfId="0" applyFont="1" applyFill="1" applyBorder="1" applyAlignment="1" quotePrefix="1">
      <alignment horizontal="center" vertical="center"/>
    </xf>
    <xf numFmtId="0" fontId="46" fillId="0" borderId="22" xfId="0" applyFont="1" applyFill="1" applyBorder="1" applyAlignment="1" quotePrefix="1">
      <alignment horizontal="center" vertical="center"/>
    </xf>
    <xf numFmtId="168" fontId="47" fillId="0" borderId="22" xfId="0" applyNumberFormat="1" applyFont="1" applyFill="1" applyBorder="1" applyAlignment="1">
      <alignment vertical="center" wrapText="1"/>
    </xf>
    <xf numFmtId="0" fontId="47" fillId="0" borderId="34" xfId="64" applyFont="1" applyFill="1" applyBorder="1" applyAlignment="1">
      <alignment horizontal="center" vertical="center" wrapText="1"/>
      <protection/>
    </xf>
    <xf numFmtId="0" fontId="47" fillId="0" borderId="67" xfId="64" applyFont="1" applyFill="1" applyBorder="1" applyAlignment="1">
      <alignment horizontal="center" vertical="center" wrapText="1"/>
      <protection/>
    </xf>
    <xf numFmtId="0" fontId="47" fillId="0" borderId="25" xfId="64" applyFont="1" applyFill="1" applyBorder="1" applyAlignment="1">
      <alignment horizontal="center" vertical="center" wrapText="1"/>
      <protection/>
    </xf>
    <xf numFmtId="0" fontId="49" fillId="0" borderId="34" xfId="0" applyFont="1" applyFill="1" applyBorder="1" applyAlignment="1" quotePrefix="1">
      <alignment horizontal="center" vertical="center"/>
    </xf>
    <xf numFmtId="0" fontId="49" fillId="0" borderId="67" xfId="0" applyFont="1" applyFill="1" applyBorder="1" applyAlignment="1" quotePrefix="1">
      <alignment horizontal="center" vertical="center"/>
    </xf>
    <xf numFmtId="0" fontId="49" fillId="0" borderId="25" xfId="0" applyFont="1" applyFill="1" applyBorder="1" applyAlignment="1" quotePrefix="1">
      <alignment horizontal="center" vertical="center"/>
    </xf>
    <xf numFmtId="0" fontId="48" fillId="0" borderId="22" xfId="0" applyFont="1" applyFill="1" applyBorder="1" applyAlignment="1">
      <alignment vertical="center" wrapText="1"/>
    </xf>
    <xf numFmtId="3" fontId="49" fillId="0" borderId="34" xfId="65" applyNumberFormat="1" applyFont="1" applyFill="1" applyBorder="1" applyAlignment="1">
      <alignment horizontal="center" vertical="center" wrapText="1"/>
      <protection/>
    </xf>
    <xf numFmtId="0" fontId="59" fillId="0" borderId="67" xfId="0" applyFont="1" applyFill="1" applyBorder="1" applyAlignment="1">
      <alignment horizontal="center" vertical="center" wrapText="1"/>
    </xf>
    <xf numFmtId="3" fontId="62" fillId="0" borderId="34" xfId="65" applyNumberFormat="1" applyFont="1" applyFill="1" applyBorder="1" applyAlignment="1">
      <alignment horizontal="center" vertical="center" wrapText="1"/>
      <protection/>
    </xf>
    <xf numFmtId="0" fontId="63" fillId="0" borderId="67" xfId="0" applyFont="1" applyFill="1" applyBorder="1" applyAlignment="1">
      <alignment horizontal="center" vertical="center" wrapText="1"/>
    </xf>
    <xf numFmtId="3" fontId="46" fillId="25" borderId="70" xfId="0" applyNumberFormat="1" applyFont="1" applyFill="1" applyBorder="1" applyAlignment="1">
      <alignment horizontal="center" vertical="center" wrapText="1"/>
    </xf>
    <xf numFmtId="3" fontId="46" fillId="25" borderId="0" xfId="0" applyNumberFormat="1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right"/>
    </xf>
    <xf numFmtId="0" fontId="46" fillId="0" borderId="62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8" fillId="25" borderId="34" xfId="0" applyFont="1" applyFill="1" applyBorder="1" applyAlignment="1">
      <alignment vertical="center" wrapText="1"/>
    </xf>
    <xf numFmtId="0" fontId="48" fillId="25" borderId="67" xfId="0" applyFont="1" applyFill="1" applyBorder="1" applyAlignment="1">
      <alignment vertical="center" wrapText="1"/>
    </xf>
    <xf numFmtId="0" fontId="48" fillId="25" borderId="25" xfId="0" applyFont="1" applyFill="1" applyBorder="1" applyAlignment="1">
      <alignment vertical="center" wrapText="1"/>
    </xf>
    <xf numFmtId="168" fontId="47" fillId="0" borderId="34" xfId="0" applyNumberFormat="1" applyFont="1" applyFill="1" applyBorder="1" applyAlignment="1">
      <alignment vertical="center" wrapText="1"/>
    </xf>
    <xf numFmtId="168" fontId="47" fillId="0" borderId="67" xfId="0" applyNumberFormat="1" applyFont="1" applyFill="1" applyBorder="1" applyAlignment="1">
      <alignment vertical="center" wrapText="1"/>
    </xf>
    <xf numFmtId="168" fontId="47" fillId="0" borderId="25" xfId="0" applyNumberFormat="1" applyFont="1" applyFill="1" applyBorder="1" applyAlignment="1">
      <alignment vertical="center" wrapText="1"/>
    </xf>
    <xf numFmtId="9" fontId="47" fillId="0" borderId="34" xfId="75" applyFont="1" applyFill="1" applyBorder="1" applyAlignment="1">
      <alignment horizontal="center" vertical="center" wrapText="1"/>
    </xf>
    <xf numFmtId="9" fontId="47" fillId="0" borderId="67" xfId="75" applyFont="1" applyFill="1" applyBorder="1" applyAlignment="1">
      <alignment horizontal="center" vertical="center" wrapText="1"/>
    </xf>
    <xf numFmtId="9" fontId="47" fillId="0" borderId="25" xfId="75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top" wrapText="1"/>
      <protection locked="0"/>
    </xf>
    <xf numFmtId="3" fontId="19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8" fillId="0" borderId="0" xfId="68" applyFont="1" applyFill="1" applyAlignment="1" applyProtection="1">
      <alignment horizontal="left"/>
      <protection/>
    </xf>
    <xf numFmtId="3" fontId="53" fillId="0" borderId="0" xfId="68" applyNumberFormat="1" applyFont="1" applyFill="1" applyBorder="1" applyAlignment="1" applyProtection="1">
      <alignment horizontal="right"/>
      <protection/>
    </xf>
    <xf numFmtId="0" fontId="21" fillId="0" borderId="56" xfId="68" applyFont="1" applyFill="1" applyBorder="1" applyAlignment="1" applyProtection="1">
      <alignment horizontal="center" vertical="center" wrapText="1"/>
      <protection/>
    </xf>
    <xf numFmtId="0" fontId="21" fillId="0" borderId="39" xfId="68" applyFont="1" applyFill="1" applyBorder="1" applyAlignment="1" applyProtection="1">
      <alignment horizontal="center" vertical="center" wrapText="1"/>
      <protection/>
    </xf>
    <xf numFmtId="0" fontId="21" fillId="0" borderId="23" xfId="68" applyFont="1" applyFill="1" applyBorder="1" applyAlignment="1" applyProtection="1">
      <alignment horizontal="center" vertical="center" wrapText="1"/>
      <protection/>
    </xf>
    <xf numFmtId="0" fontId="54" fillId="0" borderId="57" xfId="67" applyFont="1" applyFill="1" applyBorder="1" applyAlignment="1" applyProtection="1">
      <alignment horizontal="center" vertical="center" textRotation="90"/>
      <protection/>
    </xf>
    <xf numFmtId="0" fontId="54" fillId="0" borderId="14" xfId="67" applyFont="1" applyFill="1" applyBorder="1" applyAlignment="1" applyProtection="1">
      <alignment horizontal="center" vertical="center" textRotation="90"/>
      <protection/>
    </xf>
    <xf numFmtId="0" fontId="54" fillId="0" borderId="30" xfId="67" applyFont="1" applyFill="1" applyBorder="1" applyAlignment="1" applyProtection="1">
      <alignment horizontal="center" vertical="center" textRotation="90"/>
      <protection/>
    </xf>
    <xf numFmtId="3" fontId="53" fillId="0" borderId="41" xfId="68" applyNumberFormat="1" applyFont="1" applyFill="1" applyBorder="1" applyAlignment="1" applyProtection="1">
      <alignment horizontal="center" vertical="center" wrapText="1"/>
      <protection/>
    </xf>
    <xf numFmtId="3" fontId="53" fillId="0" borderId="22" xfId="68" applyNumberFormat="1" applyFont="1" applyFill="1" applyBorder="1" applyAlignment="1" applyProtection="1">
      <alignment horizontal="center" vertical="center" wrapText="1"/>
      <protection/>
    </xf>
    <xf numFmtId="3" fontId="53" fillId="0" borderId="58" xfId="68" applyNumberFormat="1" applyFont="1" applyFill="1" applyBorder="1" applyAlignment="1" applyProtection="1">
      <alignment horizontal="center" vertical="center" wrapText="1"/>
      <protection/>
    </xf>
    <xf numFmtId="3" fontId="53" fillId="0" borderId="45" xfId="68" applyNumberFormat="1" applyFont="1" applyFill="1" applyBorder="1" applyAlignment="1" applyProtection="1">
      <alignment horizontal="center" vertical="center" wrapText="1"/>
      <protection/>
    </xf>
    <xf numFmtId="3" fontId="53" fillId="0" borderId="22" xfId="68" applyNumberFormat="1" applyFont="1" applyFill="1" applyBorder="1" applyAlignment="1" applyProtection="1">
      <alignment horizontal="center" wrapText="1"/>
      <protection/>
    </xf>
    <xf numFmtId="3" fontId="53" fillId="0" borderId="31" xfId="68" applyNumberFormat="1" applyFont="1" applyFill="1" applyBorder="1" applyAlignment="1" applyProtection="1">
      <alignment horizontal="center" wrapText="1"/>
      <protection/>
    </xf>
    <xf numFmtId="0" fontId="18" fillId="0" borderId="0" xfId="68" applyFont="1" applyFill="1" applyAlignment="1" applyProtection="1">
      <alignment horizontal="center"/>
      <protection/>
    </xf>
    <xf numFmtId="0" fontId="2" fillId="0" borderId="0" xfId="67" applyFont="1" applyFill="1" applyAlignment="1" applyProtection="1">
      <alignment horizontal="center" vertical="center" wrapText="1"/>
      <protection/>
    </xf>
    <xf numFmtId="0" fontId="4" fillId="0" borderId="0" xfId="67" applyFont="1" applyFill="1" applyAlignment="1" applyProtection="1">
      <alignment horizontal="center" vertical="center" wrapText="1"/>
      <protection/>
    </xf>
    <xf numFmtId="0" fontId="54" fillId="0" borderId="0" xfId="67" applyFont="1" applyFill="1" applyBorder="1" applyAlignment="1" applyProtection="1">
      <alignment horizontal="right" vertical="center"/>
      <protection/>
    </xf>
    <xf numFmtId="0" fontId="4" fillId="0" borderId="48" xfId="67" applyFont="1" applyFill="1" applyBorder="1" applyAlignment="1" applyProtection="1">
      <alignment horizontal="center" vertical="center" wrapText="1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54" fillId="0" borderId="41" xfId="67" applyFont="1" applyFill="1" applyBorder="1" applyAlignment="1" applyProtection="1">
      <alignment horizontal="center" vertical="center" textRotation="90"/>
      <protection/>
    </xf>
    <xf numFmtId="0" fontId="54" fillId="0" borderId="22" xfId="67" applyFont="1" applyFill="1" applyBorder="1" applyAlignment="1" applyProtection="1">
      <alignment horizontal="center" vertical="center" textRotation="90"/>
      <protection/>
    </xf>
    <xf numFmtId="3" fontId="2" fillId="0" borderId="55" xfId="0" applyNumberFormat="1" applyFont="1" applyFill="1" applyBorder="1" applyAlignment="1">
      <alignment horizontal="left" vertical="center" indent="2"/>
    </xf>
    <xf numFmtId="3" fontId="2" fillId="0" borderId="33" xfId="0" applyNumberFormat="1" applyFont="1" applyFill="1" applyBorder="1" applyAlignment="1">
      <alignment horizontal="left" vertical="center" indent="2"/>
    </xf>
    <xf numFmtId="0" fontId="29" fillId="0" borderId="0" xfId="0" applyFont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13" xfId="0" applyFont="1" applyBorder="1" applyAlignment="1" applyProtection="1">
      <alignment wrapText="1"/>
      <protection/>
    </xf>
    <xf numFmtId="3" fontId="3" fillId="0" borderId="18" xfId="0" applyNumberFormat="1" applyFont="1" applyFill="1" applyBorder="1" applyAlignment="1">
      <alignment horizontal="right" vertical="center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71" xfId="0" applyNumberFormat="1" applyFont="1" applyFill="1" applyBorder="1" applyAlignment="1">
      <alignment horizontal="center" vertical="center" wrapText="1"/>
    </xf>
    <xf numFmtId="3" fontId="0" fillId="0" borderId="52" xfId="0" applyNumberFormat="1" applyFill="1" applyBorder="1" applyAlignment="1" applyProtection="1">
      <alignment horizontal="left" vertical="center" wrapText="1"/>
      <protection locked="0"/>
    </xf>
    <xf numFmtId="3" fontId="0" fillId="0" borderId="72" xfId="0" applyNumberFormat="1" applyFill="1" applyBorder="1" applyAlignment="1" applyProtection="1">
      <alignment horizontal="left" vertical="center" wrapText="1"/>
      <protection locked="0"/>
    </xf>
    <xf numFmtId="3" fontId="0" fillId="0" borderId="73" xfId="0" applyNumberFormat="1" applyFill="1" applyBorder="1" applyAlignment="1" applyProtection="1">
      <alignment horizontal="left" vertical="center" wrapText="1"/>
      <protection locked="0"/>
    </xf>
    <xf numFmtId="3" fontId="0" fillId="0" borderId="74" xfId="0" applyNumberFormat="1" applyFill="1" applyBorder="1" applyAlignment="1" applyProtection="1">
      <alignment horizontal="left" vertical="center" wrapText="1"/>
      <protection locked="0"/>
    </xf>
    <xf numFmtId="3" fontId="2" fillId="0" borderId="55" xfId="0" applyNumberFormat="1" applyFont="1" applyFill="1" applyBorder="1" applyAlignment="1">
      <alignment horizontal="left" vertical="center" wrapText="1" indent="2"/>
    </xf>
    <xf numFmtId="3" fontId="2" fillId="0" borderId="71" xfId="0" applyNumberFormat="1" applyFont="1" applyFill="1" applyBorder="1" applyAlignment="1">
      <alignment horizontal="left" vertical="center" wrapText="1" indent="2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0" fillId="0" borderId="0" xfId="0" applyNumberFormat="1" applyFill="1" applyAlignment="1" applyProtection="1">
      <alignment horizontal="left" vertical="center" wrapText="1"/>
      <protection locked="0"/>
    </xf>
    <xf numFmtId="3" fontId="5" fillId="0" borderId="7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left" vertical="center" wrapText="1"/>
    </xf>
    <xf numFmtId="3" fontId="51" fillId="0" borderId="0" xfId="68" applyNumberFormat="1" applyFont="1" applyFill="1" applyAlignment="1">
      <alignment horizontal="center" wrapText="1"/>
      <protection/>
    </xf>
    <xf numFmtId="3" fontId="51" fillId="0" borderId="0" xfId="68" applyNumberFormat="1" applyFont="1" applyFill="1" applyAlignment="1">
      <alignment horizontal="center"/>
      <protection/>
    </xf>
    <xf numFmtId="3" fontId="57" fillId="0" borderId="55" xfId="68" applyNumberFormat="1" applyFont="1" applyFill="1" applyBorder="1" applyAlignment="1">
      <alignment horizontal="left" indent="1"/>
      <protection/>
    </xf>
    <xf numFmtId="3" fontId="57" fillId="0" borderId="33" xfId="68" applyNumberFormat="1" applyFont="1" applyFill="1" applyBorder="1" applyAlignment="1">
      <alignment horizontal="left" indent="1"/>
      <protection/>
    </xf>
  </cellXfs>
  <cellStyles count="6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12_urlap_Mérleg_MJEL 01R_ABCDEF_2014re_nov19" xfId="64"/>
    <cellStyle name="Normál_12dmelléklet" xfId="65"/>
    <cellStyle name="Normál_KVRENMUNKA" xfId="66"/>
    <cellStyle name="Normál_VAGYONK" xfId="67"/>
    <cellStyle name="Normál_VAGYONKIM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2">
    <dxf>
      <font>
        <b/>
        <color indexed="10"/>
      </font>
    </dxf>
    <dxf>
      <font>
        <b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MOGYV-SRV\k&#246;z&#246;s_mappa\Keszty&#252;s%20M&#225;t&#233;\Pamuk\2014%20z&#225;rszm\sva%20r\Users\User\Downloads\Zarszamadas_Urlap_304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view="pageBreakPreview" zoomScaleSheetLayoutView="100" zoomScalePageLayoutView="0" workbookViewId="0" topLeftCell="A43">
      <selection activeCell="A45" sqref="A45:AM45"/>
    </sheetView>
  </sheetViews>
  <sheetFormatPr defaultColWidth="9.00390625" defaultRowHeight="12.75"/>
  <cols>
    <col min="1" max="1" width="3.375" style="329" customWidth="1"/>
    <col min="2" max="19" width="3.125" style="329" customWidth="1"/>
    <col min="20" max="20" width="2.50390625" style="329" customWidth="1"/>
    <col min="21" max="21" width="2.125" style="329" customWidth="1"/>
    <col min="22" max="25" width="3.125" style="329" customWidth="1"/>
    <col min="26" max="26" width="1.875" style="329" customWidth="1"/>
    <col min="27" max="27" width="3.125" style="329" customWidth="1"/>
    <col min="28" max="28" width="2.00390625" style="329" customWidth="1"/>
    <col min="29" max="31" width="3.125" style="329" customWidth="1"/>
    <col min="32" max="32" width="2.50390625" style="329" customWidth="1"/>
    <col min="33" max="33" width="4.50390625" style="329" customWidth="1"/>
    <col min="34" max="34" width="8.625" style="329" customWidth="1"/>
    <col min="35" max="35" width="3.125" style="329" customWidth="1"/>
    <col min="36" max="36" width="1.625" style="329" customWidth="1"/>
    <col min="37" max="38" width="3.125" style="329" customWidth="1"/>
    <col min="39" max="39" width="6.875" style="329" customWidth="1"/>
    <col min="40" max="40" width="2.00390625" style="329" customWidth="1"/>
    <col min="41" max="94" width="3.125" style="329" customWidth="1"/>
    <col min="95" max="16384" width="9.375" style="329" customWidth="1"/>
  </cols>
  <sheetData>
    <row r="1" spans="2:40" ht="12.75" customHeight="1">
      <c r="B1" s="413" t="s">
        <v>489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5"/>
    </row>
    <row r="2" spans="2:40" ht="31.5" customHeight="1">
      <c r="B2" s="413" t="s">
        <v>241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7"/>
    </row>
    <row r="3" spans="1:40" ht="12.75">
      <c r="A3" s="352" t="s">
        <v>186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</row>
    <row r="4" spans="1:40" ht="12.75" customHeight="1">
      <c r="A4" s="353" t="s">
        <v>3</v>
      </c>
      <c r="B4" s="354"/>
      <c r="C4" s="357" t="s">
        <v>187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3" t="s">
        <v>188</v>
      </c>
      <c r="W4" s="361"/>
      <c r="X4" s="354"/>
      <c r="Y4" s="363" t="s">
        <v>189</v>
      </c>
      <c r="Z4" s="364"/>
      <c r="AA4" s="364"/>
      <c r="AB4" s="364"/>
      <c r="AC4" s="364"/>
      <c r="AD4" s="364"/>
      <c r="AE4" s="364"/>
      <c r="AF4" s="365"/>
      <c r="AG4" s="353" t="s">
        <v>89</v>
      </c>
      <c r="AH4" s="361"/>
      <c r="AI4" s="361"/>
      <c r="AJ4" s="354"/>
      <c r="AK4" s="353" t="s">
        <v>190</v>
      </c>
      <c r="AL4" s="361"/>
      <c r="AM4" s="361"/>
      <c r="AN4" s="354"/>
    </row>
    <row r="5" spans="1:40" ht="12.75">
      <c r="A5" s="355"/>
      <c r="B5" s="356"/>
      <c r="C5" s="359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55"/>
      <c r="W5" s="362"/>
      <c r="X5" s="356"/>
      <c r="Y5" s="363" t="s">
        <v>184</v>
      </c>
      <c r="Z5" s="364"/>
      <c r="AA5" s="364"/>
      <c r="AB5" s="365"/>
      <c r="AC5" s="363" t="s">
        <v>185</v>
      </c>
      <c r="AD5" s="364"/>
      <c r="AE5" s="364"/>
      <c r="AF5" s="365"/>
      <c r="AG5" s="355"/>
      <c r="AH5" s="362"/>
      <c r="AI5" s="362"/>
      <c r="AJ5" s="356"/>
      <c r="AK5" s="355"/>
      <c r="AL5" s="362"/>
      <c r="AM5" s="362"/>
      <c r="AN5" s="356"/>
    </row>
    <row r="6" spans="1:40" ht="12.75">
      <c r="A6" s="349" t="s">
        <v>5</v>
      </c>
      <c r="B6" s="350"/>
      <c r="C6" s="349" t="s">
        <v>6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0"/>
      <c r="V6" s="349" t="s">
        <v>7</v>
      </c>
      <c r="W6" s="351"/>
      <c r="X6" s="350"/>
      <c r="Y6" s="349" t="s">
        <v>8</v>
      </c>
      <c r="Z6" s="351"/>
      <c r="AA6" s="351"/>
      <c r="AB6" s="350"/>
      <c r="AC6" s="349" t="s">
        <v>9</v>
      </c>
      <c r="AD6" s="351"/>
      <c r="AE6" s="351"/>
      <c r="AF6" s="350"/>
      <c r="AG6" s="349" t="s">
        <v>10</v>
      </c>
      <c r="AH6" s="351"/>
      <c r="AI6" s="351"/>
      <c r="AJ6" s="350"/>
      <c r="AK6" s="349" t="s">
        <v>11</v>
      </c>
      <c r="AL6" s="351"/>
      <c r="AM6" s="351"/>
      <c r="AN6" s="350"/>
    </row>
    <row r="7" spans="1:40" ht="12.75" customHeight="1">
      <c r="A7" s="366" t="s">
        <v>191</v>
      </c>
      <c r="B7" s="367"/>
      <c r="C7" s="368" t="s">
        <v>130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9" t="s">
        <v>242</v>
      </c>
      <c r="W7" s="369"/>
      <c r="X7" s="369"/>
      <c r="Y7" s="370">
        <v>9162</v>
      </c>
      <c r="Z7" s="370"/>
      <c r="AA7" s="370"/>
      <c r="AB7" s="370"/>
      <c r="AC7" s="370">
        <v>9179</v>
      </c>
      <c r="AD7" s="370"/>
      <c r="AE7" s="370"/>
      <c r="AF7" s="370"/>
      <c r="AG7" s="370">
        <v>9179</v>
      </c>
      <c r="AH7" s="370"/>
      <c r="AI7" s="370"/>
      <c r="AJ7" s="370"/>
      <c r="AK7" s="371">
        <f>AG7/AC7</f>
        <v>1</v>
      </c>
      <c r="AL7" s="371"/>
      <c r="AM7" s="371"/>
      <c r="AN7" s="371"/>
    </row>
    <row r="8" spans="1:40" ht="27.75" customHeight="1">
      <c r="A8" s="366" t="s">
        <v>192</v>
      </c>
      <c r="B8" s="367"/>
      <c r="C8" s="368" t="s">
        <v>243</v>
      </c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9" t="s">
        <v>244</v>
      </c>
      <c r="W8" s="369"/>
      <c r="X8" s="369"/>
      <c r="Y8" s="370">
        <v>4950</v>
      </c>
      <c r="Z8" s="370"/>
      <c r="AA8" s="370"/>
      <c r="AB8" s="370"/>
      <c r="AC8" s="370">
        <v>6285</v>
      </c>
      <c r="AD8" s="370"/>
      <c r="AE8" s="370"/>
      <c r="AF8" s="370"/>
      <c r="AG8" s="370">
        <v>6285</v>
      </c>
      <c r="AH8" s="370"/>
      <c r="AI8" s="370"/>
      <c r="AJ8" s="370"/>
      <c r="AK8" s="371">
        <f>AG8/AC8</f>
        <v>1</v>
      </c>
      <c r="AL8" s="371"/>
      <c r="AM8" s="371"/>
      <c r="AN8" s="371"/>
    </row>
    <row r="9" spans="1:40" ht="12.75" customHeight="1">
      <c r="A9" s="366" t="s">
        <v>193</v>
      </c>
      <c r="B9" s="367"/>
      <c r="C9" s="368" t="s">
        <v>245</v>
      </c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9" t="s">
        <v>246</v>
      </c>
      <c r="W9" s="369"/>
      <c r="X9" s="369"/>
      <c r="Y9" s="370">
        <v>1200</v>
      </c>
      <c r="Z9" s="370"/>
      <c r="AA9" s="370"/>
      <c r="AB9" s="370"/>
      <c r="AC9" s="370">
        <v>1200</v>
      </c>
      <c r="AD9" s="370"/>
      <c r="AE9" s="370"/>
      <c r="AF9" s="370"/>
      <c r="AG9" s="370">
        <v>1200</v>
      </c>
      <c r="AH9" s="370"/>
      <c r="AI9" s="370"/>
      <c r="AJ9" s="370"/>
      <c r="AK9" s="371">
        <f>AG9/AC9</f>
        <v>1</v>
      </c>
      <c r="AL9" s="371"/>
      <c r="AM9" s="371"/>
      <c r="AN9" s="371"/>
    </row>
    <row r="10" spans="1:40" ht="27.75" customHeight="1">
      <c r="A10" s="366" t="s">
        <v>194</v>
      </c>
      <c r="B10" s="367"/>
      <c r="C10" s="368" t="s">
        <v>565</v>
      </c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9" t="s">
        <v>247</v>
      </c>
      <c r="W10" s="369"/>
      <c r="X10" s="369"/>
      <c r="Y10" s="370">
        <v>7740</v>
      </c>
      <c r="Z10" s="370"/>
      <c r="AA10" s="370"/>
      <c r="AB10" s="370"/>
      <c r="AC10" s="370">
        <v>18354</v>
      </c>
      <c r="AD10" s="370"/>
      <c r="AE10" s="370"/>
      <c r="AF10" s="370"/>
      <c r="AG10" s="370">
        <v>18354</v>
      </c>
      <c r="AH10" s="370"/>
      <c r="AI10" s="370"/>
      <c r="AJ10" s="370"/>
      <c r="AK10" s="371">
        <f>AG10/AC10</f>
        <v>1</v>
      </c>
      <c r="AL10" s="371"/>
      <c r="AM10" s="371"/>
      <c r="AN10" s="371"/>
    </row>
    <row r="11" spans="1:40" s="330" customFormat="1" ht="12.75" customHeight="1">
      <c r="A11" s="366" t="s">
        <v>195</v>
      </c>
      <c r="B11" s="367"/>
      <c r="C11" s="376" t="s">
        <v>566</v>
      </c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7" t="s">
        <v>248</v>
      </c>
      <c r="W11" s="377"/>
      <c r="X11" s="377"/>
      <c r="Y11" s="373">
        <f>SUM(Y7:AB10)</f>
        <v>23052</v>
      </c>
      <c r="Z11" s="374"/>
      <c r="AA11" s="374"/>
      <c r="AB11" s="374"/>
      <c r="AC11" s="373">
        <f>SUM(AC7:AF10)</f>
        <v>35018</v>
      </c>
      <c r="AD11" s="374"/>
      <c r="AE11" s="374"/>
      <c r="AF11" s="374"/>
      <c r="AG11" s="373">
        <f>SUM(AG7:AJ10)</f>
        <v>35018</v>
      </c>
      <c r="AH11" s="374"/>
      <c r="AI11" s="374"/>
      <c r="AJ11" s="374"/>
      <c r="AK11" s="375">
        <f>AG11/AC11</f>
        <v>1</v>
      </c>
      <c r="AL11" s="375"/>
      <c r="AM11" s="375"/>
      <c r="AN11" s="375"/>
    </row>
    <row r="12" spans="1:40" s="331" customFormat="1" ht="30" customHeight="1">
      <c r="A12" s="366" t="s">
        <v>196</v>
      </c>
      <c r="B12" s="367"/>
      <c r="C12" s="376" t="s">
        <v>567</v>
      </c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7" t="s">
        <v>568</v>
      </c>
      <c r="W12" s="377"/>
      <c r="X12" s="377"/>
      <c r="Y12" s="372">
        <v>0</v>
      </c>
      <c r="Z12" s="372"/>
      <c r="AA12" s="372"/>
      <c r="AB12" s="372"/>
      <c r="AC12" s="372">
        <v>221</v>
      </c>
      <c r="AD12" s="372"/>
      <c r="AE12" s="372"/>
      <c r="AF12" s="372"/>
      <c r="AG12" s="372">
        <v>221</v>
      </c>
      <c r="AH12" s="372"/>
      <c r="AI12" s="372"/>
      <c r="AJ12" s="372"/>
      <c r="AK12" s="375">
        <f>AG12/AC12</f>
        <v>1</v>
      </c>
      <c r="AL12" s="375"/>
      <c r="AM12" s="375"/>
      <c r="AN12" s="375"/>
    </row>
    <row r="13" spans="1:40" ht="12.75" customHeight="1">
      <c r="A13" s="366" t="s">
        <v>197</v>
      </c>
      <c r="B13" s="367"/>
      <c r="C13" s="378" t="s">
        <v>569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69" t="s">
        <v>568</v>
      </c>
      <c r="W13" s="369"/>
      <c r="X13" s="369"/>
      <c r="Y13" s="379">
        <v>0</v>
      </c>
      <c r="Z13" s="379"/>
      <c r="AA13" s="379"/>
      <c r="AB13" s="379"/>
      <c r="AC13" s="379">
        <v>0</v>
      </c>
      <c r="AD13" s="379"/>
      <c r="AE13" s="379"/>
      <c r="AF13" s="379"/>
      <c r="AG13" s="370">
        <v>221</v>
      </c>
      <c r="AH13" s="370"/>
      <c r="AI13" s="370"/>
      <c r="AJ13" s="370"/>
      <c r="AK13" s="371"/>
      <c r="AL13" s="371"/>
      <c r="AM13" s="371"/>
      <c r="AN13" s="371"/>
    </row>
    <row r="14" spans="1:40" s="331" customFormat="1" ht="30" customHeight="1">
      <c r="A14" s="366" t="s">
        <v>198</v>
      </c>
      <c r="B14" s="367"/>
      <c r="C14" s="376" t="s">
        <v>570</v>
      </c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7" t="s">
        <v>249</v>
      </c>
      <c r="W14" s="377"/>
      <c r="X14" s="377"/>
      <c r="Y14" s="372">
        <v>0</v>
      </c>
      <c r="Z14" s="372"/>
      <c r="AA14" s="372"/>
      <c r="AB14" s="372"/>
      <c r="AC14" s="372">
        <v>40109</v>
      </c>
      <c r="AD14" s="372"/>
      <c r="AE14" s="372"/>
      <c r="AF14" s="372"/>
      <c r="AG14" s="372">
        <v>20532</v>
      </c>
      <c r="AH14" s="372"/>
      <c r="AI14" s="372"/>
      <c r="AJ14" s="372"/>
      <c r="AK14" s="375">
        <f>AG14/AC14</f>
        <v>0.5119050587150016</v>
      </c>
      <c r="AL14" s="375"/>
      <c r="AM14" s="375"/>
      <c r="AN14" s="375"/>
    </row>
    <row r="15" spans="1:40" ht="12.75" customHeight="1">
      <c r="A15" s="366" t="s">
        <v>199</v>
      </c>
      <c r="B15" s="367"/>
      <c r="C15" s="378" t="s">
        <v>571</v>
      </c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69" t="s">
        <v>249</v>
      </c>
      <c r="W15" s="369"/>
      <c r="X15" s="369"/>
      <c r="Y15" s="379">
        <v>0</v>
      </c>
      <c r="Z15" s="379"/>
      <c r="AA15" s="379"/>
      <c r="AB15" s="379"/>
      <c r="AC15" s="379">
        <v>0</v>
      </c>
      <c r="AD15" s="379"/>
      <c r="AE15" s="379"/>
      <c r="AF15" s="379"/>
      <c r="AG15" s="370">
        <v>20532</v>
      </c>
      <c r="AH15" s="370"/>
      <c r="AI15" s="370"/>
      <c r="AJ15" s="370"/>
      <c r="AK15" s="371"/>
      <c r="AL15" s="371"/>
      <c r="AM15" s="371"/>
      <c r="AN15" s="371"/>
    </row>
    <row r="16" spans="1:40" s="330" customFormat="1" ht="25.5" customHeight="1">
      <c r="A16" s="366" t="s">
        <v>200</v>
      </c>
      <c r="B16" s="367"/>
      <c r="C16" s="376" t="s">
        <v>572</v>
      </c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7" t="s">
        <v>250</v>
      </c>
      <c r="W16" s="377"/>
      <c r="X16" s="377"/>
      <c r="Y16" s="373">
        <f>Y11+Y14</f>
        <v>23052</v>
      </c>
      <c r="Z16" s="374"/>
      <c r="AA16" s="374"/>
      <c r="AB16" s="374"/>
      <c r="AC16" s="373">
        <f>SUM(AC11,AC12,AC14)</f>
        <v>75348</v>
      </c>
      <c r="AD16" s="374"/>
      <c r="AE16" s="374"/>
      <c r="AF16" s="374"/>
      <c r="AG16" s="373">
        <f>SUM(AG14,AG12,AG11)</f>
        <v>55771</v>
      </c>
      <c r="AH16" s="374"/>
      <c r="AI16" s="374"/>
      <c r="AJ16" s="374"/>
      <c r="AK16" s="371">
        <f>AG16/AC16</f>
        <v>0.7401789032223814</v>
      </c>
      <c r="AL16" s="371"/>
      <c r="AM16" s="371"/>
      <c r="AN16" s="371"/>
    </row>
    <row r="17" spans="1:40" s="186" customFormat="1" ht="27" customHeight="1">
      <c r="A17" s="366" t="s">
        <v>201</v>
      </c>
      <c r="B17" s="367"/>
      <c r="C17" s="409" t="s">
        <v>573</v>
      </c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10" t="s">
        <v>574</v>
      </c>
      <c r="W17" s="410"/>
      <c r="X17" s="410"/>
      <c r="Y17" s="411">
        <v>2950</v>
      </c>
      <c r="Z17" s="411"/>
      <c r="AA17" s="411"/>
      <c r="AB17" s="411"/>
      <c r="AC17" s="411">
        <v>0</v>
      </c>
      <c r="AD17" s="411"/>
      <c r="AE17" s="411"/>
      <c r="AF17" s="411"/>
      <c r="AG17" s="380">
        <v>0</v>
      </c>
      <c r="AH17" s="405"/>
      <c r="AI17" s="405"/>
      <c r="AJ17" s="405"/>
      <c r="AK17" s="371"/>
      <c r="AL17" s="371"/>
      <c r="AM17" s="371"/>
      <c r="AN17" s="371"/>
    </row>
    <row r="18" spans="1:40" s="186" customFormat="1" ht="27" customHeight="1">
      <c r="A18" s="366" t="s">
        <v>202</v>
      </c>
      <c r="B18" s="367"/>
      <c r="C18" s="409" t="s">
        <v>576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10" t="s">
        <v>251</v>
      </c>
      <c r="W18" s="410"/>
      <c r="X18" s="410"/>
      <c r="Y18" s="411">
        <v>45000</v>
      </c>
      <c r="Z18" s="411"/>
      <c r="AA18" s="411"/>
      <c r="AB18" s="411"/>
      <c r="AC18" s="411">
        <v>10350</v>
      </c>
      <c r="AD18" s="411"/>
      <c r="AE18" s="411"/>
      <c r="AF18" s="411"/>
      <c r="AG18" s="380">
        <v>10342</v>
      </c>
      <c r="AH18" s="405"/>
      <c r="AI18" s="405"/>
      <c r="AJ18" s="405"/>
      <c r="AK18" s="371">
        <f>AG18/AC18</f>
        <v>0.9992270531400966</v>
      </c>
      <c r="AL18" s="371"/>
      <c r="AM18" s="371"/>
      <c r="AN18" s="371"/>
    </row>
    <row r="19" spans="1:40" s="186" customFormat="1" ht="27" customHeight="1">
      <c r="A19" s="366" t="s">
        <v>203</v>
      </c>
      <c r="B19" s="367"/>
      <c r="C19" s="409" t="s">
        <v>575</v>
      </c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10" t="s">
        <v>251</v>
      </c>
      <c r="W19" s="410"/>
      <c r="X19" s="410"/>
      <c r="Y19" s="411">
        <v>0</v>
      </c>
      <c r="Z19" s="411"/>
      <c r="AA19" s="411"/>
      <c r="AB19" s="411"/>
      <c r="AC19" s="411">
        <v>0</v>
      </c>
      <c r="AD19" s="411"/>
      <c r="AE19" s="411"/>
      <c r="AF19" s="411"/>
      <c r="AG19" s="380">
        <v>10342</v>
      </c>
      <c r="AH19" s="405"/>
      <c r="AI19" s="405"/>
      <c r="AJ19" s="405"/>
      <c r="AK19" s="371"/>
      <c r="AL19" s="371"/>
      <c r="AM19" s="371"/>
      <c r="AN19" s="371"/>
    </row>
    <row r="20" spans="1:40" s="187" customFormat="1" ht="31.5" customHeight="1">
      <c r="A20" s="366" t="s">
        <v>204</v>
      </c>
      <c r="B20" s="367"/>
      <c r="C20" s="406" t="s">
        <v>577</v>
      </c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7" t="s">
        <v>252</v>
      </c>
      <c r="W20" s="407"/>
      <c r="X20" s="407"/>
      <c r="Y20" s="373">
        <f>SUM(Y17:AB18)</f>
        <v>47950</v>
      </c>
      <c r="Z20" s="408"/>
      <c r="AA20" s="408"/>
      <c r="AB20" s="408"/>
      <c r="AC20" s="373">
        <f>SUM(AC17:AF18)</f>
        <v>10350</v>
      </c>
      <c r="AD20" s="408"/>
      <c r="AE20" s="408"/>
      <c r="AF20" s="408"/>
      <c r="AG20" s="373">
        <f>SUM(AG17:AJ18)</f>
        <v>10342</v>
      </c>
      <c r="AH20" s="408"/>
      <c r="AI20" s="408"/>
      <c r="AJ20" s="408"/>
      <c r="AK20" s="371">
        <f>AG20/AC20</f>
        <v>0.9992270531400966</v>
      </c>
      <c r="AL20" s="371"/>
      <c r="AM20" s="371"/>
      <c r="AN20" s="371"/>
    </row>
    <row r="21" spans="1:40" ht="13.5" customHeight="1">
      <c r="A21" s="382" t="s">
        <v>205</v>
      </c>
      <c r="B21" s="383"/>
      <c r="C21" s="376" t="s">
        <v>578</v>
      </c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7" t="s">
        <v>579</v>
      </c>
      <c r="W21" s="377"/>
      <c r="X21" s="377"/>
      <c r="Y21" s="372">
        <v>0</v>
      </c>
      <c r="Z21" s="372"/>
      <c r="AA21" s="372"/>
      <c r="AB21" s="372"/>
      <c r="AC21" s="372">
        <v>3</v>
      </c>
      <c r="AD21" s="372"/>
      <c r="AE21" s="372"/>
      <c r="AF21" s="372"/>
      <c r="AG21" s="372">
        <v>3</v>
      </c>
      <c r="AH21" s="372"/>
      <c r="AI21" s="372"/>
      <c r="AJ21" s="372"/>
      <c r="AK21" s="375">
        <f>AG21/AC21</f>
        <v>1</v>
      </c>
      <c r="AL21" s="375"/>
      <c r="AM21" s="375"/>
      <c r="AN21" s="375"/>
    </row>
    <row r="22" spans="1:40" ht="26.25" customHeight="1">
      <c r="A22" s="366" t="s">
        <v>206</v>
      </c>
      <c r="B22" s="367"/>
      <c r="C22" s="378" t="s">
        <v>580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68" t="s">
        <v>579</v>
      </c>
      <c r="W22" s="368"/>
      <c r="X22" s="368"/>
      <c r="Y22" s="379">
        <v>0</v>
      </c>
      <c r="Z22" s="379"/>
      <c r="AA22" s="379"/>
      <c r="AB22" s="379"/>
      <c r="AC22" s="379">
        <v>0</v>
      </c>
      <c r="AD22" s="379"/>
      <c r="AE22" s="379"/>
      <c r="AF22" s="379"/>
      <c r="AG22" s="370">
        <v>3</v>
      </c>
      <c r="AH22" s="370"/>
      <c r="AI22" s="370"/>
      <c r="AJ22" s="370"/>
      <c r="AK22" s="371"/>
      <c r="AL22" s="371"/>
      <c r="AM22" s="371"/>
      <c r="AN22" s="371"/>
    </row>
    <row r="23" spans="1:40" ht="12.75" customHeight="1">
      <c r="A23" s="366" t="s">
        <v>207</v>
      </c>
      <c r="B23" s="367"/>
      <c r="C23" s="376" t="s">
        <v>582</v>
      </c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 t="s">
        <v>581</v>
      </c>
      <c r="W23" s="376"/>
      <c r="X23" s="376"/>
      <c r="Y23" s="437">
        <v>0</v>
      </c>
      <c r="Z23" s="437"/>
      <c r="AA23" s="437"/>
      <c r="AB23" s="437"/>
      <c r="AC23" s="437">
        <v>3</v>
      </c>
      <c r="AD23" s="437"/>
      <c r="AE23" s="437"/>
      <c r="AF23" s="437"/>
      <c r="AG23" s="372">
        <v>3</v>
      </c>
      <c r="AH23" s="372"/>
      <c r="AI23" s="372"/>
      <c r="AJ23" s="372"/>
      <c r="AK23" s="375">
        <f>AG23/AC23</f>
        <v>1</v>
      </c>
      <c r="AL23" s="375"/>
      <c r="AM23" s="375"/>
      <c r="AN23" s="375"/>
    </row>
    <row r="24" spans="1:40" ht="13.5" customHeight="1">
      <c r="A24" s="366" t="s">
        <v>208</v>
      </c>
      <c r="B24" s="367"/>
      <c r="C24" s="376" t="s">
        <v>583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7" t="s">
        <v>253</v>
      </c>
      <c r="W24" s="377"/>
      <c r="X24" s="377"/>
      <c r="Y24" s="372">
        <v>1600</v>
      </c>
      <c r="Z24" s="372"/>
      <c r="AA24" s="372"/>
      <c r="AB24" s="372"/>
      <c r="AC24" s="372">
        <v>1750</v>
      </c>
      <c r="AD24" s="372"/>
      <c r="AE24" s="372"/>
      <c r="AF24" s="372"/>
      <c r="AG24" s="372">
        <v>1385</v>
      </c>
      <c r="AH24" s="372"/>
      <c r="AI24" s="372"/>
      <c r="AJ24" s="372"/>
      <c r="AK24" s="375">
        <f>AG24/AC24</f>
        <v>0.7914285714285715</v>
      </c>
      <c r="AL24" s="375"/>
      <c r="AM24" s="375"/>
      <c r="AN24" s="375"/>
    </row>
    <row r="25" spans="1:40" ht="12.75" customHeight="1">
      <c r="A25" s="366" t="s">
        <v>209</v>
      </c>
      <c r="B25" s="367"/>
      <c r="C25" s="378" t="s">
        <v>254</v>
      </c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68" t="s">
        <v>253</v>
      </c>
      <c r="W25" s="368"/>
      <c r="X25" s="368"/>
      <c r="Y25" s="379">
        <v>0</v>
      </c>
      <c r="Z25" s="379"/>
      <c r="AA25" s="379"/>
      <c r="AB25" s="379"/>
      <c r="AC25" s="379">
        <v>0</v>
      </c>
      <c r="AD25" s="379"/>
      <c r="AE25" s="379"/>
      <c r="AF25" s="379"/>
      <c r="AG25" s="370">
        <v>1385</v>
      </c>
      <c r="AH25" s="370"/>
      <c r="AI25" s="370"/>
      <c r="AJ25" s="370"/>
      <c r="AK25" s="371"/>
      <c r="AL25" s="371"/>
      <c r="AM25" s="371"/>
      <c r="AN25" s="371"/>
    </row>
    <row r="26" spans="1:40" ht="12.75" customHeight="1">
      <c r="A26" s="366" t="s">
        <v>210</v>
      </c>
      <c r="B26" s="367"/>
      <c r="C26" s="376" t="s">
        <v>584</v>
      </c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7" t="s">
        <v>255</v>
      </c>
      <c r="W26" s="377"/>
      <c r="X26" s="377"/>
      <c r="Y26" s="372">
        <v>2000</v>
      </c>
      <c r="Z26" s="372"/>
      <c r="AA26" s="372"/>
      <c r="AB26" s="372"/>
      <c r="AC26" s="372">
        <v>2000</v>
      </c>
      <c r="AD26" s="372"/>
      <c r="AE26" s="372"/>
      <c r="AF26" s="372"/>
      <c r="AG26" s="373">
        <v>1591</v>
      </c>
      <c r="AH26" s="374"/>
      <c r="AI26" s="374"/>
      <c r="AJ26" s="374"/>
      <c r="AK26" s="375">
        <f>AG26/AC26</f>
        <v>0.7955</v>
      </c>
      <c r="AL26" s="375"/>
      <c r="AM26" s="375"/>
      <c r="AN26" s="375"/>
    </row>
    <row r="27" spans="1:40" ht="33.75" customHeight="1">
      <c r="A27" s="366" t="s">
        <v>211</v>
      </c>
      <c r="B27" s="367"/>
      <c r="C27" s="368" t="s">
        <v>482</v>
      </c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 t="s">
        <v>255</v>
      </c>
      <c r="W27" s="368"/>
      <c r="X27" s="368"/>
      <c r="Y27" s="379">
        <v>0</v>
      </c>
      <c r="Z27" s="379"/>
      <c r="AA27" s="379"/>
      <c r="AB27" s="379"/>
      <c r="AC27" s="379">
        <v>0</v>
      </c>
      <c r="AD27" s="379"/>
      <c r="AE27" s="379"/>
      <c r="AF27" s="379"/>
      <c r="AG27" s="370">
        <v>1591</v>
      </c>
      <c r="AH27" s="370"/>
      <c r="AI27" s="370"/>
      <c r="AJ27" s="370"/>
      <c r="AK27" s="371"/>
      <c r="AL27" s="371"/>
      <c r="AM27" s="371"/>
      <c r="AN27" s="371"/>
    </row>
    <row r="28" spans="1:40" ht="12.75" customHeight="1">
      <c r="A28" s="382" t="s">
        <v>212</v>
      </c>
      <c r="B28" s="383"/>
      <c r="C28" s="376" t="s">
        <v>585</v>
      </c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7" t="s">
        <v>586</v>
      </c>
      <c r="W28" s="377"/>
      <c r="X28" s="377"/>
      <c r="Y28" s="372">
        <v>250</v>
      </c>
      <c r="Z28" s="372"/>
      <c r="AA28" s="372"/>
      <c r="AB28" s="372"/>
      <c r="AC28" s="372">
        <v>0</v>
      </c>
      <c r="AD28" s="372"/>
      <c r="AE28" s="372"/>
      <c r="AF28" s="372"/>
      <c r="AG28" s="372">
        <v>0</v>
      </c>
      <c r="AH28" s="372"/>
      <c r="AI28" s="372"/>
      <c r="AJ28" s="372"/>
      <c r="AK28" s="375"/>
      <c r="AL28" s="375"/>
      <c r="AM28" s="375"/>
      <c r="AN28" s="375"/>
    </row>
    <row r="29" spans="1:40" ht="12.75" customHeight="1">
      <c r="A29" s="366" t="s">
        <v>213</v>
      </c>
      <c r="B29" s="367"/>
      <c r="C29" s="376" t="s">
        <v>587</v>
      </c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7" t="s">
        <v>257</v>
      </c>
      <c r="W29" s="377"/>
      <c r="X29" s="377"/>
      <c r="Y29" s="373">
        <f>SUM(Y26,Y28)</f>
        <v>2250</v>
      </c>
      <c r="Z29" s="374"/>
      <c r="AA29" s="374"/>
      <c r="AB29" s="374"/>
      <c r="AC29" s="373">
        <f>SUM(AC26,AC28)</f>
        <v>2000</v>
      </c>
      <c r="AD29" s="374"/>
      <c r="AE29" s="374"/>
      <c r="AF29" s="374"/>
      <c r="AG29" s="373">
        <f>SUM(AG26,AG28)</f>
        <v>1591</v>
      </c>
      <c r="AH29" s="374"/>
      <c r="AI29" s="374"/>
      <c r="AJ29" s="374"/>
      <c r="AK29" s="375">
        <f>AG29/AC29</f>
        <v>0.7955</v>
      </c>
      <c r="AL29" s="375"/>
      <c r="AM29" s="375"/>
      <c r="AN29" s="375"/>
    </row>
    <row r="30" spans="1:40" ht="12.75" customHeight="1">
      <c r="A30" s="366" t="s">
        <v>214</v>
      </c>
      <c r="B30" s="367"/>
      <c r="C30" s="368" t="s">
        <v>483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9" t="s">
        <v>258</v>
      </c>
      <c r="W30" s="369"/>
      <c r="X30" s="369"/>
      <c r="Y30" s="370">
        <v>0</v>
      </c>
      <c r="Z30" s="370"/>
      <c r="AA30" s="370"/>
      <c r="AB30" s="370"/>
      <c r="AC30" s="370">
        <v>110</v>
      </c>
      <c r="AD30" s="370"/>
      <c r="AE30" s="370"/>
      <c r="AF30" s="370"/>
      <c r="AG30" s="370">
        <v>90</v>
      </c>
      <c r="AH30" s="370"/>
      <c r="AI30" s="370"/>
      <c r="AJ30" s="370"/>
      <c r="AK30" s="371">
        <f>AG30/AC30</f>
        <v>0.8181818181818182</v>
      </c>
      <c r="AL30" s="371"/>
      <c r="AM30" s="371"/>
      <c r="AN30" s="371"/>
    </row>
    <row r="31" spans="1:40" ht="12.75" customHeight="1">
      <c r="A31" s="366" t="s">
        <v>215</v>
      </c>
      <c r="B31" s="367"/>
      <c r="C31" s="376" t="s">
        <v>588</v>
      </c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7" t="s">
        <v>259</v>
      </c>
      <c r="W31" s="377"/>
      <c r="X31" s="377"/>
      <c r="Y31" s="373">
        <f>SUM(Y30,Y29,Y24,Y23)</f>
        <v>3850</v>
      </c>
      <c r="Z31" s="374"/>
      <c r="AA31" s="374"/>
      <c r="AB31" s="374"/>
      <c r="AC31" s="373">
        <f>SUM(AC30,AC29,AC24,AC23)</f>
        <v>3863</v>
      </c>
      <c r="AD31" s="374"/>
      <c r="AE31" s="374"/>
      <c r="AF31" s="374"/>
      <c r="AG31" s="373">
        <f>SUM(AG30,AG29,AG24,AG23)</f>
        <v>3069</v>
      </c>
      <c r="AH31" s="374"/>
      <c r="AI31" s="374"/>
      <c r="AJ31" s="374"/>
      <c r="AK31" s="375">
        <f>AG31/AC31</f>
        <v>0.7944602640434895</v>
      </c>
      <c r="AL31" s="375"/>
      <c r="AM31" s="375"/>
      <c r="AN31" s="375"/>
    </row>
    <row r="32" spans="1:40" ht="12.75" customHeight="1">
      <c r="A32" s="366" t="s">
        <v>256</v>
      </c>
      <c r="B32" s="367"/>
      <c r="C32" s="376" t="s">
        <v>589</v>
      </c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7" t="s">
        <v>260</v>
      </c>
      <c r="W32" s="377"/>
      <c r="X32" s="377"/>
      <c r="Y32" s="372">
        <v>1400</v>
      </c>
      <c r="Z32" s="372"/>
      <c r="AA32" s="372"/>
      <c r="AB32" s="372"/>
      <c r="AC32" s="372">
        <v>1817</v>
      </c>
      <c r="AD32" s="372"/>
      <c r="AE32" s="372"/>
      <c r="AF32" s="372"/>
      <c r="AG32" s="372">
        <v>1769</v>
      </c>
      <c r="AH32" s="372"/>
      <c r="AI32" s="372"/>
      <c r="AJ32" s="372"/>
      <c r="AK32" s="375">
        <f>AG32/AC32</f>
        <v>0.9735828288387451</v>
      </c>
      <c r="AL32" s="375"/>
      <c r="AM32" s="375"/>
      <c r="AN32" s="375"/>
    </row>
    <row r="33" spans="1:40" ht="12.75" customHeight="1">
      <c r="A33" s="366" t="s">
        <v>216</v>
      </c>
      <c r="B33" s="367"/>
      <c r="C33" s="368" t="s">
        <v>261</v>
      </c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 t="s">
        <v>260</v>
      </c>
      <c r="W33" s="368"/>
      <c r="X33" s="368"/>
      <c r="Y33" s="379">
        <v>0</v>
      </c>
      <c r="Z33" s="379"/>
      <c r="AA33" s="379"/>
      <c r="AB33" s="379"/>
      <c r="AC33" s="379">
        <v>0</v>
      </c>
      <c r="AD33" s="379"/>
      <c r="AE33" s="379"/>
      <c r="AF33" s="379"/>
      <c r="AG33" s="370">
        <v>1747</v>
      </c>
      <c r="AH33" s="370"/>
      <c r="AI33" s="370"/>
      <c r="AJ33" s="370"/>
      <c r="AK33" s="371"/>
      <c r="AL33" s="371"/>
      <c r="AM33" s="371"/>
      <c r="AN33" s="371"/>
    </row>
    <row r="34" spans="1:40" ht="12.75" customHeight="1">
      <c r="A34" s="366" t="s">
        <v>217</v>
      </c>
      <c r="B34" s="367"/>
      <c r="C34" s="369" t="s">
        <v>590</v>
      </c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 t="s">
        <v>591</v>
      </c>
      <c r="W34" s="369"/>
      <c r="X34" s="369"/>
      <c r="Y34" s="370">
        <v>0</v>
      </c>
      <c r="Z34" s="370"/>
      <c r="AA34" s="370"/>
      <c r="AB34" s="370"/>
      <c r="AC34" s="370">
        <v>700</v>
      </c>
      <c r="AD34" s="370"/>
      <c r="AE34" s="370"/>
      <c r="AF34" s="370"/>
      <c r="AG34" s="370">
        <v>0</v>
      </c>
      <c r="AH34" s="370"/>
      <c r="AI34" s="370"/>
      <c r="AJ34" s="370"/>
      <c r="AK34" s="371"/>
      <c r="AL34" s="371"/>
      <c r="AM34" s="371"/>
      <c r="AN34" s="371"/>
    </row>
    <row r="35" spans="1:40" ht="12.75" customHeight="1">
      <c r="A35" s="366" t="s">
        <v>218</v>
      </c>
      <c r="B35" s="367"/>
      <c r="C35" s="368" t="s">
        <v>484</v>
      </c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9" t="s">
        <v>262</v>
      </c>
      <c r="W35" s="369"/>
      <c r="X35" s="369"/>
      <c r="Y35" s="370">
        <v>10</v>
      </c>
      <c r="Z35" s="370"/>
      <c r="AA35" s="370"/>
      <c r="AB35" s="370"/>
      <c r="AC35" s="370">
        <v>48</v>
      </c>
      <c r="AD35" s="370"/>
      <c r="AE35" s="370"/>
      <c r="AF35" s="370"/>
      <c r="AG35" s="370">
        <v>48</v>
      </c>
      <c r="AH35" s="370"/>
      <c r="AI35" s="370"/>
      <c r="AJ35" s="370"/>
      <c r="AK35" s="371">
        <f>AG35/AC35</f>
        <v>1</v>
      </c>
      <c r="AL35" s="371"/>
      <c r="AM35" s="371"/>
      <c r="AN35" s="371"/>
    </row>
    <row r="36" spans="1:40" s="332" customFormat="1" ht="12.75" customHeight="1">
      <c r="A36" s="366" t="s">
        <v>219</v>
      </c>
      <c r="B36" s="367"/>
      <c r="C36" s="376" t="s">
        <v>485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7" t="s">
        <v>263</v>
      </c>
      <c r="W36" s="377"/>
      <c r="X36" s="377"/>
      <c r="Y36" s="373">
        <f>SUM(Y35,Y34,Y32)</f>
        <v>1410</v>
      </c>
      <c r="Z36" s="374"/>
      <c r="AA36" s="374"/>
      <c r="AB36" s="374"/>
      <c r="AC36" s="373">
        <f>SUM(AC35,AC34,AC32)</f>
        <v>2565</v>
      </c>
      <c r="AD36" s="374"/>
      <c r="AE36" s="374"/>
      <c r="AF36" s="374"/>
      <c r="AG36" s="373">
        <f>SUM(AG35,AG34,AG32)</f>
        <v>1817</v>
      </c>
      <c r="AH36" s="374"/>
      <c r="AI36" s="374"/>
      <c r="AJ36" s="374"/>
      <c r="AK36" s="375">
        <f>AG36/AC36</f>
        <v>0.7083820662768031</v>
      </c>
      <c r="AL36" s="375"/>
      <c r="AM36" s="375"/>
      <c r="AN36" s="375"/>
    </row>
    <row r="37" spans="1:40" ht="25.5" customHeight="1">
      <c r="A37" s="366" t="s">
        <v>220</v>
      </c>
      <c r="B37" s="367"/>
      <c r="C37" s="368" t="s">
        <v>592</v>
      </c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9" t="s">
        <v>593</v>
      </c>
      <c r="W37" s="369"/>
      <c r="X37" s="369"/>
      <c r="Y37" s="370">
        <v>0</v>
      </c>
      <c r="Z37" s="370"/>
      <c r="AA37" s="370"/>
      <c r="AB37" s="370"/>
      <c r="AC37" s="370">
        <v>300</v>
      </c>
      <c r="AD37" s="370"/>
      <c r="AE37" s="370"/>
      <c r="AF37" s="370"/>
      <c r="AG37" s="380">
        <v>0</v>
      </c>
      <c r="AH37" s="381"/>
      <c r="AI37" s="381"/>
      <c r="AJ37" s="381"/>
      <c r="AK37" s="371"/>
      <c r="AL37" s="371"/>
      <c r="AM37" s="371"/>
      <c r="AN37" s="371"/>
    </row>
    <row r="38" spans="1:40" ht="12.75" customHeight="1">
      <c r="A38" s="366" t="s">
        <v>221</v>
      </c>
      <c r="B38" s="367"/>
      <c r="C38" s="368" t="s">
        <v>264</v>
      </c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9" t="s">
        <v>594</v>
      </c>
      <c r="W38" s="369"/>
      <c r="X38" s="369"/>
      <c r="Y38" s="370">
        <v>27259</v>
      </c>
      <c r="Z38" s="370"/>
      <c r="AA38" s="370"/>
      <c r="AB38" s="370"/>
      <c r="AC38" s="370">
        <v>0</v>
      </c>
      <c r="AD38" s="370"/>
      <c r="AE38" s="370"/>
      <c r="AF38" s="370"/>
      <c r="AG38" s="380">
        <v>0</v>
      </c>
      <c r="AH38" s="381"/>
      <c r="AI38" s="381"/>
      <c r="AJ38" s="381"/>
      <c r="AK38" s="371"/>
      <c r="AL38" s="371"/>
      <c r="AM38" s="371"/>
      <c r="AN38" s="371"/>
    </row>
    <row r="39" spans="1:40" ht="12.75" customHeight="1">
      <c r="A39" s="366" t="s">
        <v>222</v>
      </c>
      <c r="B39" s="367"/>
      <c r="C39" s="376" t="s">
        <v>595</v>
      </c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7" t="s">
        <v>265</v>
      </c>
      <c r="W39" s="377"/>
      <c r="X39" s="377"/>
      <c r="Y39" s="373">
        <f>SUM(Y37:AB38)</f>
        <v>27259</v>
      </c>
      <c r="Z39" s="374"/>
      <c r="AA39" s="374"/>
      <c r="AB39" s="374"/>
      <c r="AC39" s="373">
        <f>SUM(AC37:AF38)</f>
        <v>300</v>
      </c>
      <c r="AD39" s="374"/>
      <c r="AE39" s="374"/>
      <c r="AF39" s="374"/>
      <c r="AG39" s="373">
        <f>SUM(AG37:AJ38)</f>
        <v>0</v>
      </c>
      <c r="AH39" s="374"/>
      <c r="AI39" s="374"/>
      <c r="AJ39" s="374"/>
      <c r="AK39" s="375"/>
      <c r="AL39" s="375"/>
      <c r="AM39" s="375"/>
      <c r="AN39" s="375"/>
    </row>
    <row r="40" spans="1:40" ht="12.75" customHeight="1">
      <c r="A40" s="366" t="s">
        <v>223</v>
      </c>
      <c r="B40" s="367"/>
      <c r="C40" s="368" t="s">
        <v>596</v>
      </c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9" t="s">
        <v>597</v>
      </c>
      <c r="W40" s="369"/>
      <c r="X40" s="369"/>
      <c r="Y40" s="370">
        <v>700</v>
      </c>
      <c r="Z40" s="370"/>
      <c r="AA40" s="370"/>
      <c r="AB40" s="370"/>
      <c r="AC40" s="370">
        <v>0</v>
      </c>
      <c r="AD40" s="370"/>
      <c r="AE40" s="370"/>
      <c r="AF40" s="370"/>
      <c r="AG40" s="380">
        <v>0</v>
      </c>
      <c r="AH40" s="381"/>
      <c r="AI40" s="381"/>
      <c r="AJ40" s="381"/>
      <c r="AK40" s="371"/>
      <c r="AL40" s="371"/>
      <c r="AM40" s="371"/>
      <c r="AN40" s="371"/>
    </row>
    <row r="41" spans="1:40" ht="12.75" customHeight="1">
      <c r="A41" s="366" t="s">
        <v>224</v>
      </c>
      <c r="B41" s="367"/>
      <c r="C41" s="376" t="s">
        <v>598</v>
      </c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7" t="s">
        <v>597</v>
      </c>
      <c r="W41" s="377"/>
      <c r="X41" s="377"/>
      <c r="Y41" s="373">
        <v>700</v>
      </c>
      <c r="Z41" s="374"/>
      <c r="AA41" s="374"/>
      <c r="AB41" s="374"/>
      <c r="AC41" s="373">
        <v>0</v>
      </c>
      <c r="AD41" s="374"/>
      <c r="AE41" s="374"/>
      <c r="AF41" s="374"/>
      <c r="AG41" s="373">
        <v>0</v>
      </c>
      <c r="AH41" s="374"/>
      <c r="AI41" s="374"/>
      <c r="AJ41" s="374"/>
      <c r="AK41" s="375"/>
      <c r="AL41" s="375"/>
      <c r="AM41" s="375"/>
      <c r="AN41" s="375"/>
    </row>
    <row r="42" spans="1:40" ht="12.75" customHeight="1">
      <c r="A42" s="366" t="s">
        <v>225</v>
      </c>
      <c r="B42" s="367"/>
      <c r="C42" s="376" t="s">
        <v>599</v>
      </c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7" t="s">
        <v>266</v>
      </c>
      <c r="W42" s="377"/>
      <c r="X42" s="377"/>
      <c r="Y42" s="373">
        <f>Y16+Y31+Y36+Y39+Y41+Y20</f>
        <v>104221</v>
      </c>
      <c r="Z42" s="374"/>
      <c r="AA42" s="374"/>
      <c r="AB42" s="374"/>
      <c r="AC42" s="373">
        <f>AC16+AC31+AC36+AC39+AC41+AC20</f>
        <v>92426</v>
      </c>
      <c r="AD42" s="374"/>
      <c r="AE42" s="374"/>
      <c r="AF42" s="374"/>
      <c r="AG42" s="373">
        <f>AG16+AG31+AG36+AG39+AG41+AG20</f>
        <v>70999</v>
      </c>
      <c r="AH42" s="374"/>
      <c r="AI42" s="374"/>
      <c r="AJ42" s="374"/>
      <c r="AK42" s="375">
        <f>AG42/AC42</f>
        <v>0.7681712937917902</v>
      </c>
      <c r="AL42" s="375"/>
      <c r="AM42" s="375"/>
      <c r="AN42" s="375"/>
    </row>
    <row r="43" ht="12.75" customHeight="1">
      <c r="AH43" s="186"/>
    </row>
    <row r="44" spans="2:39" ht="29.25" customHeight="1">
      <c r="B44" s="418" t="s">
        <v>627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20"/>
    </row>
    <row r="45" spans="1:39" ht="12.75" customHeight="1">
      <c r="A45" s="352" t="s">
        <v>186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</row>
    <row r="46" spans="1:39" ht="12.75" customHeight="1">
      <c r="A46" s="424" t="s">
        <v>3</v>
      </c>
      <c r="B46" s="424"/>
      <c r="C46" s="357" t="s">
        <v>187</v>
      </c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425"/>
      <c r="V46" s="424" t="s">
        <v>188</v>
      </c>
      <c r="W46" s="424"/>
      <c r="X46" s="424"/>
      <c r="Y46" s="363" t="s">
        <v>189</v>
      </c>
      <c r="Z46" s="364"/>
      <c r="AA46" s="364"/>
      <c r="AB46" s="364"/>
      <c r="AC46" s="427"/>
      <c r="AD46" s="427"/>
      <c r="AE46" s="427"/>
      <c r="AF46" s="428"/>
      <c r="AG46" s="354" t="s">
        <v>89</v>
      </c>
      <c r="AH46" s="429"/>
      <c r="AI46" s="429"/>
      <c r="AJ46" s="429"/>
      <c r="AK46" s="431" t="s">
        <v>190</v>
      </c>
      <c r="AL46" s="432" t="s">
        <v>190</v>
      </c>
      <c r="AM46" s="433" t="s">
        <v>190</v>
      </c>
    </row>
    <row r="47" spans="1:39" ht="12.75" customHeight="1">
      <c r="A47" s="424"/>
      <c r="B47" s="424"/>
      <c r="C47" s="359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426"/>
      <c r="V47" s="424"/>
      <c r="W47" s="424"/>
      <c r="X47" s="424"/>
      <c r="Y47" s="363" t="s">
        <v>184</v>
      </c>
      <c r="Z47" s="364"/>
      <c r="AA47" s="364"/>
      <c r="AB47" s="365"/>
      <c r="AC47" s="363" t="s">
        <v>185</v>
      </c>
      <c r="AD47" s="364"/>
      <c r="AE47" s="364"/>
      <c r="AF47" s="365"/>
      <c r="AG47" s="356"/>
      <c r="AH47" s="430"/>
      <c r="AI47" s="430"/>
      <c r="AJ47" s="430"/>
      <c r="AK47" s="434"/>
      <c r="AL47" s="435"/>
      <c r="AM47" s="436"/>
    </row>
    <row r="48" spans="1:39" ht="26.25" customHeight="1">
      <c r="A48" s="366" t="s">
        <v>191</v>
      </c>
      <c r="B48" s="367"/>
      <c r="C48" s="394" t="s">
        <v>600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6"/>
      <c r="V48" s="368" t="s">
        <v>601</v>
      </c>
      <c r="W48" s="368"/>
      <c r="X48" s="368"/>
      <c r="Y48" s="421">
        <v>45000</v>
      </c>
      <c r="Z48" s="422"/>
      <c r="AA48" s="422"/>
      <c r="AB48" s="423"/>
      <c r="AC48" s="421">
        <v>54355</v>
      </c>
      <c r="AD48" s="422"/>
      <c r="AE48" s="422"/>
      <c r="AF48" s="423"/>
      <c r="AG48" s="421">
        <v>10401</v>
      </c>
      <c r="AH48" s="422"/>
      <c r="AI48" s="422"/>
      <c r="AJ48" s="423"/>
      <c r="AK48" s="412">
        <f>AG48/AC48</f>
        <v>0.19135314138533713</v>
      </c>
      <c r="AL48" s="412"/>
      <c r="AM48" s="412"/>
    </row>
    <row r="49" spans="1:39" ht="12.75" customHeight="1">
      <c r="A49" s="382" t="s">
        <v>192</v>
      </c>
      <c r="B49" s="383"/>
      <c r="C49" s="388" t="s">
        <v>605</v>
      </c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90"/>
      <c r="V49" s="376" t="s">
        <v>602</v>
      </c>
      <c r="W49" s="376"/>
      <c r="X49" s="376"/>
      <c r="Y49" s="391">
        <f>SUM(Y48)</f>
        <v>45000</v>
      </c>
      <c r="Z49" s="392"/>
      <c r="AA49" s="392"/>
      <c r="AB49" s="393"/>
      <c r="AC49" s="391">
        <f>SUM(AC48)</f>
        <v>54355</v>
      </c>
      <c r="AD49" s="392"/>
      <c r="AE49" s="392"/>
      <c r="AF49" s="393"/>
      <c r="AG49" s="391">
        <f>SUM(AG48)</f>
        <v>10401</v>
      </c>
      <c r="AH49" s="392"/>
      <c r="AI49" s="392"/>
      <c r="AJ49" s="393"/>
      <c r="AK49" s="387">
        <f>AG49/AC49</f>
        <v>0.19135314138533713</v>
      </c>
      <c r="AL49" s="387"/>
      <c r="AM49" s="387"/>
    </row>
    <row r="50" spans="1:39" ht="12.75" customHeight="1">
      <c r="A50" s="382" t="s">
        <v>193</v>
      </c>
      <c r="B50" s="383"/>
      <c r="C50" s="394" t="s">
        <v>603</v>
      </c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6"/>
      <c r="V50" s="368" t="s">
        <v>604</v>
      </c>
      <c r="W50" s="368"/>
      <c r="X50" s="368"/>
      <c r="Y50" s="421">
        <v>5000</v>
      </c>
      <c r="Z50" s="422"/>
      <c r="AA50" s="422"/>
      <c r="AB50" s="423"/>
      <c r="AC50" s="421">
        <v>0</v>
      </c>
      <c r="AD50" s="422"/>
      <c r="AE50" s="422"/>
      <c r="AF50" s="423"/>
      <c r="AG50" s="421">
        <v>0</v>
      </c>
      <c r="AH50" s="422"/>
      <c r="AI50" s="422"/>
      <c r="AJ50" s="423"/>
      <c r="AK50" s="412"/>
      <c r="AL50" s="412"/>
      <c r="AM50" s="412"/>
    </row>
    <row r="51" spans="1:39" ht="24.75" customHeight="1">
      <c r="A51" s="382" t="s">
        <v>194</v>
      </c>
      <c r="B51" s="383"/>
      <c r="C51" s="394" t="s">
        <v>606</v>
      </c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6"/>
      <c r="V51" s="368" t="s">
        <v>486</v>
      </c>
      <c r="W51" s="368"/>
      <c r="X51" s="368"/>
      <c r="Y51" s="421">
        <v>0</v>
      </c>
      <c r="Z51" s="422"/>
      <c r="AA51" s="422"/>
      <c r="AB51" s="423"/>
      <c r="AC51" s="421">
        <v>5000</v>
      </c>
      <c r="AD51" s="422"/>
      <c r="AE51" s="422"/>
      <c r="AF51" s="423"/>
      <c r="AG51" s="421">
        <v>0</v>
      </c>
      <c r="AH51" s="422"/>
      <c r="AI51" s="422"/>
      <c r="AJ51" s="423"/>
      <c r="AK51" s="412"/>
      <c r="AL51" s="412"/>
      <c r="AM51" s="412"/>
    </row>
    <row r="52" spans="1:39" ht="12.75" customHeight="1">
      <c r="A52" s="382" t="s">
        <v>195</v>
      </c>
      <c r="B52" s="383"/>
      <c r="C52" s="384" t="s">
        <v>607</v>
      </c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76" t="s">
        <v>487</v>
      </c>
      <c r="W52" s="376"/>
      <c r="X52" s="376"/>
      <c r="Y52" s="385">
        <f>SUM(Y50:AB51)</f>
        <v>5000</v>
      </c>
      <c r="Z52" s="386"/>
      <c r="AA52" s="386"/>
      <c r="AB52" s="386"/>
      <c r="AC52" s="385">
        <f>SUM(AC50:AF51)</f>
        <v>5000</v>
      </c>
      <c r="AD52" s="386"/>
      <c r="AE52" s="386"/>
      <c r="AF52" s="386"/>
      <c r="AG52" s="385">
        <f>SUM(AG50:AJ51)</f>
        <v>0</v>
      </c>
      <c r="AH52" s="386"/>
      <c r="AI52" s="386"/>
      <c r="AJ52" s="386"/>
      <c r="AK52" s="387">
        <f>AG52/AC52</f>
        <v>0</v>
      </c>
      <c r="AL52" s="387"/>
      <c r="AM52" s="387"/>
    </row>
    <row r="53" spans="1:39" ht="12.75" customHeight="1">
      <c r="A53" s="366" t="s">
        <v>196</v>
      </c>
      <c r="B53" s="367"/>
      <c r="C53" s="397" t="s">
        <v>608</v>
      </c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9"/>
      <c r="V53" s="368" t="s">
        <v>609</v>
      </c>
      <c r="W53" s="368"/>
      <c r="X53" s="368"/>
      <c r="Y53" s="400">
        <v>0</v>
      </c>
      <c r="Z53" s="401"/>
      <c r="AA53" s="401"/>
      <c r="AB53" s="401"/>
      <c r="AC53" s="400">
        <v>1833</v>
      </c>
      <c r="AD53" s="401"/>
      <c r="AE53" s="401"/>
      <c r="AF53" s="401"/>
      <c r="AG53" s="400">
        <v>1833</v>
      </c>
      <c r="AH53" s="401"/>
      <c r="AI53" s="401"/>
      <c r="AJ53" s="401"/>
      <c r="AK53" s="412">
        <f>AG53/AC53</f>
        <v>1</v>
      </c>
      <c r="AL53" s="412"/>
      <c r="AM53" s="412"/>
    </row>
    <row r="54" spans="1:39" ht="12" customHeight="1">
      <c r="A54" s="382" t="s">
        <v>197</v>
      </c>
      <c r="B54" s="383"/>
      <c r="C54" s="384" t="s">
        <v>610</v>
      </c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402" t="s">
        <v>611</v>
      </c>
      <c r="W54" s="403"/>
      <c r="X54" s="404"/>
      <c r="Y54" s="385">
        <f>SUM(Y53)</f>
        <v>0</v>
      </c>
      <c r="Z54" s="386"/>
      <c r="AA54" s="386"/>
      <c r="AB54" s="386"/>
      <c r="AC54" s="385">
        <f>SUM(AC53)</f>
        <v>1833</v>
      </c>
      <c r="AD54" s="386"/>
      <c r="AE54" s="386"/>
      <c r="AF54" s="386"/>
      <c r="AG54" s="385">
        <f>SUM(AG53)</f>
        <v>1833</v>
      </c>
      <c r="AH54" s="386"/>
      <c r="AI54" s="386"/>
      <c r="AJ54" s="386"/>
      <c r="AK54" s="387">
        <f>AG54/AC54</f>
        <v>1</v>
      </c>
      <c r="AL54" s="387"/>
      <c r="AM54" s="387"/>
    </row>
    <row r="55" spans="1:39" ht="12" customHeight="1">
      <c r="A55" s="382" t="s">
        <v>198</v>
      </c>
      <c r="B55" s="383"/>
      <c r="C55" s="384" t="s">
        <v>612</v>
      </c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402" t="s">
        <v>613</v>
      </c>
      <c r="W55" s="403"/>
      <c r="X55" s="404"/>
      <c r="Y55" s="385">
        <f>SUM(Y54)</f>
        <v>0</v>
      </c>
      <c r="Z55" s="386"/>
      <c r="AA55" s="386"/>
      <c r="AB55" s="386"/>
      <c r="AC55" s="385">
        <v>607</v>
      </c>
      <c r="AD55" s="386"/>
      <c r="AE55" s="386"/>
      <c r="AF55" s="386"/>
      <c r="AG55" s="385">
        <v>607</v>
      </c>
      <c r="AH55" s="386"/>
      <c r="AI55" s="386"/>
      <c r="AJ55" s="386"/>
      <c r="AK55" s="387">
        <f>AG55/AC55</f>
        <v>1</v>
      </c>
      <c r="AL55" s="387"/>
      <c r="AM55" s="387"/>
    </row>
    <row r="56" spans="1:39" ht="12" customHeight="1">
      <c r="A56" s="382" t="s">
        <v>199</v>
      </c>
      <c r="B56" s="383"/>
      <c r="C56" s="384" t="s">
        <v>614</v>
      </c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402" t="s">
        <v>488</v>
      </c>
      <c r="W56" s="403"/>
      <c r="X56" s="404"/>
      <c r="Y56" s="385">
        <f>SUM(Y55,Y54,Y52,Y49)</f>
        <v>50000</v>
      </c>
      <c r="Z56" s="386"/>
      <c r="AA56" s="386"/>
      <c r="AB56" s="386"/>
      <c r="AC56" s="385">
        <f>SUM(AC55,AC54,AC52,AC49)</f>
        <v>61795</v>
      </c>
      <c r="AD56" s="386"/>
      <c r="AE56" s="386"/>
      <c r="AF56" s="386"/>
      <c r="AG56" s="385">
        <f>SUM(AG55,AG54,AG52,AG49)</f>
        <v>12841</v>
      </c>
      <c r="AH56" s="386"/>
      <c r="AI56" s="386"/>
      <c r="AJ56" s="386"/>
      <c r="AK56" s="387">
        <f>AG56/AC56</f>
        <v>0.20779998381746095</v>
      </c>
      <c r="AL56" s="387"/>
      <c r="AM56" s="387"/>
    </row>
    <row r="57" spans="1:39" ht="12" customHeight="1">
      <c r="A57" s="382" t="s">
        <v>200</v>
      </c>
      <c r="B57" s="383"/>
      <c r="C57" s="384" t="s">
        <v>616</v>
      </c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402" t="s">
        <v>611</v>
      </c>
      <c r="W57" s="403"/>
      <c r="X57" s="404"/>
      <c r="Y57" s="385">
        <f>SUM(Y56)</f>
        <v>50000</v>
      </c>
      <c r="Z57" s="386"/>
      <c r="AA57" s="386"/>
      <c r="AB57" s="386"/>
      <c r="AC57" s="385">
        <f>SUM(AC56)</f>
        <v>61795</v>
      </c>
      <c r="AD57" s="386"/>
      <c r="AE57" s="386"/>
      <c r="AF57" s="386"/>
      <c r="AG57" s="385">
        <f>SUM(AG56)</f>
        <v>12841</v>
      </c>
      <c r="AH57" s="386"/>
      <c r="AI57" s="386"/>
      <c r="AJ57" s="386"/>
      <c r="AK57" s="387">
        <f>AG57/AC57</f>
        <v>0.20779998381746095</v>
      </c>
      <c r="AL57" s="387"/>
      <c r="AM57" s="387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350">
    <mergeCell ref="A57:B57"/>
    <mergeCell ref="C57:U57"/>
    <mergeCell ref="V57:X57"/>
    <mergeCell ref="Y57:AB57"/>
    <mergeCell ref="AC57:AF57"/>
    <mergeCell ref="AG57:AJ57"/>
    <mergeCell ref="AK57:AM57"/>
    <mergeCell ref="A55:B55"/>
    <mergeCell ref="C55:U55"/>
    <mergeCell ref="V55:X55"/>
    <mergeCell ref="Y55:AB55"/>
    <mergeCell ref="AC55:AF55"/>
    <mergeCell ref="AG55:AJ55"/>
    <mergeCell ref="AK55:AM55"/>
    <mergeCell ref="A56:B56"/>
    <mergeCell ref="C56:U56"/>
    <mergeCell ref="V56:X56"/>
    <mergeCell ref="Y56:AB56"/>
    <mergeCell ref="AC56:AF56"/>
    <mergeCell ref="AG56:AJ56"/>
    <mergeCell ref="AK56:AM56"/>
    <mergeCell ref="A37:B37"/>
    <mergeCell ref="C37:U37"/>
    <mergeCell ref="V37:X37"/>
    <mergeCell ref="Y37:AB37"/>
    <mergeCell ref="AC37:AF37"/>
    <mergeCell ref="AG37:AJ37"/>
    <mergeCell ref="AK37:AN37"/>
    <mergeCell ref="A50:B50"/>
    <mergeCell ref="C50:U50"/>
    <mergeCell ref="V50:X50"/>
    <mergeCell ref="Y50:AB50"/>
    <mergeCell ref="AC50:AF50"/>
    <mergeCell ref="AG50:AJ50"/>
    <mergeCell ref="AK50:AM50"/>
    <mergeCell ref="V41:X41"/>
    <mergeCell ref="Y41:AB41"/>
    <mergeCell ref="AC41:AF41"/>
    <mergeCell ref="AG41:AJ41"/>
    <mergeCell ref="AK41:AN41"/>
    <mergeCell ref="C39:U39"/>
    <mergeCell ref="V39:X39"/>
    <mergeCell ref="Y39:AB39"/>
    <mergeCell ref="AC39:AF39"/>
    <mergeCell ref="AG39:AJ39"/>
    <mergeCell ref="A28:B28"/>
    <mergeCell ref="C28:U28"/>
    <mergeCell ref="V28:X28"/>
    <mergeCell ref="Y28:AB28"/>
    <mergeCell ref="AC28:AF28"/>
    <mergeCell ref="AG28:AJ28"/>
    <mergeCell ref="AK28:AN28"/>
    <mergeCell ref="A27:B27"/>
    <mergeCell ref="C27:U27"/>
    <mergeCell ref="V27:X27"/>
    <mergeCell ref="Y27:AB27"/>
    <mergeCell ref="AC27:AF27"/>
    <mergeCell ref="AG27:AJ27"/>
    <mergeCell ref="AK27:AN27"/>
    <mergeCell ref="C22:U22"/>
    <mergeCell ref="V22:X22"/>
    <mergeCell ref="Y22:AB22"/>
    <mergeCell ref="AC22:AF22"/>
    <mergeCell ref="AG22:AJ22"/>
    <mergeCell ref="AK22:AN22"/>
    <mergeCell ref="A23:B23"/>
    <mergeCell ref="C23:U23"/>
    <mergeCell ref="V23:X23"/>
    <mergeCell ref="Y23:AB23"/>
    <mergeCell ref="AC23:AF23"/>
    <mergeCell ref="AG23:AJ23"/>
    <mergeCell ref="AK23:AN23"/>
    <mergeCell ref="A17:B17"/>
    <mergeCell ref="C17:U17"/>
    <mergeCell ref="V17:X17"/>
    <mergeCell ref="Y17:AB17"/>
    <mergeCell ref="AC17:AF17"/>
    <mergeCell ref="AG17:AJ17"/>
    <mergeCell ref="AK17:AN17"/>
    <mergeCell ref="A18:B18"/>
    <mergeCell ref="C18:U18"/>
    <mergeCell ref="V18:X18"/>
    <mergeCell ref="Y18:AB18"/>
    <mergeCell ref="AC18:AF18"/>
    <mergeCell ref="AG18:AJ18"/>
    <mergeCell ref="AK18:AN18"/>
    <mergeCell ref="B1:AN1"/>
    <mergeCell ref="B2:AN2"/>
    <mergeCell ref="B44:AM44"/>
    <mergeCell ref="AK49:AM49"/>
    <mergeCell ref="Y51:AB51"/>
    <mergeCell ref="AC51:AF51"/>
    <mergeCell ref="AK51:AM51"/>
    <mergeCell ref="AG54:AJ54"/>
    <mergeCell ref="AG51:AJ51"/>
    <mergeCell ref="A48:B48"/>
    <mergeCell ref="C48:U48"/>
    <mergeCell ref="V48:X48"/>
    <mergeCell ref="Y48:AB48"/>
    <mergeCell ref="AC48:AF48"/>
    <mergeCell ref="AG48:AJ48"/>
    <mergeCell ref="A46:B47"/>
    <mergeCell ref="C46:U47"/>
    <mergeCell ref="V46:X47"/>
    <mergeCell ref="Y46:AF46"/>
    <mergeCell ref="AG46:AJ47"/>
    <mergeCell ref="AK46:AM47"/>
    <mergeCell ref="AK48:AM48"/>
    <mergeCell ref="A41:B41"/>
    <mergeCell ref="C41:U41"/>
    <mergeCell ref="AK53:AM53"/>
    <mergeCell ref="AK54:AM54"/>
    <mergeCell ref="Y33:AB33"/>
    <mergeCell ref="AC33:AF33"/>
    <mergeCell ref="AG33:AJ33"/>
    <mergeCell ref="AK33:AN33"/>
    <mergeCell ref="AG36:AJ36"/>
    <mergeCell ref="Y47:AB47"/>
    <mergeCell ref="AC47:AF47"/>
    <mergeCell ref="A45:AM45"/>
    <mergeCell ref="A42:B42"/>
    <mergeCell ref="C42:U42"/>
    <mergeCell ref="V42:X42"/>
    <mergeCell ref="Y42:AB42"/>
    <mergeCell ref="AC42:AF42"/>
    <mergeCell ref="AG42:AJ42"/>
    <mergeCell ref="AK42:AN42"/>
    <mergeCell ref="A39:B39"/>
    <mergeCell ref="AK36:AN36"/>
    <mergeCell ref="A34:B34"/>
    <mergeCell ref="C34:U34"/>
    <mergeCell ref="V34:X34"/>
    <mergeCell ref="Y34:AB34"/>
    <mergeCell ref="A53:B53"/>
    <mergeCell ref="AC29:AF29"/>
    <mergeCell ref="AG29:AJ29"/>
    <mergeCell ref="AK29:AN29"/>
    <mergeCell ref="A30:B30"/>
    <mergeCell ref="C30:U30"/>
    <mergeCell ref="V30:X30"/>
    <mergeCell ref="Y30:AB30"/>
    <mergeCell ref="AC30:AF30"/>
    <mergeCell ref="AG30:AJ30"/>
    <mergeCell ref="AK30:AN30"/>
    <mergeCell ref="A29:B29"/>
    <mergeCell ref="C29:U29"/>
    <mergeCell ref="V29:X29"/>
    <mergeCell ref="Y29:AB29"/>
    <mergeCell ref="AG19:AJ19"/>
    <mergeCell ref="AK19:AN19"/>
    <mergeCell ref="AG25:AJ25"/>
    <mergeCell ref="AK25:AN25"/>
    <mergeCell ref="A20:B20"/>
    <mergeCell ref="C20:U20"/>
    <mergeCell ref="V20:X20"/>
    <mergeCell ref="Y20:AB20"/>
    <mergeCell ref="AC20:AF20"/>
    <mergeCell ref="AG20:AJ20"/>
    <mergeCell ref="AK20:AN20"/>
    <mergeCell ref="A19:B19"/>
    <mergeCell ref="C19:U19"/>
    <mergeCell ref="V19:X19"/>
    <mergeCell ref="Y19:AB19"/>
    <mergeCell ref="AC19:AF19"/>
    <mergeCell ref="A21:B21"/>
    <mergeCell ref="C21:U21"/>
    <mergeCell ref="V21:X21"/>
    <mergeCell ref="Y21:AB21"/>
    <mergeCell ref="AC21:AF21"/>
    <mergeCell ref="AG21:AJ21"/>
    <mergeCell ref="AK21:AN21"/>
    <mergeCell ref="A22:B22"/>
    <mergeCell ref="A16:B16"/>
    <mergeCell ref="C16:U16"/>
    <mergeCell ref="V16:X16"/>
    <mergeCell ref="Y16:AB16"/>
    <mergeCell ref="AC16:AF16"/>
    <mergeCell ref="A15:B15"/>
    <mergeCell ref="A12:B12"/>
    <mergeCell ref="C12:U12"/>
    <mergeCell ref="V12:X12"/>
    <mergeCell ref="Y12:AB12"/>
    <mergeCell ref="AC12:AF12"/>
    <mergeCell ref="A13:B13"/>
    <mergeCell ref="C13:U13"/>
    <mergeCell ref="V13:X13"/>
    <mergeCell ref="Y13:AB13"/>
    <mergeCell ref="AC13:AF13"/>
    <mergeCell ref="C11:U11"/>
    <mergeCell ref="V11:X11"/>
    <mergeCell ref="Y11:AB11"/>
    <mergeCell ref="AC11:AF11"/>
    <mergeCell ref="AG11:AJ11"/>
    <mergeCell ref="AK11:AN11"/>
    <mergeCell ref="AG16:AJ16"/>
    <mergeCell ref="AK16:AN16"/>
    <mergeCell ref="C15:U15"/>
    <mergeCell ref="V15:X15"/>
    <mergeCell ref="Y15:AB15"/>
    <mergeCell ref="AC15:AF15"/>
    <mergeCell ref="AG15:AJ15"/>
    <mergeCell ref="AK15:AN15"/>
    <mergeCell ref="AG12:AJ12"/>
    <mergeCell ref="AK12:AN12"/>
    <mergeCell ref="AG13:AJ13"/>
    <mergeCell ref="AK13:AN13"/>
    <mergeCell ref="A7:B7"/>
    <mergeCell ref="C7:U7"/>
    <mergeCell ref="V7:X7"/>
    <mergeCell ref="Y7:AB7"/>
    <mergeCell ref="AC7:AF7"/>
    <mergeCell ref="AG7:AJ7"/>
    <mergeCell ref="AK7:AN7"/>
    <mergeCell ref="AG14:AJ14"/>
    <mergeCell ref="AG9:AJ9"/>
    <mergeCell ref="AK9:AN9"/>
    <mergeCell ref="A10:B10"/>
    <mergeCell ref="C10:U10"/>
    <mergeCell ref="V10:X10"/>
    <mergeCell ref="Y10:AB10"/>
    <mergeCell ref="AC10:AF10"/>
    <mergeCell ref="AG10:AJ10"/>
    <mergeCell ref="AK10:AN10"/>
    <mergeCell ref="A14:B14"/>
    <mergeCell ref="C14:U14"/>
    <mergeCell ref="V14:X14"/>
    <mergeCell ref="Y14:AB14"/>
    <mergeCell ref="AC14:AF14"/>
    <mergeCell ref="AK14:AN14"/>
    <mergeCell ref="A11:B11"/>
    <mergeCell ref="C53:U53"/>
    <mergeCell ref="V53:X53"/>
    <mergeCell ref="Y53:AB53"/>
    <mergeCell ref="AC53:AF53"/>
    <mergeCell ref="AG53:AJ53"/>
    <mergeCell ref="A54:B54"/>
    <mergeCell ref="C54:U54"/>
    <mergeCell ref="V54:X54"/>
    <mergeCell ref="Y54:AB54"/>
    <mergeCell ref="AC54:AF54"/>
    <mergeCell ref="A52:B52"/>
    <mergeCell ref="C52:U52"/>
    <mergeCell ref="V52:X52"/>
    <mergeCell ref="Y52:AB52"/>
    <mergeCell ref="AC52:AF52"/>
    <mergeCell ref="AG52:AJ52"/>
    <mergeCell ref="AK52:AM52"/>
    <mergeCell ref="A49:B49"/>
    <mergeCell ref="C49:U49"/>
    <mergeCell ref="V49:X49"/>
    <mergeCell ref="Y49:AB49"/>
    <mergeCell ref="AC49:AF49"/>
    <mergeCell ref="AG49:AJ49"/>
    <mergeCell ref="A51:B51"/>
    <mergeCell ref="C51:U51"/>
    <mergeCell ref="V51:X51"/>
    <mergeCell ref="AK39:AN39"/>
    <mergeCell ref="A40:B40"/>
    <mergeCell ref="C40:U40"/>
    <mergeCell ref="V40:X40"/>
    <mergeCell ref="Y40:AB40"/>
    <mergeCell ref="AC40:AF40"/>
    <mergeCell ref="AG40:AJ40"/>
    <mergeCell ref="AK40:AN40"/>
    <mergeCell ref="A38:B38"/>
    <mergeCell ref="C38:U38"/>
    <mergeCell ref="V38:X38"/>
    <mergeCell ref="Y38:AB38"/>
    <mergeCell ref="AC38:AF38"/>
    <mergeCell ref="AG38:AJ38"/>
    <mergeCell ref="AK38:AN38"/>
    <mergeCell ref="A35:B35"/>
    <mergeCell ref="C35:U35"/>
    <mergeCell ref="V35:X35"/>
    <mergeCell ref="Y35:AB35"/>
    <mergeCell ref="AC35:AF35"/>
    <mergeCell ref="AG35:AJ35"/>
    <mergeCell ref="AK35:AN35"/>
    <mergeCell ref="A36:B36"/>
    <mergeCell ref="AC36:AF36"/>
    <mergeCell ref="C36:U36"/>
    <mergeCell ref="V36:X36"/>
    <mergeCell ref="Y36:AB36"/>
    <mergeCell ref="AC34:AF34"/>
    <mergeCell ref="AG34:AJ34"/>
    <mergeCell ref="AK34:AN34"/>
    <mergeCell ref="A31:B31"/>
    <mergeCell ref="C31:U31"/>
    <mergeCell ref="V31:X31"/>
    <mergeCell ref="Y31:AB31"/>
    <mergeCell ref="AC31:AF31"/>
    <mergeCell ref="AG31:AJ31"/>
    <mergeCell ref="AK31:AN31"/>
    <mergeCell ref="A32:B32"/>
    <mergeCell ref="C32:U32"/>
    <mergeCell ref="V32:X32"/>
    <mergeCell ref="Y32:AB32"/>
    <mergeCell ref="AC32:AF32"/>
    <mergeCell ref="AG32:AJ32"/>
    <mergeCell ref="AK32:AN32"/>
    <mergeCell ref="A33:B33"/>
    <mergeCell ref="C33:U33"/>
    <mergeCell ref="V33:X33"/>
    <mergeCell ref="Y26:AB26"/>
    <mergeCell ref="AC26:AF26"/>
    <mergeCell ref="AG26:AJ26"/>
    <mergeCell ref="AK26:AN26"/>
    <mergeCell ref="A24:B24"/>
    <mergeCell ref="C24:U24"/>
    <mergeCell ref="V24:X24"/>
    <mergeCell ref="Y24:AB24"/>
    <mergeCell ref="AC24:AF24"/>
    <mergeCell ref="AG24:AJ24"/>
    <mergeCell ref="AK24:AN24"/>
    <mergeCell ref="A25:B25"/>
    <mergeCell ref="C25:U25"/>
    <mergeCell ref="V25:X25"/>
    <mergeCell ref="Y25:AB25"/>
    <mergeCell ref="AC25:AF25"/>
    <mergeCell ref="A26:B26"/>
    <mergeCell ref="C26:U26"/>
    <mergeCell ref="V26:X26"/>
    <mergeCell ref="A8:B8"/>
    <mergeCell ref="C8:U8"/>
    <mergeCell ref="V8:X8"/>
    <mergeCell ref="Y8:AB8"/>
    <mergeCell ref="AC8:AF8"/>
    <mergeCell ref="AG8:AJ8"/>
    <mergeCell ref="AK8:AN8"/>
    <mergeCell ref="A9:B9"/>
    <mergeCell ref="C9:U9"/>
    <mergeCell ref="V9:X9"/>
    <mergeCell ref="Y9:AB9"/>
    <mergeCell ref="AC9:AF9"/>
    <mergeCell ref="A6:B6"/>
    <mergeCell ref="C6:U6"/>
    <mergeCell ref="V6:X6"/>
    <mergeCell ref="Y6:AB6"/>
    <mergeCell ref="AC6:AF6"/>
    <mergeCell ref="AG6:AJ6"/>
    <mergeCell ref="A3:AN3"/>
    <mergeCell ref="A4:B5"/>
    <mergeCell ref="C4:U5"/>
    <mergeCell ref="V4:X5"/>
    <mergeCell ref="Y4:AF4"/>
    <mergeCell ref="AG4:AJ5"/>
    <mergeCell ref="AK4:AN5"/>
    <mergeCell ref="Y5:AB5"/>
    <mergeCell ref="AC5:AF5"/>
    <mergeCell ref="AK6:AN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6.625" style="307" customWidth="1"/>
    <col min="2" max="2" width="34.875" style="307" bestFit="1" customWidth="1"/>
    <col min="3" max="3" width="20.875" style="307" customWidth="1"/>
    <col min="4" max="5" width="12.875" style="307" customWidth="1"/>
    <col min="6" max="16384" width="9.375" style="307" customWidth="1"/>
  </cols>
  <sheetData>
    <row r="1" spans="3:5" ht="14.25" thickBot="1">
      <c r="C1" s="258"/>
      <c r="D1" s="258"/>
      <c r="E1" s="258" t="s">
        <v>93</v>
      </c>
    </row>
    <row r="2" spans="1:5" ht="42.75" customHeight="1" thickBot="1">
      <c r="A2" s="308" t="s">
        <v>47</v>
      </c>
      <c r="B2" s="309" t="s">
        <v>112</v>
      </c>
      <c r="C2" s="309" t="s">
        <v>113</v>
      </c>
      <c r="D2" s="310" t="s">
        <v>114</v>
      </c>
      <c r="E2" s="311" t="s">
        <v>115</v>
      </c>
    </row>
    <row r="3" spans="1:5" ht="15.75" customHeight="1">
      <c r="A3" s="312" t="s">
        <v>5</v>
      </c>
      <c r="B3" s="334" t="s">
        <v>491</v>
      </c>
      <c r="C3" s="334" t="s">
        <v>491</v>
      </c>
      <c r="D3" s="335" t="s">
        <v>491</v>
      </c>
      <c r="E3" s="336" t="s">
        <v>491</v>
      </c>
    </row>
    <row r="4" spans="1:5" ht="15.75" customHeight="1">
      <c r="A4" s="313" t="s">
        <v>6</v>
      </c>
      <c r="B4" s="323"/>
      <c r="C4" s="314"/>
      <c r="D4" s="315"/>
      <c r="E4" s="316"/>
    </row>
    <row r="5" spans="1:5" ht="15.75" customHeight="1">
      <c r="A5" s="313" t="s">
        <v>7</v>
      </c>
      <c r="B5" s="323"/>
      <c r="C5" s="314"/>
      <c r="D5" s="315"/>
      <c r="E5" s="316"/>
    </row>
    <row r="6" spans="1:5" ht="15.75" customHeight="1">
      <c r="A6" s="313" t="s">
        <v>8</v>
      </c>
      <c r="B6" s="323"/>
      <c r="C6" s="314"/>
      <c r="D6" s="315"/>
      <c r="E6" s="316"/>
    </row>
    <row r="7" spans="1:5" ht="15.75" customHeight="1">
      <c r="A7" s="313" t="s">
        <v>9</v>
      </c>
      <c r="B7" s="323"/>
      <c r="C7" s="314"/>
      <c r="D7" s="315"/>
      <c r="E7" s="316"/>
    </row>
    <row r="8" spans="1:5" ht="15.75" customHeight="1">
      <c r="A8" s="313" t="s">
        <v>10</v>
      </c>
      <c r="B8" s="323"/>
      <c r="C8" s="314"/>
      <c r="D8" s="315"/>
      <c r="E8" s="316"/>
    </row>
    <row r="9" spans="1:5" ht="15.75" customHeight="1">
      <c r="A9" s="313" t="s">
        <v>11</v>
      </c>
      <c r="B9" s="323"/>
      <c r="C9" s="314"/>
      <c r="D9" s="315"/>
      <c r="E9" s="316"/>
    </row>
    <row r="10" spans="1:5" ht="15.75" customHeight="1">
      <c r="A10" s="313" t="s">
        <v>12</v>
      </c>
      <c r="B10" s="323"/>
      <c r="C10" s="314"/>
      <c r="D10" s="315"/>
      <c r="E10" s="316"/>
    </row>
    <row r="11" spans="1:5" ht="15.75" customHeight="1">
      <c r="A11" s="313" t="s">
        <v>13</v>
      </c>
      <c r="B11" s="323"/>
      <c r="C11" s="314"/>
      <c r="D11" s="315"/>
      <c r="E11" s="316"/>
    </row>
    <row r="12" spans="1:5" ht="15.75" customHeight="1">
      <c r="A12" s="313" t="s">
        <v>14</v>
      </c>
      <c r="B12" s="314"/>
      <c r="C12" s="314"/>
      <c r="D12" s="315"/>
      <c r="E12" s="316"/>
    </row>
    <row r="13" spans="1:5" ht="15.75" customHeight="1">
      <c r="A13" s="313" t="s">
        <v>15</v>
      </c>
      <c r="B13" s="314"/>
      <c r="C13" s="314"/>
      <c r="D13" s="315"/>
      <c r="E13" s="316"/>
    </row>
    <row r="14" spans="1:5" ht="15.75" customHeight="1">
      <c r="A14" s="313" t="s">
        <v>16</v>
      </c>
      <c r="B14" s="314"/>
      <c r="C14" s="314"/>
      <c r="D14" s="315"/>
      <c r="E14" s="316"/>
    </row>
    <row r="15" spans="1:5" ht="15.75" customHeight="1">
      <c r="A15" s="313" t="s">
        <v>17</v>
      </c>
      <c r="B15" s="314"/>
      <c r="C15" s="314"/>
      <c r="D15" s="315"/>
      <c r="E15" s="316"/>
    </row>
    <row r="16" spans="1:5" ht="15.75" customHeight="1">
      <c r="A16" s="313" t="s">
        <v>18</v>
      </c>
      <c r="B16" s="314"/>
      <c r="C16" s="314"/>
      <c r="D16" s="315"/>
      <c r="E16" s="316"/>
    </row>
    <row r="17" spans="1:5" ht="15.75" customHeight="1">
      <c r="A17" s="313" t="s">
        <v>19</v>
      </c>
      <c r="B17" s="314"/>
      <c r="C17" s="314"/>
      <c r="D17" s="315"/>
      <c r="E17" s="316"/>
    </row>
    <row r="18" spans="1:5" ht="15.75" customHeight="1">
      <c r="A18" s="313" t="s">
        <v>20</v>
      </c>
      <c r="B18" s="314"/>
      <c r="C18" s="314"/>
      <c r="D18" s="315"/>
      <c r="E18" s="316"/>
    </row>
    <row r="19" spans="1:5" ht="15.75" customHeight="1">
      <c r="A19" s="313" t="s">
        <v>21</v>
      </c>
      <c r="B19" s="314"/>
      <c r="C19" s="314"/>
      <c r="D19" s="315"/>
      <c r="E19" s="316"/>
    </row>
    <row r="20" spans="1:5" ht="15.75" customHeight="1">
      <c r="A20" s="313" t="s">
        <v>22</v>
      </c>
      <c r="B20" s="314"/>
      <c r="C20" s="314"/>
      <c r="D20" s="315"/>
      <c r="E20" s="316"/>
    </row>
    <row r="21" spans="1:5" ht="15.75" customHeight="1">
      <c r="A21" s="313" t="s">
        <v>23</v>
      </c>
      <c r="B21" s="314"/>
      <c r="C21" s="314"/>
      <c r="D21" s="315"/>
      <c r="E21" s="316"/>
    </row>
    <row r="22" spans="1:5" ht="15.75" customHeight="1">
      <c r="A22" s="313" t="s">
        <v>24</v>
      </c>
      <c r="B22" s="314"/>
      <c r="C22" s="314"/>
      <c r="D22" s="315"/>
      <c r="E22" s="316"/>
    </row>
    <row r="23" spans="1:5" ht="15.75" customHeight="1">
      <c r="A23" s="313" t="s">
        <v>25</v>
      </c>
      <c r="B23" s="314"/>
      <c r="C23" s="314"/>
      <c r="D23" s="315"/>
      <c r="E23" s="316"/>
    </row>
    <row r="24" spans="1:5" ht="15.75" customHeight="1">
      <c r="A24" s="313" t="s">
        <v>26</v>
      </c>
      <c r="B24" s="314"/>
      <c r="C24" s="314"/>
      <c r="D24" s="315"/>
      <c r="E24" s="316"/>
    </row>
    <row r="25" spans="1:5" ht="15.75" customHeight="1">
      <c r="A25" s="313" t="s">
        <v>27</v>
      </c>
      <c r="B25" s="314"/>
      <c r="C25" s="314"/>
      <c r="D25" s="315"/>
      <c r="E25" s="316"/>
    </row>
    <row r="26" spans="1:5" ht="15.75" customHeight="1">
      <c r="A26" s="313" t="s">
        <v>28</v>
      </c>
      <c r="B26" s="314"/>
      <c r="C26" s="314"/>
      <c r="D26" s="315"/>
      <c r="E26" s="316"/>
    </row>
    <row r="27" spans="1:5" ht="15.75" customHeight="1">
      <c r="A27" s="313" t="s">
        <v>29</v>
      </c>
      <c r="B27" s="314"/>
      <c r="C27" s="314"/>
      <c r="D27" s="315"/>
      <c r="E27" s="316"/>
    </row>
    <row r="28" spans="1:5" ht="15.75" customHeight="1">
      <c r="A28" s="313" t="s">
        <v>30</v>
      </c>
      <c r="B28" s="314"/>
      <c r="C28" s="314"/>
      <c r="D28" s="315"/>
      <c r="E28" s="316"/>
    </row>
    <row r="29" spans="1:5" ht="15.75" customHeight="1">
      <c r="A29" s="313" t="s">
        <v>31</v>
      </c>
      <c r="B29" s="314"/>
      <c r="C29" s="314"/>
      <c r="D29" s="315"/>
      <c r="E29" s="316"/>
    </row>
    <row r="30" spans="1:5" ht="15.75" customHeight="1">
      <c r="A30" s="313" t="s">
        <v>32</v>
      </c>
      <c r="B30" s="314"/>
      <c r="C30" s="314"/>
      <c r="D30" s="315"/>
      <c r="E30" s="316"/>
    </row>
    <row r="31" spans="1:5" ht="15.75" customHeight="1">
      <c r="A31" s="313" t="s">
        <v>33</v>
      </c>
      <c r="B31" s="314"/>
      <c r="C31" s="314"/>
      <c r="D31" s="315"/>
      <c r="E31" s="316"/>
    </row>
    <row r="32" spans="1:5" ht="15.75" customHeight="1">
      <c r="A32" s="313" t="s">
        <v>49</v>
      </c>
      <c r="B32" s="314"/>
      <c r="C32" s="314"/>
      <c r="D32" s="315"/>
      <c r="E32" s="316"/>
    </row>
    <row r="33" spans="1:5" ht="15.75" customHeight="1">
      <c r="A33" s="313" t="s">
        <v>92</v>
      </c>
      <c r="B33" s="314"/>
      <c r="C33" s="314"/>
      <c r="D33" s="315"/>
      <c r="E33" s="316"/>
    </row>
    <row r="34" spans="1:5" ht="15.75" customHeight="1">
      <c r="A34" s="313" t="s">
        <v>116</v>
      </c>
      <c r="B34" s="314"/>
      <c r="C34" s="314"/>
      <c r="D34" s="315"/>
      <c r="E34" s="316"/>
    </row>
    <row r="35" spans="1:5" ht="15.75" customHeight="1" thickBot="1">
      <c r="A35" s="317" t="s">
        <v>117</v>
      </c>
      <c r="B35" s="318"/>
      <c r="C35" s="318"/>
      <c r="D35" s="319"/>
      <c r="E35" s="320"/>
    </row>
    <row r="36" spans="1:5" ht="15.75" customHeight="1" thickBot="1">
      <c r="A36" s="538" t="s">
        <v>36</v>
      </c>
      <c r="B36" s="539"/>
      <c r="C36" s="333" t="s">
        <v>491</v>
      </c>
      <c r="D36" s="321">
        <f>SUM(D3:D35)</f>
        <v>0</v>
      </c>
      <c r="E36" s="322">
        <f>SUM(E3:E35)</f>
        <v>0</v>
      </c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9.375" style="47" customWidth="1"/>
    <col min="2" max="2" width="58.375" style="47" customWidth="1"/>
    <col min="3" max="5" width="25.00390625" style="47" customWidth="1"/>
    <col min="6" max="16384" width="9.375" style="47" customWidth="1"/>
  </cols>
  <sheetData>
    <row r="1" ht="12.75" customHeight="1">
      <c r="A1" s="48"/>
    </row>
    <row r="2" spans="1:5" ht="33" customHeight="1">
      <c r="A2" s="540"/>
      <c r="B2" s="540"/>
      <c r="C2" s="540"/>
      <c r="D2" s="540"/>
      <c r="E2" s="540"/>
    </row>
    <row r="3" ht="16.5" thickBot="1">
      <c r="A3" s="49"/>
    </row>
    <row r="4" spans="1:5" ht="79.5" thickBot="1">
      <c r="A4" s="50" t="s">
        <v>118</v>
      </c>
      <c r="B4" s="51" t="s">
        <v>119</v>
      </c>
      <c r="C4" s="51" t="s">
        <v>120</v>
      </c>
      <c r="D4" s="51" t="s">
        <v>121</v>
      </c>
      <c r="E4" s="52" t="s">
        <v>122</v>
      </c>
    </row>
    <row r="5" spans="1:5" ht="15.75">
      <c r="A5" s="53" t="s">
        <v>5</v>
      </c>
      <c r="B5" s="338" t="s">
        <v>491</v>
      </c>
      <c r="C5" s="59" t="s">
        <v>491</v>
      </c>
      <c r="D5" s="62" t="s">
        <v>491</v>
      </c>
      <c r="E5" s="205">
        <v>0</v>
      </c>
    </row>
    <row r="6" spans="1:5" ht="15.75">
      <c r="A6" s="54" t="s">
        <v>6</v>
      </c>
      <c r="B6" s="57"/>
      <c r="C6" s="60"/>
      <c r="D6" s="63"/>
      <c r="E6" s="204"/>
    </row>
    <row r="7" spans="1:5" ht="15.75">
      <c r="A7" s="54" t="s">
        <v>7</v>
      </c>
      <c r="B7" s="57"/>
      <c r="C7" s="60"/>
      <c r="D7" s="63"/>
      <c r="E7" s="66"/>
    </row>
    <row r="8" spans="1:5" ht="15.75">
      <c r="A8" s="54" t="s">
        <v>8</v>
      </c>
      <c r="B8" s="57"/>
      <c r="C8" s="60"/>
      <c r="D8" s="63"/>
      <c r="E8" s="66"/>
    </row>
    <row r="9" spans="1:5" ht="15.75">
      <c r="A9" s="54" t="s">
        <v>9</v>
      </c>
      <c r="B9" s="57"/>
      <c r="C9" s="60"/>
      <c r="D9" s="63"/>
      <c r="E9" s="66"/>
    </row>
    <row r="10" spans="1:5" ht="15.75">
      <c r="A10" s="54" t="s">
        <v>10</v>
      </c>
      <c r="B10" s="57"/>
      <c r="C10" s="60"/>
      <c r="D10" s="63"/>
      <c r="E10" s="66"/>
    </row>
    <row r="11" spans="1:5" ht="15.75">
      <c r="A11" s="54" t="s">
        <v>11</v>
      </c>
      <c r="B11" s="57"/>
      <c r="C11" s="60"/>
      <c r="D11" s="63"/>
      <c r="E11" s="66"/>
    </row>
    <row r="12" spans="1:5" ht="15.75">
      <c r="A12" s="54" t="s">
        <v>12</v>
      </c>
      <c r="B12" s="57"/>
      <c r="C12" s="60"/>
      <c r="D12" s="63"/>
      <c r="E12" s="66"/>
    </row>
    <row r="13" spans="1:5" ht="15.75">
      <c r="A13" s="54" t="s">
        <v>13</v>
      </c>
      <c r="B13" s="57"/>
      <c r="C13" s="60"/>
      <c r="D13" s="63"/>
      <c r="E13" s="66"/>
    </row>
    <row r="14" spans="1:5" ht="15.75">
      <c r="A14" s="54" t="s">
        <v>14</v>
      </c>
      <c r="B14" s="57"/>
      <c r="C14" s="60"/>
      <c r="D14" s="63"/>
      <c r="E14" s="66"/>
    </row>
    <row r="15" spans="1:5" ht="15.75">
      <c r="A15" s="54" t="s">
        <v>15</v>
      </c>
      <c r="B15" s="57"/>
      <c r="C15" s="60"/>
      <c r="D15" s="63"/>
      <c r="E15" s="66"/>
    </row>
    <row r="16" spans="1:5" ht="15.75">
      <c r="A16" s="54" t="s">
        <v>16</v>
      </c>
      <c r="B16" s="57"/>
      <c r="C16" s="60"/>
      <c r="D16" s="63"/>
      <c r="E16" s="66"/>
    </row>
    <row r="17" spans="1:5" ht="15.75">
      <c r="A17" s="54" t="s">
        <v>17</v>
      </c>
      <c r="B17" s="57"/>
      <c r="C17" s="60"/>
      <c r="D17" s="63"/>
      <c r="E17" s="66"/>
    </row>
    <row r="18" spans="1:5" ht="15.75">
      <c r="A18" s="54" t="s">
        <v>18</v>
      </c>
      <c r="B18" s="57"/>
      <c r="C18" s="60"/>
      <c r="D18" s="63"/>
      <c r="E18" s="66"/>
    </row>
    <row r="19" spans="1:5" ht="15.75">
      <c r="A19" s="54" t="s">
        <v>19</v>
      </c>
      <c r="B19" s="57"/>
      <c r="C19" s="60"/>
      <c r="D19" s="63"/>
      <c r="E19" s="66"/>
    </row>
    <row r="20" spans="1:5" ht="15.75">
      <c r="A20" s="54" t="s">
        <v>20</v>
      </c>
      <c r="B20" s="57"/>
      <c r="C20" s="60"/>
      <c r="D20" s="63"/>
      <c r="E20" s="66"/>
    </row>
    <row r="21" spans="1:5" ht="16.5" thickBot="1">
      <c r="A21" s="55" t="s">
        <v>21</v>
      </c>
      <c r="B21" s="58"/>
      <c r="C21" s="61"/>
      <c r="D21" s="64"/>
      <c r="E21" s="67"/>
    </row>
    <row r="22" spans="1:5" ht="16.5" thickBot="1">
      <c r="A22" s="541" t="s">
        <v>123</v>
      </c>
      <c r="B22" s="542"/>
      <c r="C22" s="56"/>
      <c r="D22" s="65" t="s">
        <v>491</v>
      </c>
      <c r="E22" s="68" t="s">
        <v>491</v>
      </c>
    </row>
    <row r="23" ht="15.75">
      <c r="A23" s="49"/>
    </row>
  </sheetData>
  <sheetProtection/>
  <mergeCells count="2">
    <mergeCell ref="A2:E2"/>
    <mergeCell ref="A22:B2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30.00390625" style="128" bestFit="1" customWidth="1"/>
    <col min="2" max="2" width="9.375" style="128" customWidth="1"/>
    <col min="3" max="3" width="10.375" style="128" bestFit="1" customWidth="1"/>
    <col min="4" max="4" width="9.375" style="128" customWidth="1"/>
    <col min="5" max="5" width="10.875" style="128" customWidth="1"/>
    <col min="6" max="6" width="9.375" style="128" customWidth="1"/>
    <col min="7" max="7" width="10.875" style="128" customWidth="1"/>
    <col min="8" max="8" width="9.375" style="128" customWidth="1"/>
    <col min="9" max="9" width="11.375" style="128" customWidth="1"/>
    <col min="10" max="10" width="9.375" style="128" customWidth="1"/>
    <col min="11" max="12" width="10.125" style="128" bestFit="1" customWidth="1"/>
    <col min="13" max="16384" width="9.375" style="128" customWidth="1"/>
  </cols>
  <sheetData>
    <row r="1" spans="1:13" ht="15.75" customHeight="1">
      <c r="A1" s="553" t="s">
        <v>0</v>
      </c>
      <c r="B1" s="553"/>
      <c r="C1" s="553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 ht="15.75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43" t="s">
        <v>39</v>
      </c>
      <c r="M2" s="543"/>
    </row>
    <row r="3" spans="1:13" ht="13.5" thickBot="1">
      <c r="A3" s="555" t="s">
        <v>50</v>
      </c>
      <c r="B3" s="558" t="s">
        <v>87</v>
      </c>
      <c r="C3" s="558"/>
      <c r="D3" s="558"/>
      <c r="E3" s="558"/>
      <c r="F3" s="558"/>
      <c r="G3" s="558"/>
      <c r="H3" s="558"/>
      <c r="I3" s="558"/>
      <c r="J3" s="559" t="s">
        <v>89</v>
      </c>
      <c r="K3" s="559"/>
      <c r="L3" s="559"/>
      <c r="M3" s="559"/>
    </row>
    <row r="4" spans="1:13" ht="13.5" thickBot="1">
      <c r="A4" s="556"/>
      <c r="B4" s="561" t="s">
        <v>90</v>
      </c>
      <c r="C4" s="562" t="s">
        <v>91</v>
      </c>
      <c r="D4" s="563" t="s">
        <v>85</v>
      </c>
      <c r="E4" s="563"/>
      <c r="F4" s="563"/>
      <c r="G4" s="563"/>
      <c r="H4" s="563"/>
      <c r="I4" s="563"/>
      <c r="J4" s="560"/>
      <c r="K4" s="560"/>
      <c r="L4" s="560"/>
      <c r="M4" s="560"/>
    </row>
    <row r="5" spans="1:13" ht="13.5" thickBot="1">
      <c r="A5" s="556"/>
      <c r="B5" s="561"/>
      <c r="C5" s="562"/>
      <c r="D5" s="206" t="s">
        <v>90</v>
      </c>
      <c r="E5" s="206" t="s">
        <v>91</v>
      </c>
      <c r="F5" s="206" t="s">
        <v>90</v>
      </c>
      <c r="G5" s="206" t="s">
        <v>91</v>
      </c>
      <c r="H5" s="206" t="s">
        <v>90</v>
      </c>
      <c r="I5" s="206" t="s">
        <v>91</v>
      </c>
      <c r="J5" s="560"/>
      <c r="K5" s="560"/>
      <c r="L5" s="560"/>
      <c r="M5" s="560"/>
    </row>
    <row r="6" spans="1:13" ht="13.5" thickBot="1">
      <c r="A6" s="557"/>
      <c r="B6" s="562" t="s">
        <v>86</v>
      </c>
      <c r="C6" s="562"/>
      <c r="D6" s="562">
        <v>2014</v>
      </c>
      <c r="E6" s="562"/>
      <c r="F6" s="562">
        <v>2015</v>
      </c>
      <c r="G6" s="562"/>
      <c r="H6" s="561">
        <v>2016</v>
      </c>
      <c r="I6" s="561"/>
      <c r="J6" s="207">
        <f>+D6</f>
        <v>2014</v>
      </c>
      <c r="K6" s="206">
        <f>+F6</f>
        <v>2015</v>
      </c>
      <c r="L6" s="207" t="s">
        <v>35</v>
      </c>
      <c r="M6" s="206" t="e">
        <f>+CONCATENATE("Teljesítés %-a ",LEFT(#REF!,4),". XII. 31-ig")</f>
        <v>#REF!</v>
      </c>
    </row>
    <row r="7" spans="1:13" ht="13.5" thickBot="1">
      <c r="A7" s="208" t="s">
        <v>131</v>
      </c>
      <c r="B7" s="207" t="s">
        <v>132</v>
      </c>
      <c r="C7" s="207" t="s">
        <v>133</v>
      </c>
      <c r="D7" s="209" t="s">
        <v>134</v>
      </c>
      <c r="E7" s="206" t="s">
        <v>135</v>
      </c>
      <c r="F7" s="206" t="s">
        <v>151</v>
      </c>
      <c r="G7" s="206" t="s">
        <v>152</v>
      </c>
      <c r="H7" s="207" t="s">
        <v>153</v>
      </c>
      <c r="I7" s="209" t="s">
        <v>154</v>
      </c>
      <c r="J7" s="209" t="s">
        <v>155</v>
      </c>
      <c r="K7" s="209" t="s">
        <v>156</v>
      </c>
      <c r="L7" s="209" t="s">
        <v>157</v>
      </c>
      <c r="M7" s="210" t="s">
        <v>158</v>
      </c>
    </row>
    <row r="8" spans="1:13" ht="12.75">
      <c r="A8" s="211" t="s">
        <v>51</v>
      </c>
      <c r="B8" s="13">
        <v>0</v>
      </c>
      <c r="C8" s="17">
        <v>2310</v>
      </c>
      <c r="D8" s="17"/>
      <c r="E8" s="19"/>
      <c r="F8" s="17">
        <v>0</v>
      </c>
      <c r="G8" s="17">
        <v>2310</v>
      </c>
      <c r="H8" s="17"/>
      <c r="I8" s="17"/>
      <c r="J8" s="17"/>
      <c r="K8" s="17">
        <v>2310</v>
      </c>
      <c r="L8" s="212">
        <f aca="true" t="shared" si="0" ref="L8:L14">+J8+K8</f>
        <v>2310</v>
      </c>
      <c r="M8" s="213">
        <f aca="true" t="shared" si="1" ref="M8:M15">IF((C8&lt;&gt;0),ROUND((L8/C8)*100,1),"")</f>
        <v>100</v>
      </c>
    </row>
    <row r="9" spans="1:13" ht="12.75">
      <c r="A9" s="214" t="s">
        <v>62</v>
      </c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215">
        <f t="shared" si="0"/>
        <v>0</v>
      </c>
      <c r="M9" s="216">
        <f t="shared" si="1"/>
      </c>
    </row>
    <row r="10" spans="1:13" ht="12.75">
      <c r="A10" s="217" t="s">
        <v>52</v>
      </c>
      <c r="B10" s="116">
        <v>0</v>
      </c>
      <c r="C10" s="117">
        <v>7800</v>
      </c>
      <c r="D10" s="117"/>
      <c r="E10" s="117"/>
      <c r="F10" s="117">
        <v>0</v>
      </c>
      <c r="G10" s="117">
        <v>7800</v>
      </c>
      <c r="H10" s="117"/>
      <c r="I10" s="117"/>
      <c r="J10" s="117"/>
      <c r="K10" s="117">
        <v>7800</v>
      </c>
      <c r="L10" s="215">
        <f t="shared" si="0"/>
        <v>7800</v>
      </c>
      <c r="M10" s="216">
        <f t="shared" si="1"/>
        <v>100</v>
      </c>
    </row>
    <row r="11" spans="1:13" ht="12.75">
      <c r="A11" s="217" t="s">
        <v>63</v>
      </c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215">
        <f t="shared" si="0"/>
        <v>0</v>
      </c>
      <c r="M11" s="216">
        <f t="shared" si="1"/>
      </c>
    </row>
    <row r="12" spans="1:13" ht="12.75">
      <c r="A12" s="217" t="s">
        <v>53</v>
      </c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215">
        <f t="shared" si="0"/>
        <v>0</v>
      </c>
      <c r="M12" s="216">
        <f t="shared" si="1"/>
      </c>
    </row>
    <row r="13" spans="1:13" ht="12.75">
      <c r="A13" s="217" t="s">
        <v>54</v>
      </c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215">
        <f t="shared" si="0"/>
        <v>0</v>
      </c>
      <c r="M13" s="216">
        <f t="shared" si="1"/>
      </c>
    </row>
    <row r="14" spans="1:13" ht="13.5" thickBot="1">
      <c r="A14" s="218"/>
      <c r="B14" s="14"/>
      <c r="C14" s="18"/>
      <c r="D14" s="18"/>
      <c r="E14" s="18"/>
      <c r="F14" s="18"/>
      <c r="G14" s="18"/>
      <c r="H14" s="18"/>
      <c r="I14" s="18"/>
      <c r="J14" s="18"/>
      <c r="K14" s="18"/>
      <c r="L14" s="215">
        <f t="shared" si="0"/>
        <v>0</v>
      </c>
      <c r="M14" s="219">
        <f t="shared" si="1"/>
      </c>
    </row>
    <row r="15" spans="1:13" ht="13.5" thickBot="1">
      <c r="A15" s="220" t="s">
        <v>56</v>
      </c>
      <c r="B15" s="221">
        <f aca="true" t="shared" si="2" ref="B15:L15">B8+SUM(B10:B14)</f>
        <v>0</v>
      </c>
      <c r="C15" s="221">
        <f t="shared" si="2"/>
        <v>10110</v>
      </c>
      <c r="D15" s="221">
        <f t="shared" si="2"/>
        <v>0</v>
      </c>
      <c r="E15" s="221">
        <f t="shared" si="2"/>
        <v>0</v>
      </c>
      <c r="F15" s="221">
        <f t="shared" si="2"/>
        <v>0</v>
      </c>
      <c r="G15" s="221">
        <f t="shared" si="2"/>
        <v>10110</v>
      </c>
      <c r="H15" s="221">
        <f t="shared" si="2"/>
        <v>0</v>
      </c>
      <c r="I15" s="221">
        <f t="shared" si="2"/>
        <v>0</v>
      </c>
      <c r="J15" s="221">
        <f t="shared" si="2"/>
        <v>0</v>
      </c>
      <c r="K15" s="221">
        <f t="shared" si="2"/>
        <v>10110</v>
      </c>
      <c r="L15" s="221">
        <f t="shared" si="2"/>
        <v>10110</v>
      </c>
      <c r="M15" s="222">
        <f t="shared" si="1"/>
        <v>100</v>
      </c>
    </row>
    <row r="16" spans="1:13" ht="12.75">
      <c r="A16" s="223"/>
      <c r="B16" s="22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3.5" thickBot="1">
      <c r="A17" s="225" t="s">
        <v>55</v>
      </c>
      <c r="B17" s="2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227" t="s">
        <v>58</v>
      </c>
      <c r="B18" s="13"/>
      <c r="C18" s="17"/>
      <c r="D18" s="17"/>
      <c r="E18" s="19"/>
      <c r="F18" s="17"/>
      <c r="G18" s="17"/>
      <c r="H18" s="17"/>
      <c r="I18" s="17"/>
      <c r="J18" s="17"/>
      <c r="K18" s="17"/>
      <c r="L18" s="228">
        <f aca="true" t="shared" si="3" ref="L18:L23">+J18+K18</f>
        <v>0</v>
      </c>
      <c r="M18" s="213">
        <f aca="true" t="shared" si="4" ref="M18:M24">IF((C18&lt;&gt;0),ROUND((L18/C18)*100,1),"")</f>
      </c>
    </row>
    <row r="19" spans="1:13" ht="12.75">
      <c r="A19" s="229" t="s">
        <v>59</v>
      </c>
      <c r="B19" s="114">
        <v>0</v>
      </c>
      <c r="C19" s="117">
        <v>10110</v>
      </c>
      <c r="D19" s="117"/>
      <c r="E19" s="117"/>
      <c r="F19" s="117">
        <v>0</v>
      </c>
      <c r="G19" s="117">
        <v>10110</v>
      </c>
      <c r="H19" s="117"/>
      <c r="I19" s="117"/>
      <c r="J19" s="117"/>
      <c r="K19" s="117">
        <v>10110</v>
      </c>
      <c r="L19" s="230">
        <f t="shared" si="3"/>
        <v>10110</v>
      </c>
      <c r="M19" s="216">
        <f t="shared" si="4"/>
        <v>100</v>
      </c>
    </row>
    <row r="20" spans="1:13" ht="12.75">
      <c r="A20" s="229" t="s">
        <v>60</v>
      </c>
      <c r="B20" s="116"/>
      <c r="C20" s="117"/>
      <c r="D20" s="117"/>
      <c r="E20" s="117"/>
      <c r="F20" s="117"/>
      <c r="G20" s="117"/>
      <c r="H20" s="117"/>
      <c r="I20" s="117"/>
      <c r="J20" s="117"/>
      <c r="K20" s="117"/>
      <c r="L20" s="230">
        <f t="shared" si="3"/>
        <v>0</v>
      </c>
      <c r="M20" s="216">
        <f t="shared" si="4"/>
      </c>
    </row>
    <row r="21" spans="1:13" ht="12.75">
      <c r="A21" s="229" t="s">
        <v>61</v>
      </c>
      <c r="B21" s="116">
        <v>0</v>
      </c>
      <c r="C21" s="117"/>
      <c r="D21" s="117"/>
      <c r="E21" s="117"/>
      <c r="F21" s="117">
        <v>0</v>
      </c>
      <c r="G21" s="117"/>
      <c r="H21" s="117"/>
      <c r="I21" s="117"/>
      <c r="J21" s="117"/>
      <c r="K21" s="117"/>
      <c r="L21" s="230">
        <f t="shared" si="3"/>
        <v>0</v>
      </c>
      <c r="M21" s="216">
        <f t="shared" si="4"/>
      </c>
    </row>
    <row r="22" spans="1:13" ht="12.75">
      <c r="A22" s="231"/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230">
        <f t="shared" si="3"/>
        <v>0</v>
      </c>
      <c r="M22" s="216">
        <f t="shared" si="4"/>
      </c>
    </row>
    <row r="23" spans="1:13" ht="13.5" thickBot="1">
      <c r="A23" s="232"/>
      <c r="B23" s="14"/>
      <c r="C23" s="18"/>
      <c r="D23" s="18"/>
      <c r="E23" s="18"/>
      <c r="F23" s="18"/>
      <c r="G23" s="18"/>
      <c r="H23" s="18"/>
      <c r="I23" s="18"/>
      <c r="J23" s="18"/>
      <c r="K23" s="18"/>
      <c r="L23" s="230">
        <f t="shared" si="3"/>
        <v>0</v>
      </c>
      <c r="M23" s="219">
        <f t="shared" si="4"/>
      </c>
    </row>
    <row r="24" spans="1:13" ht="42.75" customHeight="1" thickBot="1">
      <c r="A24" s="233" t="s">
        <v>48</v>
      </c>
      <c r="B24" s="221">
        <f aca="true" t="shared" si="5" ref="B24:L24">SUM(B18:B23)</f>
        <v>0</v>
      </c>
      <c r="C24" s="221">
        <f t="shared" si="5"/>
        <v>10110</v>
      </c>
      <c r="D24" s="221">
        <f t="shared" si="5"/>
        <v>0</v>
      </c>
      <c r="E24" s="221">
        <f t="shared" si="5"/>
        <v>0</v>
      </c>
      <c r="F24" s="221">
        <f t="shared" si="5"/>
        <v>0</v>
      </c>
      <c r="G24" s="221">
        <f t="shared" si="5"/>
        <v>10110</v>
      </c>
      <c r="H24" s="221">
        <f t="shared" si="5"/>
        <v>0</v>
      </c>
      <c r="I24" s="221">
        <f t="shared" si="5"/>
        <v>0</v>
      </c>
      <c r="J24" s="221">
        <f t="shared" si="5"/>
        <v>0</v>
      </c>
      <c r="K24" s="221">
        <f t="shared" si="5"/>
        <v>10110</v>
      </c>
      <c r="L24" s="221">
        <f t="shared" si="5"/>
        <v>10110</v>
      </c>
      <c r="M24" s="222">
        <f t="shared" si="4"/>
        <v>100</v>
      </c>
    </row>
    <row r="25" spans="1:13" ht="12.75">
      <c r="A25" s="564" t="s">
        <v>84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</row>
    <row r="26" spans="1:13" ht="12.75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</row>
    <row r="27" spans="1:13" ht="15.75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</row>
    <row r="28" spans="1:13" ht="14.25" thickBo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543" t="s">
        <v>39</v>
      </c>
      <c r="M28" s="543"/>
    </row>
    <row r="29" spans="1:13" ht="21.75" thickBot="1">
      <c r="A29" s="544" t="s">
        <v>57</v>
      </c>
      <c r="B29" s="545"/>
      <c r="C29" s="545"/>
      <c r="D29" s="545"/>
      <c r="E29" s="545"/>
      <c r="F29" s="545"/>
      <c r="G29" s="545"/>
      <c r="H29" s="545"/>
      <c r="I29" s="545"/>
      <c r="J29" s="545"/>
      <c r="K29" s="235" t="s">
        <v>161</v>
      </c>
      <c r="L29" s="235" t="s">
        <v>160</v>
      </c>
      <c r="M29" s="235" t="s">
        <v>89</v>
      </c>
    </row>
    <row r="30" spans="1:13" ht="12.75">
      <c r="A30" s="546"/>
      <c r="B30" s="547"/>
      <c r="C30" s="547"/>
      <c r="D30" s="547"/>
      <c r="E30" s="547"/>
      <c r="F30" s="547"/>
      <c r="G30" s="547"/>
      <c r="H30" s="547"/>
      <c r="I30" s="547"/>
      <c r="J30" s="547"/>
      <c r="K30" s="19"/>
      <c r="L30" s="20"/>
      <c r="M30" s="20"/>
    </row>
    <row r="31" spans="1:13" ht="13.5" thickBot="1">
      <c r="A31" s="548"/>
      <c r="B31" s="549"/>
      <c r="C31" s="549"/>
      <c r="D31" s="549"/>
      <c r="E31" s="549"/>
      <c r="F31" s="549"/>
      <c r="G31" s="549"/>
      <c r="H31" s="549"/>
      <c r="I31" s="549"/>
      <c r="J31" s="549"/>
      <c r="K31" s="21"/>
      <c r="L31" s="18"/>
      <c r="M31" s="18"/>
    </row>
    <row r="32" spans="1:13" ht="13.5" thickBot="1">
      <c r="A32" s="550" t="s">
        <v>36</v>
      </c>
      <c r="B32" s="551"/>
      <c r="C32" s="551"/>
      <c r="D32" s="551"/>
      <c r="E32" s="551"/>
      <c r="F32" s="551"/>
      <c r="G32" s="551"/>
      <c r="H32" s="551"/>
      <c r="I32" s="551"/>
      <c r="J32" s="551"/>
      <c r="K32" s="236">
        <f>SUM(K30:K31)</f>
        <v>0</v>
      </c>
      <c r="L32" s="236">
        <f>SUM(L30:L31)</f>
        <v>0</v>
      </c>
      <c r="M32" s="236">
        <f>SUM(M30:M31)</f>
        <v>0</v>
      </c>
    </row>
    <row r="48" ht="12.75">
      <c r="A48" s="237"/>
    </row>
  </sheetData>
  <sheetProtection/>
  <mergeCells count="20">
    <mergeCell ref="A27:M27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  <mergeCell ref="D6:E6"/>
    <mergeCell ref="F6:G6"/>
    <mergeCell ref="H6:I6"/>
    <mergeCell ref="A25:M25"/>
    <mergeCell ref="L28:M28"/>
    <mergeCell ref="A29:J29"/>
    <mergeCell ref="A30:J30"/>
    <mergeCell ref="A31:J31"/>
    <mergeCell ref="A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14.375" defaultRowHeight="12.75"/>
  <cols>
    <col min="1" max="1" width="57.375" style="238" bestFit="1" customWidth="1"/>
    <col min="2" max="2" width="5.125" style="238" bestFit="1" customWidth="1"/>
    <col min="3" max="3" width="13.875" style="238" bestFit="1" customWidth="1"/>
    <col min="4" max="4" width="7.375" style="238" bestFit="1" customWidth="1"/>
    <col min="5" max="16384" width="14.375" style="238" customWidth="1"/>
  </cols>
  <sheetData>
    <row r="1" spans="1:4" ht="15.75">
      <c r="A1" s="565" t="str">
        <f>+CONCATENATE("VAGYONKIMUTATÁS",CHAR(10),"a függő követelésekről éa kötelezettségekről, a biztos (jövőbeni) követelésekről",CHAR(10),LEFT('[1]ÖSSZEFÜGGÉSEK'!A4,4),".")</f>
        <v>VAGYONKIMUTATÁS
a függő követelésekről éa kötelezettségekről, a biztos (jövőbeni) követelésekről
2014.</v>
      </c>
      <c r="B1" s="566"/>
      <c r="C1" s="566"/>
      <c r="D1" s="566"/>
    </row>
    <row r="2" ht="16.5" thickBot="1"/>
    <row r="3" spans="1:4" ht="77.25" thickBot="1">
      <c r="A3" s="239" t="s">
        <v>40</v>
      </c>
      <c r="B3" s="240" t="s">
        <v>118</v>
      </c>
      <c r="C3" s="241" t="s">
        <v>388</v>
      </c>
      <c r="D3" s="242" t="s">
        <v>387</v>
      </c>
    </row>
    <row r="4" spans="1:4" ht="16.5" thickBot="1">
      <c r="A4" s="243" t="s">
        <v>131</v>
      </c>
      <c r="B4" s="244" t="s">
        <v>132</v>
      </c>
      <c r="C4" s="244" t="s">
        <v>133</v>
      </c>
      <c r="D4" s="245" t="s">
        <v>134</v>
      </c>
    </row>
    <row r="5" spans="1:4" ht="15.75">
      <c r="A5" s="246" t="s">
        <v>389</v>
      </c>
      <c r="B5" s="247" t="s">
        <v>5</v>
      </c>
      <c r="C5" s="174"/>
      <c r="D5" s="175"/>
    </row>
    <row r="6" spans="1:4" ht="15.75">
      <c r="A6" s="246" t="s">
        <v>390</v>
      </c>
      <c r="B6" s="248" t="s">
        <v>6</v>
      </c>
      <c r="C6" s="176"/>
      <c r="D6" s="177">
        <v>48</v>
      </c>
    </row>
    <row r="7" spans="1:4" ht="16.5" thickBot="1">
      <c r="A7" s="249" t="s">
        <v>391</v>
      </c>
      <c r="B7" s="250" t="s">
        <v>7</v>
      </c>
      <c r="C7" s="178"/>
      <c r="D7" s="179"/>
    </row>
    <row r="8" spans="1:4" ht="16.5" thickBot="1">
      <c r="A8" s="251" t="s">
        <v>392</v>
      </c>
      <c r="B8" s="252" t="s">
        <v>8</v>
      </c>
      <c r="C8" s="180"/>
      <c r="D8" s="253">
        <f>+D5+D6+D7</f>
        <v>48</v>
      </c>
    </row>
    <row r="9" spans="1:4" ht="15.75">
      <c r="A9" s="254" t="s">
        <v>393</v>
      </c>
      <c r="B9" s="247" t="s">
        <v>9</v>
      </c>
      <c r="C9" s="174"/>
      <c r="D9" s="175"/>
    </row>
    <row r="10" spans="1:4" ht="15.75">
      <c r="A10" s="246" t="s">
        <v>394</v>
      </c>
      <c r="B10" s="248" t="s">
        <v>10</v>
      </c>
      <c r="C10" s="176"/>
      <c r="D10" s="177"/>
    </row>
    <row r="11" spans="1:4" ht="15.75">
      <c r="A11" s="246" t="s">
        <v>395</v>
      </c>
      <c r="B11" s="248" t="s">
        <v>11</v>
      </c>
      <c r="C11" s="176"/>
      <c r="D11" s="177"/>
    </row>
    <row r="12" spans="1:4" ht="15.75">
      <c r="A12" s="246" t="s">
        <v>396</v>
      </c>
      <c r="B12" s="248" t="s">
        <v>12</v>
      </c>
      <c r="C12" s="176"/>
      <c r="D12" s="177"/>
    </row>
    <row r="13" spans="1:4" ht="16.5" thickBot="1">
      <c r="A13" s="249" t="s">
        <v>397</v>
      </c>
      <c r="B13" s="250" t="s">
        <v>13</v>
      </c>
      <c r="C13" s="178"/>
      <c r="D13" s="179">
        <v>2968</v>
      </c>
    </row>
    <row r="14" spans="1:4" ht="16.5" thickBot="1">
      <c r="A14" s="251" t="s">
        <v>398</v>
      </c>
      <c r="B14" s="252" t="s">
        <v>14</v>
      </c>
      <c r="C14" s="255"/>
      <c r="D14" s="253">
        <f>+D9+D10+D11+D12+D13</f>
        <v>2968</v>
      </c>
    </row>
    <row r="15" spans="1:4" ht="15.75">
      <c r="A15" s="254"/>
      <c r="B15" s="247" t="s">
        <v>15</v>
      </c>
      <c r="C15" s="174"/>
      <c r="D15" s="175"/>
    </row>
    <row r="16" spans="1:4" ht="15.75">
      <c r="A16" s="246"/>
      <c r="B16" s="248" t="s">
        <v>16</v>
      </c>
      <c r="C16" s="176"/>
      <c r="D16" s="177"/>
    </row>
    <row r="17" spans="1:4" ht="15.75">
      <c r="A17" s="246"/>
      <c r="B17" s="248" t="s">
        <v>17</v>
      </c>
      <c r="C17" s="176"/>
      <c r="D17" s="177"/>
    </row>
    <row r="18" spans="1:4" ht="15.75">
      <c r="A18" s="246"/>
      <c r="B18" s="248" t="s">
        <v>18</v>
      </c>
      <c r="C18" s="176"/>
      <c r="D18" s="177"/>
    </row>
    <row r="19" spans="1:4" ht="15.75">
      <c r="A19" s="246"/>
      <c r="B19" s="248" t="s">
        <v>19</v>
      </c>
      <c r="C19" s="176"/>
      <c r="D19" s="177"/>
    </row>
    <row r="20" spans="1:4" ht="15.75">
      <c r="A20" s="246"/>
      <c r="B20" s="248" t="s">
        <v>20</v>
      </c>
      <c r="C20" s="176"/>
      <c r="D20" s="177"/>
    </row>
    <row r="21" spans="1:4" ht="15.75">
      <c r="A21" s="246"/>
      <c r="B21" s="248" t="s">
        <v>21</v>
      </c>
      <c r="C21" s="176"/>
      <c r="D21" s="177"/>
    </row>
    <row r="22" spans="1:4" ht="15.75">
      <c r="A22" s="246"/>
      <c r="B22" s="248" t="s">
        <v>22</v>
      </c>
      <c r="C22" s="176"/>
      <c r="D22" s="177"/>
    </row>
    <row r="23" spans="1:4" ht="15.75">
      <c r="A23" s="246"/>
      <c r="B23" s="248" t="s">
        <v>23</v>
      </c>
      <c r="C23" s="176"/>
      <c r="D23" s="177"/>
    </row>
    <row r="24" spans="1:4" ht="15.75">
      <c r="A24" s="246"/>
      <c r="B24" s="248" t="s">
        <v>24</v>
      </c>
      <c r="C24" s="176"/>
      <c r="D24" s="177"/>
    </row>
    <row r="25" spans="1:4" ht="15.75">
      <c r="A25" s="246"/>
      <c r="B25" s="248" t="s">
        <v>25</v>
      </c>
      <c r="C25" s="176"/>
      <c r="D25" s="177"/>
    </row>
    <row r="26" spans="1:4" ht="15.75">
      <c r="A26" s="246"/>
      <c r="B26" s="248" t="s">
        <v>26</v>
      </c>
      <c r="C26" s="176"/>
      <c r="D26" s="177"/>
    </row>
    <row r="27" spans="1:4" ht="15.75">
      <c r="A27" s="246"/>
      <c r="B27" s="248" t="s">
        <v>27</v>
      </c>
      <c r="C27" s="176"/>
      <c r="D27" s="177"/>
    </row>
    <row r="28" spans="1:4" ht="15.75">
      <c r="A28" s="246"/>
      <c r="B28" s="248" t="s">
        <v>28</v>
      </c>
      <c r="C28" s="176"/>
      <c r="D28" s="177"/>
    </row>
    <row r="29" spans="1:4" ht="15.75">
      <c r="A29" s="246"/>
      <c r="B29" s="248" t="s">
        <v>29</v>
      </c>
      <c r="C29" s="176"/>
      <c r="D29" s="177"/>
    </row>
    <row r="30" spans="1:4" ht="15.75">
      <c r="A30" s="246"/>
      <c r="B30" s="248" t="s">
        <v>30</v>
      </c>
      <c r="C30" s="176"/>
      <c r="D30" s="177"/>
    </row>
    <row r="31" spans="1:4" ht="15.75">
      <c r="A31" s="246"/>
      <c r="B31" s="248" t="s">
        <v>31</v>
      </c>
      <c r="C31" s="176"/>
      <c r="D31" s="177"/>
    </row>
    <row r="32" spans="1:4" ht="15.75">
      <c r="A32" s="246"/>
      <c r="B32" s="248" t="s">
        <v>32</v>
      </c>
      <c r="C32" s="176"/>
      <c r="D32" s="177"/>
    </row>
    <row r="33" spans="1:4" ht="15.75">
      <c r="A33" s="246"/>
      <c r="B33" s="248" t="s">
        <v>33</v>
      </c>
      <c r="C33" s="176"/>
      <c r="D33" s="177"/>
    </row>
    <row r="34" spans="1:4" ht="15.75">
      <c r="A34" s="246"/>
      <c r="B34" s="248" t="s">
        <v>49</v>
      </c>
      <c r="C34" s="176"/>
      <c r="D34" s="177"/>
    </row>
    <row r="35" spans="1:4" ht="15.75">
      <c r="A35" s="246"/>
      <c r="B35" s="248" t="s">
        <v>92</v>
      </c>
      <c r="C35" s="176"/>
      <c r="D35" s="177"/>
    </row>
    <row r="36" spans="1:4" ht="15.75">
      <c r="A36" s="246"/>
      <c r="B36" s="248" t="s">
        <v>116</v>
      </c>
      <c r="C36" s="176"/>
      <c r="D36" s="177"/>
    </row>
    <row r="37" spans="1:4" ht="16.5" thickBot="1">
      <c r="A37" s="256"/>
      <c r="B37" s="257" t="s">
        <v>117</v>
      </c>
      <c r="C37" s="184"/>
      <c r="D37" s="185"/>
    </row>
    <row r="38" spans="1:4" ht="16.5" thickBot="1">
      <c r="A38" s="567" t="s">
        <v>399</v>
      </c>
      <c r="B38" s="568"/>
      <c r="C38" s="181"/>
      <c r="D38" s="253">
        <f>+D8+D14+SUM(D15:D37)</f>
        <v>3016</v>
      </c>
    </row>
  </sheetData>
  <sheetProtection/>
  <mergeCells count="2">
    <mergeCell ref="A1:D1"/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4"/>
  <sheetViews>
    <sheetView view="pageBreakPreview" zoomScaleSheetLayoutView="100" zoomScalePageLayoutView="0" workbookViewId="0" topLeftCell="A1">
      <selection activeCell="AG73" activeCellId="1" sqref="AG84:AJ84 AG73:AJ73"/>
    </sheetView>
  </sheetViews>
  <sheetFormatPr defaultColWidth="9.00390625" defaultRowHeight="12.75"/>
  <cols>
    <col min="1" max="20" width="3.125" style="324" customWidth="1"/>
    <col min="21" max="21" width="1.625" style="324" customWidth="1"/>
    <col min="22" max="23" width="3.125" style="324" customWidth="1"/>
    <col min="24" max="24" width="2.50390625" style="324" customWidth="1"/>
    <col min="25" max="27" width="3.125" style="324" customWidth="1"/>
    <col min="28" max="28" width="2.125" style="324" customWidth="1"/>
    <col min="29" max="31" width="3.125" style="324" customWidth="1"/>
    <col min="32" max="32" width="2.125" style="324" customWidth="1"/>
    <col min="33" max="35" width="3.125" style="324" customWidth="1"/>
    <col min="36" max="36" width="2.00390625" style="324" customWidth="1"/>
    <col min="37" max="37" width="6.625" style="324" customWidth="1"/>
    <col min="38" max="38" width="3.125" style="324" customWidth="1"/>
    <col min="39" max="39" width="4.00390625" style="324" customWidth="1"/>
    <col min="40" max="40" width="4.125" style="324" customWidth="1"/>
    <col min="41" max="42" width="3.125" style="324" customWidth="1"/>
    <col min="43" max="16384" width="9.375" style="324" customWidth="1"/>
  </cols>
  <sheetData>
    <row r="1" spans="2:40" ht="12.75" customHeight="1">
      <c r="B1" s="477" t="s">
        <v>489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</row>
    <row r="2" spans="2:40" ht="45" customHeight="1">
      <c r="B2" s="434" t="s">
        <v>400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</row>
    <row r="3" spans="1:40" ht="12.75">
      <c r="A3" s="479" t="s">
        <v>186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</row>
    <row r="4" spans="1:40" ht="12.75" customHeight="1">
      <c r="A4" s="499" t="s">
        <v>3</v>
      </c>
      <c r="B4" s="499"/>
      <c r="C4" s="480" t="s">
        <v>187</v>
      </c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2"/>
      <c r="V4" s="499" t="s">
        <v>188</v>
      </c>
      <c r="W4" s="499"/>
      <c r="X4" s="499"/>
      <c r="Y4" s="486" t="s">
        <v>189</v>
      </c>
      <c r="Z4" s="487"/>
      <c r="AA4" s="487"/>
      <c r="AB4" s="487"/>
      <c r="AC4" s="488"/>
      <c r="AD4" s="488"/>
      <c r="AE4" s="488"/>
      <c r="AF4" s="489"/>
      <c r="AG4" s="490" t="s">
        <v>89</v>
      </c>
      <c r="AH4" s="491"/>
      <c r="AI4" s="491"/>
      <c r="AJ4" s="491"/>
      <c r="AK4" s="494" t="s">
        <v>190</v>
      </c>
      <c r="AL4" s="495"/>
      <c r="AM4" s="495"/>
      <c r="AN4" s="490"/>
    </row>
    <row r="5" spans="1:40" ht="12.75">
      <c r="A5" s="499"/>
      <c r="B5" s="499"/>
      <c r="C5" s="483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5"/>
      <c r="V5" s="499"/>
      <c r="W5" s="499"/>
      <c r="X5" s="499"/>
      <c r="Y5" s="486" t="s">
        <v>184</v>
      </c>
      <c r="Z5" s="487"/>
      <c r="AA5" s="487"/>
      <c r="AB5" s="498"/>
      <c r="AC5" s="486" t="s">
        <v>185</v>
      </c>
      <c r="AD5" s="487"/>
      <c r="AE5" s="487"/>
      <c r="AF5" s="498"/>
      <c r="AG5" s="492"/>
      <c r="AH5" s="493"/>
      <c r="AI5" s="493"/>
      <c r="AJ5" s="493"/>
      <c r="AK5" s="496"/>
      <c r="AL5" s="497"/>
      <c r="AM5" s="497"/>
      <c r="AN5" s="492"/>
    </row>
    <row r="6" spans="1:40" ht="12.75">
      <c r="A6" s="453" t="s">
        <v>5</v>
      </c>
      <c r="B6" s="453"/>
      <c r="C6" s="453" t="s">
        <v>6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 t="s">
        <v>7</v>
      </c>
      <c r="W6" s="453"/>
      <c r="X6" s="453"/>
      <c r="Y6" s="453" t="s">
        <v>8</v>
      </c>
      <c r="Z6" s="453"/>
      <c r="AA6" s="453"/>
      <c r="AB6" s="453"/>
      <c r="AC6" s="453" t="s">
        <v>9</v>
      </c>
      <c r="AD6" s="453"/>
      <c r="AE6" s="453"/>
      <c r="AF6" s="453"/>
      <c r="AG6" s="453" t="s">
        <v>10</v>
      </c>
      <c r="AH6" s="453"/>
      <c r="AI6" s="453"/>
      <c r="AJ6" s="453"/>
      <c r="AK6" s="454" t="s">
        <v>11</v>
      </c>
      <c r="AL6" s="455"/>
      <c r="AM6" s="455"/>
      <c r="AN6" s="456"/>
    </row>
    <row r="7" spans="1:40" ht="12.75" customHeight="1">
      <c r="A7" s="441" t="s">
        <v>191</v>
      </c>
      <c r="B7" s="441"/>
      <c r="C7" s="443" t="s">
        <v>401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0" t="s">
        <v>402</v>
      </c>
      <c r="W7" s="440"/>
      <c r="X7" s="440"/>
      <c r="Y7" s="441">
        <v>22086</v>
      </c>
      <c r="Z7" s="441"/>
      <c r="AA7" s="441"/>
      <c r="AB7" s="441"/>
      <c r="AC7" s="441">
        <v>22086</v>
      </c>
      <c r="AD7" s="441"/>
      <c r="AE7" s="441"/>
      <c r="AF7" s="441"/>
      <c r="AG7" s="441">
        <v>16561</v>
      </c>
      <c r="AH7" s="441"/>
      <c r="AI7" s="441"/>
      <c r="AJ7" s="441"/>
      <c r="AK7" s="457">
        <f>AG7/AC7</f>
        <v>0.749841528570135</v>
      </c>
      <c r="AL7" s="457"/>
      <c r="AM7" s="457"/>
      <c r="AN7" s="457"/>
    </row>
    <row r="8" spans="1:40" ht="12.75" customHeight="1">
      <c r="A8" s="438" t="s">
        <v>192</v>
      </c>
      <c r="B8" s="439"/>
      <c r="C8" s="458" t="s">
        <v>492</v>
      </c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60"/>
      <c r="V8" s="454" t="s">
        <v>493</v>
      </c>
      <c r="W8" s="455"/>
      <c r="X8" s="456"/>
      <c r="Y8" s="461">
        <v>0</v>
      </c>
      <c r="Z8" s="462"/>
      <c r="AA8" s="462"/>
      <c r="AB8" s="463"/>
      <c r="AC8" s="461">
        <v>300</v>
      </c>
      <c r="AD8" s="462"/>
      <c r="AE8" s="462"/>
      <c r="AF8" s="463"/>
      <c r="AG8" s="461">
        <v>258</v>
      </c>
      <c r="AH8" s="462"/>
      <c r="AI8" s="462"/>
      <c r="AJ8" s="463"/>
      <c r="AK8" s="457">
        <f>AG8/AC8</f>
        <v>0.86</v>
      </c>
      <c r="AL8" s="457"/>
      <c r="AM8" s="457"/>
      <c r="AN8" s="457"/>
    </row>
    <row r="9" spans="1:40" ht="12.75" customHeight="1">
      <c r="A9" s="441" t="s">
        <v>193</v>
      </c>
      <c r="B9" s="441"/>
      <c r="C9" s="443" t="s">
        <v>403</v>
      </c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0" t="s">
        <v>404</v>
      </c>
      <c r="W9" s="440"/>
      <c r="X9" s="440"/>
      <c r="Y9" s="441">
        <v>0</v>
      </c>
      <c r="Z9" s="441"/>
      <c r="AA9" s="441"/>
      <c r="AB9" s="441"/>
      <c r="AC9" s="441">
        <v>159</v>
      </c>
      <c r="AD9" s="441"/>
      <c r="AE9" s="441"/>
      <c r="AF9" s="441"/>
      <c r="AG9" s="441">
        <v>110</v>
      </c>
      <c r="AH9" s="441"/>
      <c r="AI9" s="441"/>
      <c r="AJ9" s="441"/>
      <c r="AK9" s="457">
        <f>AG9/AC9</f>
        <v>0.6918238993710691</v>
      </c>
      <c r="AL9" s="457"/>
      <c r="AM9" s="457"/>
      <c r="AN9" s="457"/>
    </row>
    <row r="10" spans="1:40" ht="12.75" customHeight="1">
      <c r="A10" s="438" t="s">
        <v>194</v>
      </c>
      <c r="B10" s="439"/>
      <c r="C10" s="443" t="s">
        <v>494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0" t="s">
        <v>495</v>
      </c>
      <c r="W10" s="440"/>
      <c r="X10" s="440"/>
      <c r="Y10" s="441">
        <v>0</v>
      </c>
      <c r="Z10" s="441"/>
      <c r="AA10" s="441"/>
      <c r="AB10" s="441"/>
      <c r="AC10" s="441">
        <v>140</v>
      </c>
      <c r="AD10" s="441"/>
      <c r="AE10" s="441"/>
      <c r="AF10" s="441"/>
      <c r="AG10" s="441">
        <v>34</v>
      </c>
      <c r="AH10" s="441"/>
      <c r="AI10" s="441"/>
      <c r="AJ10" s="441"/>
      <c r="AK10" s="457">
        <f>AG10/AC10</f>
        <v>0.24285714285714285</v>
      </c>
      <c r="AL10" s="457"/>
      <c r="AM10" s="457"/>
      <c r="AN10" s="457"/>
    </row>
    <row r="11" spans="1:40" ht="12.75" customHeight="1">
      <c r="A11" s="441" t="s">
        <v>195</v>
      </c>
      <c r="B11" s="441"/>
      <c r="C11" s="443" t="s">
        <v>490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0" t="s">
        <v>496</v>
      </c>
      <c r="W11" s="440"/>
      <c r="X11" s="440"/>
      <c r="Y11" s="441">
        <v>0</v>
      </c>
      <c r="Z11" s="441"/>
      <c r="AA11" s="441"/>
      <c r="AB11" s="441"/>
      <c r="AC11" s="441">
        <v>520</v>
      </c>
      <c r="AD11" s="441"/>
      <c r="AE11" s="441"/>
      <c r="AF11" s="441"/>
      <c r="AG11" s="441">
        <v>519</v>
      </c>
      <c r="AH11" s="441"/>
      <c r="AI11" s="441"/>
      <c r="AJ11" s="441"/>
      <c r="AK11" s="457">
        <f>AG11/AC11</f>
        <v>0.9980769230769231</v>
      </c>
      <c r="AL11" s="457"/>
      <c r="AM11" s="457"/>
      <c r="AN11" s="457"/>
    </row>
    <row r="12" spans="1:40" s="325" customFormat="1" ht="12.75" customHeight="1">
      <c r="A12" s="438" t="s">
        <v>196</v>
      </c>
      <c r="B12" s="439"/>
      <c r="C12" s="451" t="s">
        <v>542</v>
      </c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42" t="s">
        <v>405</v>
      </c>
      <c r="W12" s="442"/>
      <c r="X12" s="442"/>
      <c r="Y12" s="444">
        <f>SUM(Y7:AB11)</f>
        <v>22086</v>
      </c>
      <c r="Z12" s="445"/>
      <c r="AA12" s="445"/>
      <c r="AB12" s="445"/>
      <c r="AC12" s="444">
        <f>SUM(AC7:AF11)</f>
        <v>23205</v>
      </c>
      <c r="AD12" s="445"/>
      <c r="AE12" s="445"/>
      <c r="AF12" s="445"/>
      <c r="AG12" s="444">
        <f>SUM(AG7:AJ11)</f>
        <v>17482</v>
      </c>
      <c r="AH12" s="445"/>
      <c r="AI12" s="445"/>
      <c r="AJ12" s="445"/>
      <c r="AK12" s="452">
        <f>AG12/AC12</f>
        <v>0.7533721180780004</v>
      </c>
      <c r="AL12" s="452"/>
      <c r="AM12" s="452"/>
      <c r="AN12" s="452"/>
    </row>
    <row r="13" spans="1:40" ht="12.75" customHeight="1">
      <c r="A13" s="441" t="s">
        <v>197</v>
      </c>
      <c r="B13" s="441"/>
      <c r="C13" s="443" t="s">
        <v>406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0" t="s">
        <v>407</v>
      </c>
      <c r="W13" s="440"/>
      <c r="X13" s="440"/>
      <c r="Y13" s="441">
        <v>2128</v>
      </c>
      <c r="Z13" s="441"/>
      <c r="AA13" s="441"/>
      <c r="AB13" s="441"/>
      <c r="AC13" s="441">
        <v>2369</v>
      </c>
      <c r="AD13" s="441"/>
      <c r="AE13" s="441"/>
      <c r="AF13" s="441"/>
      <c r="AG13" s="441">
        <v>2369</v>
      </c>
      <c r="AH13" s="441"/>
      <c r="AI13" s="441"/>
      <c r="AJ13" s="441"/>
      <c r="AK13" s="457">
        <f>AG13/AC13</f>
        <v>1</v>
      </c>
      <c r="AL13" s="457"/>
      <c r="AM13" s="457"/>
      <c r="AN13" s="457"/>
    </row>
    <row r="14" spans="1:40" ht="12.75" customHeight="1">
      <c r="A14" s="438" t="s">
        <v>198</v>
      </c>
      <c r="B14" s="439"/>
      <c r="C14" s="443" t="s">
        <v>408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0" t="s">
        <v>409</v>
      </c>
      <c r="W14" s="440"/>
      <c r="X14" s="440"/>
      <c r="Y14" s="441">
        <v>840</v>
      </c>
      <c r="Z14" s="441"/>
      <c r="AA14" s="441"/>
      <c r="AB14" s="441"/>
      <c r="AC14" s="441">
        <v>0</v>
      </c>
      <c r="AD14" s="441"/>
      <c r="AE14" s="441"/>
      <c r="AF14" s="441"/>
      <c r="AG14" s="441">
        <v>0</v>
      </c>
      <c r="AH14" s="441"/>
      <c r="AI14" s="441"/>
      <c r="AJ14" s="441"/>
      <c r="AK14" s="457">
        <v>1</v>
      </c>
      <c r="AL14" s="457"/>
      <c r="AM14" s="457"/>
      <c r="AN14" s="457"/>
    </row>
    <row r="15" spans="1:40" ht="12.75" customHeight="1">
      <c r="A15" s="441" t="s">
        <v>199</v>
      </c>
      <c r="B15" s="441"/>
      <c r="C15" s="451" t="s">
        <v>543</v>
      </c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42" t="s">
        <v>410</v>
      </c>
      <c r="W15" s="442"/>
      <c r="X15" s="442"/>
      <c r="Y15" s="444">
        <f>SUM(Y13:AB14)</f>
        <v>2968</v>
      </c>
      <c r="Z15" s="445"/>
      <c r="AA15" s="445"/>
      <c r="AB15" s="445"/>
      <c r="AC15" s="444">
        <f>SUM(AC13:AF14)</f>
        <v>2369</v>
      </c>
      <c r="AD15" s="445"/>
      <c r="AE15" s="445"/>
      <c r="AF15" s="445"/>
      <c r="AG15" s="444">
        <f>SUM(AG13:AJ14)</f>
        <v>2369</v>
      </c>
      <c r="AH15" s="445"/>
      <c r="AI15" s="445"/>
      <c r="AJ15" s="445"/>
      <c r="AK15" s="452">
        <f>AG15/AC15</f>
        <v>1</v>
      </c>
      <c r="AL15" s="452"/>
      <c r="AM15" s="452"/>
      <c r="AN15" s="452"/>
    </row>
    <row r="16" spans="1:40" ht="12.75" customHeight="1">
      <c r="A16" s="438" t="s">
        <v>200</v>
      </c>
      <c r="B16" s="439"/>
      <c r="C16" s="451" t="s">
        <v>544</v>
      </c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42" t="s">
        <v>411</v>
      </c>
      <c r="W16" s="442"/>
      <c r="X16" s="442"/>
      <c r="Y16" s="444">
        <f>Y12+Y15</f>
        <v>25054</v>
      </c>
      <c r="Z16" s="445"/>
      <c r="AA16" s="445"/>
      <c r="AB16" s="445"/>
      <c r="AC16" s="444">
        <f>AC12+AC15</f>
        <v>25574</v>
      </c>
      <c r="AD16" s="445"/>
      <c r="AE16" s="445"/>
      <c r="AF16" s="445"/>
      <c r="AG16" s="444">
        <f>AG12+AG15</f>
        <v>19851</v>
      </c>
      <c r="AH16" s="445"/>
      <c r="AI16" s="445"/>
      <c r="AJ16" s="445"/>
      <c r="AK16" s="452">
        <f>AG16/AC16</f>
        <v>0.7762180339407211</v>
      </c>
      <c r="AL16" s="452"/>
      <c r="AM16" s="452"/>
      <c r="AN16" s="452"/>
    </row>
    <row r="17" spans="1:40" s="326" customFormat="1" ht="27" customHeight="1">
      <c r="A17" s="441" t="s">
        <v>201</v>
      </c>
      <c r="B17" s="441"/>
      <c r="C17" s="451" t="s">
        <v>545</v>
      </c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42" t="s">
        <v>412</v>
      </c>
      <c r="W17" s="442"/>
      <c r="X17" s="442"/>
      <c r="Y17" s="464">
        <v>4055</v>
      </c>
      <c r="Z17" s="464"/>
      <c r="AA17" s="464"/>
      <c r="AB17" s="464"/>
      <c r="AC17" s="464">
        <v>4055</v>
      </c>
      <c r="AD17" s="464"/>
      <c r="AE17" s="464"/>
      <c r="AF17" s="464"/>
      <c r="AG17" s="464">
        <v>3311</v>
      </c>
      <c r="AH17" s="464"/>
      <c r="AI17" s="464"/>
      <c r="AJ17" s="464"/>
      <c r="AK17" s="452">
        <f>AG17/AC17</f>
        <v>0.8165228113440197</v>
      </c>
      <c r="AL17" s="452"/>
      <c r="AM17" s="452"/>
      <c r="AN17" s="452"/>
    </row>
    <row r="18" spans="1:40" s="327" customFormat="1" ht="12.75" customHeight="1">
      <c r="A18" s="438" t="s">
        <v>202</v>
      </c>
      <c r="B18" s="439"/>
      <c r="C18" s="465" t="s">
        <v>413</v>
      </c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40" t="s">
        <v>412</v>
      </c>
      <c r="W18" s="440"/>
      <c r="X18" s="440"/>
      <c r="Y18" s="447">
        <v>0</v>
      </c>
      <c r="Z18" s="447"/>
      <c r="AA18" s="447"/>
      <c r="AB18" s="447"/>
      <c r="AC18" s="466">
        <v>0</v>
      </c>
      <c r="AD18" s="467"/>
      <c r="AE18" s="467"/>
      <c r="AF18" s="468"/>
      <c r="AG18" s="461">
        <v>3032</v>
      </c>
      <c r="AH18" s="462"/>
      <c r="AI18" s="462"/>
      <c r="AJ18" s="463"/>
      <c r="AK18" s="457"/>
      <c r="AL18" s="457"/>
      <c r="AM18" s="457"/>
      <c r="AN18" s="457"/>
    </row>
    <row r="19" spans="1:40" s="327" customFormat="1" ht="12.75" customHeight="1">
      <c r="A19" s="441" t="s">
        <v>203</v>
      </c>
      <c r="B19" s="441"/>
      <c r="C19" s="504" t="s">
        <v>497</v>
      </c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6"/>
      <c r="V19" s="454" t="s">
        <v>412</v>
      </c>
      <c r="W19" s="455"/>
      <c r="X19" s="456"/>
      <c r="Y19" s="466">
        <v>0</v>
      </c>
      <c r="Z19" s="467"/>
      <c r="AA19" s="467"/>
      <c r="AB19" s="468"/>
      <c r="AC19" s="466">
        <v>0</v>
      </c>
      <c r="AD19" s="467"/>
      <c r="AE19" s="467"/>
      <c r="AF19" s="468"/>
      <c r="AG19" s="461">
        <v>279</v>
      </c>
      <c r="AH19" s="462"/>
      <c r="AI19" s="462"/>
      <c r="AJ19" s="463"/>
      <c r="AK19" s="457"/>
      <c r="AL19" s="457"/>
      <c r="AM19" s="457"/>
      <c r="AN19" s="457"/>
    </row>
    <row r="20" spans="1:40" ht="12.75" customHeight="1">
      <c r="A20" s="438" t="s">
        <v>204</v>
      </c>
      <c r="B20" s="439"/>
      <c r="C20" s="443" t="s">
        <v>414</v>
      </c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0" t="s">
        <v>415</v>
      </c>
      <c r="W20" s="440"/>
      <c r="X20" s="440"/>
      <c r="Y20" s="441">
        <v>380</v>
      </c>
      <c r="Z20" s="441"/>
      <c r="AA20" s="441"/>
      <c r="AB20" s="441"/>
      <c r="AC20" s="441">
        <v>70</v>
      </c>
      <c r="AD20" s="441"/>
      <c r="AE20" s="441"/>
      <c r="AF20" s="441"/>
      <c r="AG20" s="441">
        <v>10</v>
      </c>
      <c r="AH20" s="441"/>
      <c r="AI20" s="441"/>
      <c r="AJ20" s="441"/>
      <c r="AK20" s="457">
        <f>AG20/AC20</f>
        <v>0.14285714285714285</v>
      </c>
      <c r="AL20" s="457"/>
      <c r="AM20" s="457"/>
      <c r="AN20" s="457"/>
    </row>
    <row r="21" spans="1:40" ht="12.75" customHeight="1">
      <c r="A21" s="441" t="s">
        <v>205</v>
      </c>
      <c r="B21" s="441"/>
      <c r="C21" s="443" t="s">
        <v>416</v>
      </c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0" t="s">
        <v>417</v>
      </c>
      <c r="W21" s="440"/>
      <c r="X21" s="440"/>
      <c r="Y21" s="441">
        <v>1050</v>
      </c>
      <c r="Z21" s="441"/>
      <c r="AA21" s="441"/>
      <c r="AB21" s="441"/>
      <c r="AC21" s="441">
        <v>7859</v>
      </c>
      <c r="AD21" s="441"/>
      <c r="AE21" s="441"/>
      <c r="AF21" s="441"/>
      <c r="AG21" s="441">
        <v>5882</v>
      </c>
      <c r="AH21" s="441"/>
      <c r="AI21" s="441"/>
      <c r="AJ21" s="441"/>
      <c r="AK21" s="457">
        <f>AG21/AC21</f>
        <v>0.7484412775162235</v>
      </c>
      <c r="AL21" s="457"/>
      <c r="AM21" s="457"/>
      <c r="AN21" s="457"/>
    </row>
    <row r="22" spans="1:40" ht="12.75" customHeight="1">
      <c r="A22" s="438" t="s">
        <v>206</v>
      </c>
      <c r="B22" s="439"/>
      <c r="C22" s="451" t="s">
        <v>546</v>
      </c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42" t="s">
        <v>418</v>
      </c>
      <c r="W22" s="442"/>
      <c r="X22" s="442"/>
      <c r="Y22" s="444">
        <f>SUM(Y20:AB21)</f>
        <v>1430</v>
      </c>
      <c r="Z22" s="445"/>
      <c r="AA22" s="445"/>
      <c r="AB22" s="445"/>
      <c r="AC22" s="444">
        <f>SUM(AC20:AF21)</f>
        <v>7929</v>
      </c>
      <c r="AD22" s="445"/>
      <c r="AE22" s="445"/>
      <c r="AF22" s="445"/>
      <c r="AG22" s="444">
        <f>SUM(AG20:AJ21)</f>
        <v>5892</v>
      </c>
      <c r="AH22" s="445"/>
      <c r="AI22" s="445"/>
      <c r="AJ22" s="445"/>
      <c r="AK22" s="452">
        <f>AG22/AC22</f>
        <v>0.7430949678395763</v>
      </c>
      <c r="AL22" s="452"/>
      <c r="AM22" s="452"/>
      <c r="AN22" s="452"/>
    </row>
    <row r="23" spans="1:40" ht="12.75" customHeight="1">
      <c r="A23" s="441" t="s">
        <v>207</v>
      </c>
      <c r="B23" s="441"/>
      <c r="C23" s="443" t="s">
        <v>419</v>
      </c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0" t="s">
        <v>420</v>
      </c>
      <c r="W23" s="440"/>
      <c r="X23" s="440"/>
      <c r="Y23" s="441">
        <v>95</v>
      </c>
      <c r="Z23" s="441"/>
      <c r="AA23" s="441"/>
      <c r="AB23" s="441"/>
      <c r="AC23" s="441">
        <v>100</v>
      </c>
      <c r="AD23" s="441"/>
      <c r="AE23" s="441"/>
      <c r="AF23" s="441"/>
      <c r="AG23" s="441">
        <v>81</v>
      </c>
      <c r="AH23" s="441"/>
      <c r="AI23" s="441"/>
      <c r="AJ23" s="441"/>
      <c r="AK23" s="457">
        <f>AG23/AC23</f>
        <v>0.81</v>
      </c>
      <c r="AL23" s="457"/>
      <c r="AM23" s="457"/>
      <c r="AN23" s="457"/>
    </row>
    <row r="24" spans="1:40" ht="12.75" customHeight="1">
      <c r="A24" s="438" t="s">
        <v>208</v>
      </c>
      <c r="B24" s="439"/>
      <c r="C24" s="443" t="s">
        <v>421</v>
      </c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0" t="s">
        <v>422</v>
      </c>
      <c r="W24" s="440"/>
      <c r="X24" s="440"/>
      <c r="Y24" s="441">
        <v>400</v>
      </c>
      <c r="Z24" s="441"/>
      <c r="AA24" s="441"/>
      <c r="AB24" s="441"/>
      <c r="AC24" s="441">
        <v>400</v>
      </c>
      <c r="AD24" s="441"/>
      <c r="AE24" s="441"/>
      <c r="AF24" s="441"/>
      <c r="AG24" s="441">
        <v>365</v>
      </c>
      <c r="AH24" s="441"/>
      <c r="AI24" s="441"/>
      <c r="AJ24" s="441"/>
      <c r="AK24" s="457">
        <f>AG24/AC24</f>
        <v>0.9125</v>
      </c>
      <c r="AL24" s="457"/>
      <c r="AM24" s="457"/>
      <c r="AN24" s="457"/>
    </row>
    <row r="25" spans="1:40" ht="12.75" customHeight="1">
      <c r="A25" s="441" t="s">
        <v>209</v>
      </c>
      <c r="B25" s="441"/>
      <c r="C25" s="451" t="s">
        <v>547</v>
      </c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42" t="s">
        <v>423</v>
      </c>
      <c r="W25" s="442"/>
      <c r="X25" s="442"/>
      <c r="Y25" s="444">
        <f>SUM(Y23:AB24)</f>
        <v>495</v>
      </c>
      <c r="Z25" s="445"/>
      <c r="AA25" s="445"/>
      <c r="AB25" s="445"/>
      <c r="AC25" s="444">
        <f>SUM(AC23:AF24)</f>
        <v>500</v>
      </c>
      <c r="AD25" s="445"/>
      <c r="AE25" s="445"/>
      <c r="AF25" s="445"/>
      <c r="AG25" s="444">
        <f>SUM(AG23:AJ24)</f>
        <v>446</v>
      </c>
      <c r="AH25" s="445"/>
      <c r="AI25" s="445"/>
      <c r="AJ25" s="445"/>
      <c r="AK25" s="452">
        <f>AG25/AC25</f>
        <v>0.892</v>
      </c>
      <c r="AL25" s="452"/>
      <c r="AM25" s="452"/>
      <c r="AN25" s="452"/>
    </row>
    <row r="26" spans="1:40" ht="12.75" customHeight="1">
      <c r="A26" s="438" t="s">
        <v>210</v>
      </c>
      <c r="B26" s="439"/>
      <c r="C26" s="443" t="s">
        <v>424</v>
      </c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0" t="s">
        <v>425</v>
      </c>
      <c r="W26" s="440"/>
      <c r="X26" s="440"/>
      <c r="Y26" s="441">
        <v>2259</v>
      </c>
      <c r="Z26" s="441"/>
      <c r="AA26" s="441"/>
      <c r="AB26" s="441"/>
      <c r="AC26" s="441">
        <v>1720</v>
      </c>
      <c r="AD26" s="441"/>
      <c r="AE26" s="441"/>
      <c r="AF26" s="441"/>
      <c r="AG26" s="441">
        <v>1449</v>
      </c>
      <c r="AH26" s="441"/>
      <c r="AI26" s="441"/>
      <c r="AJ26" s="441"/>
      <c r="AK26" s="457">
        <f>AG26/AC26</f>
        <v>0.8424418604651163</v>
      </c>
      <c r="AL26" s="457"/>
      <c r="AM26" s="457"/>
      <c r="AN26" s="457"/>
    </row>
    <row r="27" spans="1:40" ht="12.75" customHeight="1">
      <c r="A27" s="441" t="s">
        <v>211</v>
      </c>
      <c r="B27" s="441"/>
      <c r="C27" s="443" t="s">
        <v>426</v>
      </c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0" t="s">
        <v>425</v>
      </c>
      <c r="W27" s="440"/>
      <c r="X27" s="440"/>
      <c r="Y27" s="441">
        <v>0</v>
      </c>
      <c r="Z27" s="441"/>
      <c r="AA27" s="441"/>
      <c r="AB27" s="441"/>
      <c r="AC27" s="441">
        <v>35</v>
      </c>
      <c r="AD27" s="441"/>
      <c r="AE27" s="441"/>
      <c r="AF27" s="441"/>
      <c r="AG27" s="441">
        <v>35</v>
      </c>
      <c r="AH27" s="441"/>
      <c r="AI27" s="441"/>
      <c r="AJ27" s="441"/>
      <c r="AK27" s="457">
        <f>AG27/AC27</f>
        <v>1</v>
      </c>
      <c r="AL27" s="457"/>
      <c r="AM27" s="457"/>
      <c r="AN27" s="457"/>
    </row>
    <row r="28" spans="1:40" ht="12.75" customHeight="1">
      <c r="A28" s="438" t="s">
        <v>212</v>
      </c>
      <c r="B28" s="439"/>
      <c r="C28" s="458" t="s">
        <v>498</v>
      </c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60"/>
      <c r="V28" s="454" t="s">
        <v>499</v>
      </c>
      <c r="W28" s="455"/>
      <c r="X28" s="456"/>
      <c r="Y28" s="461">
        <v>650</v>
      </c>
      <c r="Z28" s="462"/>
      <c r="AA28" s="462"/>
      <c r="AB28" s="463"/>
      <c r="AC28" s="461">
        <v>0</v>
      </c>
      <c r="AD28" s="462"/>
      <c r="AE28" s="462"/>
      <c r="AF28" s="463"/>
      <c r="AG28" s="461">
        <v>0</v>
      </c>
      <c r="AH28" s="462"/>
      <c r="AI28" s="462"/>
      <c r="AJ28" s="463"/>
      <c r="AK28" s="507">
        <v>1</v>
      </c>
      <c r="AL28" s="508"/>
      <c r="AM28" s="508"/>
      <c r="AN28" s="509"/>
    </row>
    <row r="29" spans="1:40" ht="12.75" customHeight="1">
      <c r="A29" s="441" t="s">
        <v>213</v>
      </c>
      <c r="B29" s="441"/>
      <c r="C29" s="443" t="s">
        <v>427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0" t="s">
        <v>428</v>
      </c>
      <c r="W29" s="440"/>
      <c r="X29" s="440"/>
      <c r="Y29" s="441">
        <v>1750</v>
      </c>
      <c r="Z29" s="441"/>
      <c r="AA29" s="441"/>
      <c r="AB29" s="441"/>
      <c r="AC29" s="441">
        <v>1750</v>
      </c>
      <c r="AD29" s="441"/>
      <c r="AE29" s="441"/>
      <c r="AF29" s="441"/>
      <c r="AG29" s="441">
        <v>630</v>
      </c>
      <c r="AH29" s="441"/>
      <c r="AI29" s="441"/>
      <c r="AJ29" s="441"/>
      <c r="AK29" s="457">
        <f>AG29/AC29</f>
        <v>0.36</v>
      </c>
      <c r="AL29" s="457"/>
      <c r="AM29" s="457"/>
      <c r="AN29" s="457"/>
    </row>
    <row r="30" spans="1:40" ht="12.75" customHeight="1">
      <c r="A30" s="438" t="s">
        <v>214</v>
      </c>
      <c r="B30" s="439"/>
      <c r="C30" s="458" t="s">
        <v>500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60"/>
      <c r="V30" s="454" t="s">
        <v>501</v>
      </c>
      <c r="W30" s="455"/>
      <c r="X30" s="456"/>
      <c r="Y30" s="461">
        <v>100</v>
      </c>
      <c r="Z30" s="462"/>
      <c r="AA30" s="462"/>
      <c r="AB30" s="463"/>
      <c r="AC30" s="461">
        <v>389</v>
      </c>
      <c r="AD30" s="462"/>
      <c r="AE30" s="462"/>
      <c r="AF30" s="463"/>
      <c r="AG30" s="461">
        <v>0</v>
      </c>
      <c r="AH30" s="462"/>
      <c r="AI30" s="462"/>
      <c r="AJ30" s="463"/>
      <c r="AK30" s="507">
        <f>AG30/AC30</f>
        <v>0</v>
      </c>
      <c r="AL30" s="508"/>
      <c r="AM30" s="508"/>
      <c r="AN30" s="509"/>
    </row>
    <row r="31" spans="1:40" ht="12.75" customHeight="1">
      <c r="A31" s="441" t="s">
        <v>215</v>
      </c>
      <c r="B31" s="441"/>
      <c r="C31" s="443" t="s">
        <v>429</v>
      </c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0" t="s">
        <v>430</v>
      </c>
      <c r="W31" s="440"/>
      <c r="X31" s="440"/>
      <c r="Y31" s="441">
        <v>560</v>
      </c>
      <c r="Z31" s="441"/>
      <c r="AA31" s="441"/>
      <c r="AB31" s="441"/>
      <c r="AC31" s="441">
        <v>250</v>
      </c>
      <c r="AD31" s="441"/>
      <c r="AE31" s="441"/>
      <c r="AF31" s="441"/>
      <c r="AG31" s="441">
        <v>0</v>
      </c>
      <c r="AH31" s="441"/>
      <c r="AI31" s="441"/>
      <c r="AJ31" s="441"/>
      <c r="AK31" s="457">
        <f>AG31/AC31</f>
        <v>0</v>
      </c>
      <c r="AL31" s="457"/>
      <c r="AM31" s="457"/>
      <c r="AN31" s="457"/>
    </row>
    <row r="32" spans="1:40" ht="12.75" customHeight="1">
      <c r="A32" s="438" t="s">
        <v>256</v>
      </c>
      <c r="B32" s="439"/>
      <c r="C32" s="443" t="s">
        <v>431</v>
      </c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0" t="s">
        <v>432</v>
      </c>
      <c r="W32" s="440"/>
      <c r="X32" s="440"/>
      <c r="Y32" s="441">
        <v>150</v>
      </c>
      <c r="Z32" s="441"/>
      <c r="AA32" s="441"/>
      <c r="AB32" s="441"/>
      <c r="AC32" s="441">
        <v>5131</v>
      </c>
      <c r="AD32" s="441"/>
      <c r="AE32" s="441"/>
      <c r="AF32" s="441"/>
      <c r="AG32" s="441">
        <v>4340</v>
      </c>
      <c r="AH32" s="441"/>
      <c r="AI32" s="441"/>
      <c r="AJ32" s="441"/>
      <c r="AK32" s="457">
        <f>AG32/AC32</f>
        <v>0.8458390177353342</v>
      </c>
      <c r="AL32" s="457"/>
      <c r="AM32" s="457"/>
      <c r="AN32" s="457"/>
    </row>
    <row r="33" spans="1:40" ht="12.75" customHeight="1">
      <c r="A33" s="441" t="s">
        <v>216</v>
      </c>
      <c r="B33" s="441"/>
      <c r="C33" s="451" t="s">
        <v>548</v>
      </c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42" t="s">
        <v>433</v>
      </c>
      <c r="W33" s="442"/>
      <c r="X33" s="442"/>
      <c r="Y33" s="444">
        <f>SUM(Y26:AB32)</f>
        <v>5469</v>
      </c>
      <c r="Z33" s="445"/>
      <c r="AA33" s="445"/>
      <c r="AB33" s="445"/>
      <c r="AC33" s="444">
        <f>SUM(AC26:AF32)</f>
        <v>9275</v>
      </c>
      <c r="AD33" s="445"/>
      <c r="AE33" s="445"/>
      <c r="AF33" s="445"/>
      <c r="AG33" s="444">
        <f>SUM(AG26:AJ32)</f>
        <v>6454</v>
      </c>
      <c r="AH33" s="445"/>
      <c r="AI33" s="445"/>
      <c r="AJ33" s="445"/>
      <c r="AK33" s="452">
        <f>AG33/AC33</f>
        <v>0.6958490566037736</v>
      </c>
      <c r="AL33" s="452"/>
      <c r="AM33" s="452"/>
      <c r="AN33" s="452"/>
    </row>
    <row r="34" spans="1:40" ht="12.75" customHeight="1">
      <c r="A34" s="438" t="s">
        <v>217</v>
      </c>
      <c r="B34" s="439"/>
      <c r="C34" s="443" t="s">
        <v>434</v>
      </c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0" t="s">
        <v>435</v>
      </c>
      <c r="W34" s="440"/>
      <c r="X34" s="440"/>
      <c r="Y34" s="441">
        <v>50</v>
      </c>
      <c r="Z34" s="441"/>
      <c r="AA34" s="441"/>
      <c r="AB34" s="441"/>
      <c r="AC34" s="441">
        <v>50</v>
      </c>
      <c r="AD34" s="441"/>
      <c r="AE34" s="441"/>
      <c r="AF34" s="441"/>
      <c r="AG34" s="441">
        <v>7</v>
      </c>
      <c r="AH34" s="441"/>
      <c r="AI34" s="441"/>
      <c r="AJ34" s="441"/>
      <c r="AK34" s="452">
        <f>AG34/AC34</f>
        <v>0.14</v>
      </c>
      <c r="AL34" s="452"/>
      <c r="AM34" s="452"/>
      <c r="AN34" s="452"/>
    </row>
    <row r="35" spans="1:40" ht="12.75" customHeight="1">
      <c r="A35" s="441" t="s">
        <v>218</v>
      </c>
      <c r="B35" s="441"/>
      <c r="C35" s="451" t="s">
        <v>549</v>
      </c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42" t="s">
        <v>436</v>
      </c>
      <c r="W35" s="442"/>
      <c r="X35" s="442"/>
      <c r="Y35" s="444">
        <f>SUM(Y34)</f>
        <v>50</v>
      </c>
      <c r="Z35" s="445"/>
      <c r="AA35" s="445"/>
      <c r="AB35" s="445"/>
      <c r="AC35" s="444">
        <f>SUM(AC34)</f>
        <v>50</v>
      </c>
      <c r="AD35" s="445"/>
      <c r="AE35" s="445"/>
      <c r="AF35" s="445"/>
      <c r="AG35" s="444">
        <f>SUM(AG34)</f>
        <v>7</v>
      </c>
      <c r="AH35" s="445"/>
      <c r="AI35" s="445"/>
      <c r="AJ35" s="445"/>
      <c r="AK35" s="452">
        <f>AG35/AC35</f>
        <v>0.14</v>
      </c>
      <c r="AL35" s="452"/>
      <c r="AM35" s="452"/>
      <c r="AN35" s="452"/>
    </row>
    <row r="36" spans="1:40" ht="27" customHeight="1">
      <c r="A36" s="438" t="s">
        <v>219</v>
      </c>
      <c r="B36" s="439"/>
      <c r="C36" s="443" t="s">
        <v>437</v>
      </c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0" t="s">
        <v>438</v>
      </c>
      <c r="W36" s="440"/>
      <c r="X36" s="440"/>
      <c r="Y36" s="441">
        <v>1643</v>
      </c>
      <c r="Z36" s="441"/>
      <c r="AA36" s="441"/>
      <c r="AB36" s="441"/>
      <c r="AC36" s="441">
        <v>3433</v>
      </c>
      <c r="AD36" s="441"/>
      <c r="AE36" s="441"/>
      <c r="AF36" s="441"/>
      <c r="AG36" s="441">
        <v>2828</v>
      </c>
      <c r="AH36" s="441"/>
      <c r="AI36" s="441"/>
      <c r="AJ36" s="441"/>
      <c r="AK36" s="457">
        <f>AG36/AC36</f>
        <v>0.8237692979900961</v>
      </c>
      <c r="AL36" s="457"/>
      <c r="AM36" s="457"/>
      <c r="AN36" s="457"/>
    </row>
    <row r="37" spans="1:40" ht="12.75" customHeight="1">
      <c r="A37" s="441" t="s">
        <v>220</v>
      </c>
      <c r="B37" s="441"/>
      <c r="C37" s="443" t="s">
        <v>502</v>
      </c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0" t="s">
        <v>503</v>
      </c>
      <c r="W37" s="440"/>
      <c r="X37" s="440"/>
      <c r="Y37" s="441">
        <v>0</v>
      </c>
      <c r="Z37" s="441"/>
      <c r="AA37" s="441"/>
      <c r="AB37" s="441"/>
      <c r="AC37" s="441">
        <v>233</v>
      </c>
      <c r="AD37" s="441"/>
      <c r="AE37" s="441"/>
      <c r="AF37" s="441"/>
      <c r="AG37" s="441">
        <v>0</v>
      </c>
      <c r="AH37" s="441"/>
      <c r="AI37" s="441"/>
      <c r="AJ37" s="441"/>
      <c r="AK37" s="457">
        <f>AG37/AC37</f>
        <v>0</v>
      </c>
      <c r="AL37" s="457"/>
      <c r="AM37" s="457"/>
      <c r="AN37" s="457"/>
    </row>
    <row r="38" spans="1:40" ht="12.75" customHeight="1">
      <c r="A38" s="438" t="s">
        <v>221</v>
      </c>
      <c r="B38" s="439"/>
      <c r="C38" s="443" t="s">
        <v>479</v>
      </c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0" t="s">
        <v>439</v>
      </c>
      <c r="W38" s="440"/>
      <c r="X38" s="440"/>
      <c r="Y38" s="441">
        <v>0</v>
      </c>
      <c r="Z38" s="441"/>
      <c r="AA38" s="441"/>
      <c r="AB38" s="441"/>
      <c r="AC38" s="441">
        <v>126</v>
      </c>
      <c r="AD38" s="441"/>
      <c r="AE38" s="441"/>
      <c r="AF38" s="441"/>
      <c r="AG38" s="441">
        <v>120</v>
      </c>
      <c r="AH38" s="441"/>
      <c r="AI38" s="441"/>
      <c r="AJ38" s="441"/>
      <c r="AK38" s="457">
        <f>AG38/AC38</f>
        <v>0.9523809523809523</v>
      </c>
      <c r="AL38" s="457"/>
      <c r="AM38" s="457"/>
      <c r="AN38" s="457"/>
    </row>
    <row r="39" spans="1:40" ht="12.75" customHeight="1">
      <c r="A39" s="441" t="s">
        <v>222</v>
      </c>
      <c r="B39" s="441"/>
      <c r="C39" s="443" t="s">
        <v>440</v>
      </c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0" t="s">
        <v>441</v>
      </c>
      <c r="W39" s="440"/>
      <c r="X39" s="440"/>
      <c r="Y39" s="441">
        <v>6278</v>
      </c>
      <c r="Z39" s="441"/>
      <c r="AA39" s="441"/>
      <c r="AB39" s="441"/>
      <c r="AC39" s="441">
        <v>4800</v>
      </c>
      <c r="AD39" s="441"/>
      <c r="AE39" s="441"/>
      <c r="AF39" s="441"/>
      <c r="AG39" s="441">
        <v>198</v>
      </c>
      <c r="AH39" s="441"/>
      <c r="AI39" s="441"/>
      <c r="AJ39" s="441"/>
      <c r="AK39" s="457">
        <f>AG39/AC39</f>
        <v>0.04125</v>
      </c>
      <c r="AL39" s="457"/>
      <c r="AM39" s="457"/>
      <c r="AN39" s="457"/>
    </row>
    <row r="40" spans="1:40" ht="27.75" customHeight="1">
      <c r="A40" s="438" t="s">
        <v>223</v>
      </c>
      <c r="B40" s="439"/>
      <c r="C40" s="451" t="s">
        <v>550</v>
      </c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42" t="s">
        <v>442</v>
      </c>
      <c r="W40" s="442"/>
      <c r="X40" s="442"/>
      <c r="Y40" s="444">
        <f>SUM(Y36:AB39)</f>
        <v>7921</v>
      </c>
      <c r="Z40" s="445"/>
      <c r="AA40" s="445"/>
      <c r="AB40" s="445"/>
      <c r="AC40" s="444">
        <f>SUM(AC36:AF39)</f>
        <v>8592</v>
      </c>
      <c r="AD40" s="445"/>
      <c r="AE40" s="445"/>
      <c r="AF40" s="445"/>
      <c r="AG40" s="444">
        <f>SUM(AG36:AJ39)</f>
        <v>3146</v>
      </c>
      <c r="AH40" s="445"/>
      <c r="AI40" s="445"/>
      <c r="AJ40" s="445"/>
      <c r="AK40" s="452">
        <f>AG40/AC40</f>
        <v>0.36615456238361266</v>
      </c>
      <c r="AL40" s="452"/>
      <c r="AM40" s="452"/>
      <c r="AN40" s="452"/>
    </row>
    <row r="41" spans="1:40" ht="12.75" customHeight="1">
      <c r="A41" s="441" t="s">
        <v>224</v>
      </c>
      <c r="B41" s="441"/>
      <c r="C41" s="451" t="s">
        <v>551</v>
      </c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42" t="s">
        <v>443</v>
      </c>
      <c r="W41" s="442"/>
      <c r="X41" s="442"/>
      <c r="Y41" s="444">
        <f>Y22+Y25+Y33+Y35+Y40</f>
        <v>15365</v>
      </c>
      <c r="Z41" s="445"/>
      <c r="AA41" s="445"/>
      <c r="AB41" s="445"/>
      <c r="AC41" s="444">
        <f>AC22+AC25+AC33+AC35+AC40</f>
        <v>26346</v>
      </c>
      <c r="AD41" s="445"/>
      <c r="AE41" s="445"/>
      <c r="AF41" s="445"/>
      <c r="AG41" s="444">
        <f>AG22+AG25+AG33+AG35+AG40</f>
        <v>15945</v>
      </c>
      <c r="AH41" s="445"/>
      <c r="AI41" s="445"/>
      <c r="AJ41" s="445"/>
      <c r="AK41" s="452">
        <f>AG41/AC41</f>
        <v>0.60521521293555</v>
      </c>
      <c r="AL41" s="452"/>
      <c r="AM41" s="452"/>
      <c r="AN41" s="452"/>
    </row>
    <row r="42" spans="1:40" s="328" customFormat="1" ht="12.75" customHeight="1">
      <c r="A42" s="438" t="s">
        <v>225</v>
      </c>
      <c r="B42" s="439"/>
      <c r="C42" s="448" t="s">
        <v>552</v>
      </c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9" t="s">
        <v>444</v>
      </c>
      <c r="W42" s="449"/>
      <c r="X42" s="449"/>
      <c r="Y42" s="469">
        <v>1300</v>
      </c>
      <c r="Z42" s="470"/>
      <c r="AA42" s="470"/>
      <c r="AB42" s="471"/>
      <c r="AC42" s="469">
        <v>86</v>
      </c>
      <c r="AD42" s="470"/>
      <c r="AE42" s="470"/>
      <c r="AF42" s="471"/>
      <c r="AG42" s="469">
        <v>70</v>
      </c>
      <c r="AH42" s="470"/>
      <c r="AI42" s="470"/>
      <c r="AJ42" s="471"/>
      <c r="AK42" s="457">
        <f>AG42/AC42</f>
        <v>0.813953488372093</v>
      </c>
      <c r="AL42" s="457"/>
      <c r="AM42" s="457"/>
      <c r="AN42" s="457"/>
    </row>
    <row r="43" spans="1:40" ht="12.75" customHeight="1">
      <c r="A43" s="441" t="s">
        <v>226</v>
      </c>
      <c r="B43" s="441"/>
      <c r="C43" s="448" t="s">
        <v>445</v>
      </c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0" t="s">
        <v>444</v>
      </c>
      <c r="W43" s="440"/>
      <c r="X43" s="440"/>
      <c r="Y43" s="447">
        <v>0</v>
      </c>
      <c r="Z43" s="447"/>
      <c r="AA43" s="447"/>
      <c r="AB43" s="447"/>
      <c r="AC43" s="447">
        <v>0</v>
      </c>
      <c r="AD43" s="447"/>
      <c r="AE43" s="447"/>
      <c r="AF43" s="447"/>
      <c r="AG43" s="441">
        <v>40</v>
      </c>
      <c r="AH43" s="441"/>
      <c r="AI43" s="441"/>
      <c r="AJ43" s="441"/>
      <c r="AK43" s="457"/>
      <c r="AL43" s="457"/>
      <c r="AM43" s="457"/>
      <c r="AN43" s="457"/>
    </row>
    <row r="44" spans="1:40" ht="12.75" customHeight="1">
      <c r="A44" s="438" t="s">
        <v>227</v>
      </c>
      <c r="B44" s="439"/>
      <c r="C44" s="448" t="s">
        <v>446</v>
      </c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0" t="s">
        <v>444</v>
      </c>
      <c r="W44" s="440"/>
      <c r="X44" s="440"/>
      <c r="Y44" s="447">
        <v>0</v>
      </c>
      <c r="Z44" s="447"/>
      <c r="AA44" s="447"/>
      <c r="AB44" s="447"/>
      <c r="AC44" s="447">
        <v>0</v>
      </c>
      <c r="AD44" s="447"/>
      <c r="AE44" s="447"/>
      <c r="AF44" s="447"/>
      <c r="AG44" s="461">
        <v>30</v>
      </c>
      <c r="AH44" s="462"/>
      <c r="AI44" s="462"/>
      <c r="AJ44" s="463"/>
      <c r="AK44" s="457"/>
      <c r="AL44" s="457"/>
      <c r="AM44" s="457"/>
      <c r="AN44" s="457"/>
    </row>
    <row r="45" spans="1:40" s="328" customFormat="1" ht="27" customHeight="1">
      <c r="A45" s="441" t="s">
        <v>228</v>
      </c>
      <c r="B45" s="441"/>
      <c r="C45" s="448" t="s">
        <v>553</v>
      </c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9" t="s">
        <v>447</v>
      </c>
      <c r="W45" s="449"/>
      <c r="X45" s="449"/>
      <c r="Y45" s="450">
        <v>496</v>
      </c>
      <c r="Z45" s="450"/>
      <c r="AA45" s="450"/>
      <c r="AB45" s="450"/>
      <c r="AC45" s="450">
        <v>677</v>
      </c>
      <c r="AD45" s="450"/>
      <c r="AE45" s="450"/>
      <c r="AF45" s="450"/>
      <c r="AG45" s="450">
        <v>677</v>
      </c>
      <c r="AH45" s="450"/>
      <c r="AI45" s="450"/>
      <c r="AJ45" s="450"/>
      <c r="AK45" s="457">
        <f>AG45/AC45</f>
        <v>1</v>
      </c>
      <c r="AL45" s="457"/>
      <c r="AM45" s="457"/>
      <c r="AN45" s="457"/>
    </row>
    <row r="46" spans="1:40" ht="24.75" customHeight="1">
      <c r="A46" s="438" t="s">
        <v>229</v>
      </c>
      <c r="B46" s="439"/>
      <c r="C46" s="448" t="s">
        <v>448</v>
      </c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0" t="s">
        <v>447</v>
      </c>
      <c r="W46" s="440"/>
      <c r="X46" s="440"/>
      <c r="Y46" s="447">
        <v>0</v>
      </c>
      <c r="Z46" s="447"/>
      <c r="AA46" s="447"/>
      <c r="AB46" s="447"/>
      <c r="AC46" s="447">
        <v>0</v>
      </c>
      <c r="AD46" s="447"/>
      <c r="AE46" s="447"/>
      <c r="AF46" s="447"/>
      <c r="AG46" s="441">
        <v>677</v>
      </c>
      <c r="AH46" s="441"/>
      <c r="AI46" s="441"/>
      <c r="AJ46" s="441"/>
      <c r="AK46" s="457"/>
      <c r="AL46" s="457"/>
      <c r="AM46" s="457"/>
      <c r="AN46" s="457"/>
    </row>
    <row r="47" spans="1:40" s="328" customFormat="1" ht="12.75" customHeight="1">
      <c r="A47" s="441" t="s">
        <v>230</v>
      </c>
      <c r="B47" s="441"/>
      <c r="C47" s="448" t="s">
        <v>554</v>
      </c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9" t="s">
        <v>449</v>
      </c>
      <c r="W47" s="449"/>
      <c r="X47" s="449"/>
      <c r="Y47" s="450">
        <v>900</v>
      </c>
      <c r="Z47" s="450"/>
      <c r="AA47" s="450"/>
      <c r="AB47" s="450"/>
      <c r="AC47" s="450">
        <v>815</v>
      </c>
      <c r="AD47" s="450"/>
      <c r="AE47" s="450"/>
      <c r="AF47" s="450"/>
      <c r="AG47" s="450">
        <v>479</v>
      </c>
      <c r="AH47" s="450"/>
      <c r="AI47" s="450"/>
      <c r="AJ47" s="450"/>
      <c r="AK47" s="457">
        <f>AG47/AC47</f>
        <v>0.5877300613496933</v>
      </c>
      <c r="AL47" s="457"/>
      <c r="AM47" s="457"/>
      <c r="AN47" s="457"/>
    </row>
    <row r="48" spans="1:40" ht="25.5" customHeight="1">
      <c r="A48" s="438" t="s">
        <v>231</v>
      </c>
      <c r="B48" s="439"/>
      <c r="C48" s="448" t="s">
        <v>450</v>
      </c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0" t="s">
        <v>449</v>
      </c>
      <c r="W48" s="440"/>
      <c r="X48" s="440"/>
      <c r="Y48" s="447">
        <v>0</v>
      </c>
      <c r="Z48" s="447"/>
      <c r="AA48" s="447"/>
      <c r="AB48" s="447"/>
      <c r="AC48" s="447">
        <v>0</v>
      </c>
      <c r="AD48" s="447"/>
      <c r="AE48" s="447"/>
      <c r="AF48" s="447"/>
      <c r="AG48" s="461">
        <v>479</v>
      </c>
      <c r="AH48" s="462"/>
      <c r="AI48" s="462"/>
      <c r="AJ48" s="463"/>
      <c r="AK48" s="457"/>
      <c r="AL48" s="457"/>
      <c r="AM48" s="457"/>
      <c r="AN48" s="457"/>
    </row>
    <row r="49" spans="1:40" s="328" customFormat="1" ht="12.75" customHeight="1">
      <c r="A49" s="441" t="s">
        <v>232</v>
      </c>
      <c r="B49" s="441"/>
      <c r="C49" s="448" t="s">
        <v>504</v>
      </c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9" t="s">
        <v>505</v>
      </c>
      <c r="W49" s="449"/>
      <c r="X49" s="449"/>
      <c r="Y49" s="450">
        <v>96</v>
      </c>
      <c r="Z49" s="450"/>
      <c r="AA49" s="450"/>
      <c r="AB49" s="450"/>
      <c r="AC49" s="450">
        <v>0</v>
      </c>
      <c r="AD49" s="450"/>
      <c r="AE49" s="450"/>
      <c r="AF49" s="450"/>
      <c r="AG49" s="450">
        <v>0</v>
      </c>
      <c r="AH49" s="450"/>
      <c r="AI49" s="450"/>
      <c r="AJ49" s="450"/>
      <c r="AK49" s="457">
        <v>1</v>
      </c>
      <c r="AL49" s="457"/>
      <c r="AM49" s="457"/>
      <c r="AN49" s="457"/>
    </row>
    <row r="50" spans="1:40" s="328" customFormat="1" ht="12.75" customHeight="1">
      <c r="A50" s="438" t="s">
        <v>233</v>
      </c>
      <c r="B50" s="439"/>
      <c r="C50" s="448" t="s">
        <v>555</v>
      </c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9" t="s">
        <v>451</v>
      </c>
      <c r="W50" s="449"/>
      <c r="X50" s="449"/>
      <c r="Y50" s="450">
        <v>1250</v>
      </c>
      <c r="Z50" s="450"/>
      <c r="AA50" s="450"/>
      <c r="AB50" s="450"/>
      <c r="AC50" s="450">
        <v>2464</v>
      </c>
      <c r="AD50" s="450"/>
      <c r="AE50" s="450"/>
      <c r="AF50" s="450"/>
      <c r="AG50" s="450">
        <v>2007</v>
      </c>
      <c r="AH50" s="450"/>
      <c r="AI50" s="450"/>
      <c r="AJ50" s="450"/>
      <c r="AK50" s="457">
        <f>AG50/AC50</f>
        <v>0.8145292207792207</v>
      </c>
      <c r="AL50" s="457"/>
      <c r="AM50" s="457"/>
      <c r="AN50" s="457"/>
    </row>
    <row r="51" spans="1:40" ht="12.75" customHeight="1">
      <c r="A51" s="441" t="s">
        <v>234</v>
      </c>
      <c r="B51" s="441"/>
      <c r="C51" s="448" t="s">
        <v>452</v>
      </c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0" t="s">
        <v>451</v>
      </c>
      <c r="W51" s="440"/>
      <c r="X51" s="440"/>
      <c r="Y51" s="447">
        <v>0</v>
      </c>
      <c r="Z51" s="447"/>
      <c r="AA51" s="447"/>
      <c r="AB51" s="447"/>
      <c r="AC51" s="447">
        <v>0</v>
      </c>
      <c r="AD51" s="447"/>
      <c r="AE51" s="447"/>
      <c r="AF51" s="447"/>
      <c r="AG51" s="441">
        <v>130</v>
      </c>
      <c r="AH51" s="441"/>
      <c r="AI51" s="441"/>
      <c r="AJ51" s="441"/>
      <c r="AK51" s="457"/>
      <c r="AL51" s="457"/>
      <c r="AM51" s="457"/>
      <c r="AN51" s="457"/>
    </row>
    <row r="52" spans="1:40" ht="12.75" customHeight="1">
      <c r="A52" s="438" t="s">
        <v>235</v>
      </c>
      <c r="B52" s="439"/>
      <c r="C52" s="448" t="s">
        <v>506</v>
      </c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0" t="s">
        <v>451</v>
      </c>
      <c r="W52" s="440"/>
      <c r="X52" s="440"/>
      <c r="Y52" s="447">
        <v>0</v>
      </c>
      <c r="Z52" s="447"/>
      <c r="AA52" s="447"/>
      <c r="AB52" s="447"/>
      <c r="AC52" s="447">
        <v>0</v>
      </c>
      <c r="AD52" s="447"/>
      <c r="AE52" s="447"/>
      <c r="AF52" s="447"/>
      <c r="AG52" s="441">
        <v>110</v>
      </c>
      <c r="AH52" s="441"/>
      <c r="AI52" s="441"/>
      <c r="AJ52" s="441"/>
      <c r="AK52" s="457"/>
      <c r="AL52" s="457"/>
      <c r="AM52" s="457"/>
      <c r="AN52" s="457"/>
    </row>
    <row r="53" spans="1:40" ht="28.5" customHeight="1">
      <c r="A53" s="441" t="s">
        <v>236</v>
      </c>
      <c r="B53" s="441"/>
      <c r="C53" s="448" t="s">
        <v>507</v>
      </c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0" t="s">
        <v>451</v>
      </c>
      <c r="W53" s="440"/>
      <c r="X53" s="440"/>
      <c r="Y53" s="447">
        <v>0</v>
      </c>
      <c r="Z53" s="447"/>
      <c r="AA53" s="447"/>
      <c r="AB53" s="447"/>
      <c r="AC53" s="447">
        <v>0</v>
      </c>
      <c r="AD53" s="447"/>
      <c r="AE53" s="447"/>
      <c r="AF53" s="447"/>
      <c r="AG53" s="441">
        <v>1259</v>
      </c>
      <c r="AH53" s="441"/>
      <c r="AI53" s="441"/>
      <c r="AJ53" s="441"/>
      <c r="AK53" s="457"/>
      <c r="AL53" s="457"/>
      <c r="AM53" s="457"/>
      <c r="AN53" s="457"/>
    </row>
    <row r="54" spans="1:40" ht="39.75" customHeight="1">
      <c r="A54" s="438" t="s">
        <v>237</v>
      </c>
      <c r="B54" s="439"/>
      <c r="C54" s="448" t="s">
        <v>453</v>
      </c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0" t="s">
        <v>451</v>
      </c>
      <c r="W54" s="440"/>
      <c r="X54" s="440"/>
      <c r="Y54" s="447">
        <v>0</v>
      </c>
      <c r="Z54" s="447"/>
      <c r="AA54" s="447"/>
      <c r="AB54" s="447"/>
      <c r="AC54" s="447">
        <v>0</v>
      </c>
      <c r="AD54" s="447"/>
      <c r="AE54" s="447"/>
      <c r="AF54" s="447"/>
      <c r="AG54" s="441">
        <v>508</v>
      </c>
      <c r="AH54" s="441"/>
      <c r="AI54" s="441"/>
      <c r="AJ54" s="441"/>
      <c r="AK54" s="457"/>
      <c r="AL54" s="457"/>
      <c r="AM54" s="457"/>
      <c r="AN54" s="457"/>
    </row>
    <row r="55" spans="1:40" ht="12.75" customHeight="1">
      <c r="A55" s="441" t="s">
        <v>238</v>
      </c>
      <c r="B55" s="441"/>
      <c r="C55" s="472" t="s">
        <v>556</v>
      </c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42" t="s">
        <v>454</v>
      </c>
      <c r="W55" s="442"/>
      <c r="X55" s="442"/>
      <c r="Y55" s="444">
        <f>Y42+Y45+Y47+Y50+Y49</f>
        <v>4042</v>
      </c>
      <c r="Z55" s="445"/>
      <c r="AA55" s="445"/>
      <c r="AB55" s="445"/>
      <c r="AC55" s="444">
        <f>AC42+AC45+AC47+AC50</f>
        <v>4042</v>
      </c>
      <c r="AD55" s="445"/>
      <c r="AE55" s="445"/>
      <c r="AF55" s="445"/>
      <c r="AG55" s="444">
        <f>AG42+AG45+AG47+AG50</f>
        <v>3233</v>
      </c>
      <c r="AH55" s="445"/>
      <c r="AI55" s="445"/>
      <c r="AJ55" s="445"/>
      <c r="AK55" s="452">
        <f>AG55/AC55</f>
        <v>0.7998515586343394</v>
      </c>
      <c r="AL55" s="452"/>
      <c r="AM55" s="452"/>
      <c r="AN55" s="452"/>
    </row>
    <row r="56" spans="1:40" ht="28.5" customHeight="1">
      <c r="A56" s="438" t="s">
        <v>239</v>
      </c>
      <c r="B56" s="439"/>
      <c r="C56" s="448" t="s">
        <v>508</v>
      </c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0" t="s">
        <v>509</v>
      </c>
      <c r="W56" s="440"/>
      <c r="X56" s="440"/>
      <c r="Y56" s="441">
        <v>0</v>
      </c>
      <c r="Z56" s="441"/>
      <c r="AA56" s="441"/>
      <c r="AB56" s="441"/>
      <c r="AC56" s="441">
        <v>2329</v>
      </c>
      <c r="AD56" s="441"/>
      <c r="AE56" s="441"/>
      <c r="AF56" s="441"/>
      <c r="AG56" s="473">
        <v>2329</v>
      </c>
      <c r="AH56" s="474"/>
      <c r="AI56" s="474"/>
      <c r="AJ56" s="474"/>
      <c r="AK56" s="457">
        <f>AG56/AC56</f>
        <v>1</v>
      </c>
      <c r="AL56" s="457"/>
      <c r="AM56" s="457"/>
      <c r="AN56" s="457"/>
    </row>
    <row r="57" spans="1:40" ht="26.25" customHeight="1">
      <c r="A57" s="441" t="s">
        <v>525</v>
      </c>
      <c r="B57" s="441"/>
      <c r="C57" s="448" t="s">
        <v>510</v>
      </c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0" t="s">
        <v>511</v>
      </c>
      <c r="W57" s="440"/>
      <c r="X57" s="440"/>
      <c r="Y57" s="447">
        <v>592</v>
      </c>
      <c r="Z57" s="447"/>
      <c r="AA57" s="447"/>
      <c r="AB57" s="447"/>
      <c r="AC57" s="447">
        <v>0</v>
      </c>
      <c r="AD57" s="447"/>
      <c r="AE57" s="447"/>
      <c r="AF57" s="447"/>
      <c r="AG57" s="441">
        <v>0</v>
      </c>
      <c r="AH57" s="441"/>
      <c r="AI57" s="441"/>
      <c r="AJ57" s="441"/>
      <c r="AK57" s="457"/>
      <c r="AL57" s="457"/>
      <c r="AM57" s="457"/>
      <c r="AN57" s="457"/>
    </row>
    <row r="58" spans="1:40" ht="18.75" customHeight="1">
      <c r="A58" s="438" t="s">
        <v>526</v>
      </c>
      <c r="B58" s="439"/>
      <c r="C58" s="448" t="s">
        <v>557</v>
      </c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0" t="s">
        <v>512</v>
      </c>
      <c r="W58" s="440"/>
      <c r="X58" s="440"/>
      <c r="Y58" s="447">
        <v>592</v>
      </c>
      <c r="Z58" s="447"/>
      <c r="AA58" s="447"/>
      <c r="AB58" s="447"/>
      <c r="AC58" s="447">
        <v>2329</v>
      </c>
      <c r="AD58" s="447"/>
      <c r="AE58" s="447"/>
      <c r="AF58" s="447"/>
      <c r="AG58" s="447">
        <v>2329</v>
      </c>
      <c r="AH58" s="447"/>
      <c r="AI58" s="447"/>
      <c r="AJ58" s="447"/>
      <c r="AK58" s="457">
        <f>AG58/AC58</f>
        <v>1</v>
      </c>
      <c r="AL58" s="457"/>
      <c r="AM58" s="457"/>
      <c r="AN58" s="457"/>
    </row>
    <row r="59" spans="1:40" ht="27.75" customHeight="1">
      <c r="A59" s="441" t="s">
        <v>527</v>
      </c>
      <c r="B59" s="441"/>
      <c r="C59" s="448" t="s">
        <v>455</v>
      </c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0" t="s">
        <v>456</v>
      </c>
      <c r="W59" s="440"/>
      <c r="X59" s="440"/>
      <c r="Y59" s="441">
        <v>0</v>
      </c>
      <c r="Z59" s="441"/>
      <c r="AA59" s="441"/>
      <c r="AB59" s="441"/>
      <c r="AC59" s="441">
        <v>366</v>
      </c>
      <c r="AD59" s="441"/>
      <c r="AE59" s="441"/>
      <c r="AF59" s="441"/>
      <c r="AG59" s="441">
        <v>232</v>
      </c>
      <c r="AH59" s="441"/>
      <c r="AI59" s="441"/>
      <c r="AJ59" s="441"/>
      <c r="AK59" s="457">
        <f>AG59/AC59</f>
        <v>0.6338797814207651</v>
      </c>
      <c r="AL59" s="457"/>
      <c r="AM59" s="457"/>
      <c r="AN59" s="457"/>
    </row>
    <row r="60" spans="1:40" ht="12.75" customHeight="1">
      <c r="A60" s="438" t="s">
        <v>528</v>
      </c>
      <c r="B60" s="439"/>
      <c r="C60" s="448" t="s">
        <v>457</v>
      </c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0" t="s">
        <v>456</v>
      </c>
      <c r="W60" s="440"/>
      <c r="X60" s="440"/>
      <c r="Y60" s="447">
        <v>0</v>
      </c>
      <c r="Z60" s="447"/>
      <c r="AA60" s="447"/>
      <c r="AB60" s="447"/>
      <c r="AC60" s="447">
        <v>0</v>
      </c>
      <c r="AD60" s="447"/>
      <c r="AE60" s="447"/>
      <c r="AF60" s="447"/>
      <c r="AG60" s="441">
        <v>232</v>
      </c>
      <c r="AH60" s="441"/>
      <c r="AI60" s="441"/>
      <c r="AJ60" s="441"/>
      <c r="AK60" s="457"/>
      <c r="AL60" s="457"/>
      <c r="AM60" s="457"/>
      <c r="AN60" s="457"/>
    </row>
    <row r="61" spans="1:40" ht="27" customHeight="1">
      <c r="A61" s="441" t="s">
        <v>529</v>
      </c>
      <c r="B61" s="441"/>
      <c r="C61" s="443" t="s">
        <v>513</v>
      </c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0" t="s">
        <v>458</v>
      </c>
      <c r="W61" s="440"/>
      <c r="X61" s="440"/>
      <c r="Y61" s="441">
        <v>0</v>
      </c>
      <c r="Z61" s="441"/>
      <c r="AA61" s="441"/>
      <c r="AB61" s="441"/>
      <c r="AC61" s="441">
        <v>8657</v>
      </c>
      <c r="AD61" s="441"/>
      <c r="AE61" s="441"/>
      <c r="AF61" s="441"/>
      <c r="AG61" s="473">
        <v>0</v>
      </c>
      <c r="AH61" s="474"/>
      <c r="AI61" s="474"/>
      <c r="AJ61" s="474"/>
      <c r="AK61" s="457"/>
      <c r="AL61" s="457"/>
      <c r="AM61" s="457"/>
      <c r="AN61" s="457"/>
    </row>
    <row r="62" spans="1:40" ht="35.25" customHeight="1">
      <c r="A62" s="438" t="s">
        <v>530</v>
      </c>
      <c r="B62" s="439"/>
      <c r="C62" s="443" t="s">
        <v>558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0" t="s">
        <v>459</v>
      </c>
      <c r="W62" s="440"/>
      <c r="X62" s="440"/>
      <c r="Y62" s="441">
        <v>0</v>
      </c>
      <c r="Z62" s="441"/>
      <c r="AA62" s="441"/>
      <c r="AB62" s="441"/>
      <c r="AC62" s="441">
        <v>15</v>
      </c>
      <c r="AD62" s="441"/>
      <c r="AE62" s="441"/>
      <c r="AF62" s="441"/>
      <c r="AG62" s="473">
        <v>15</v>
      </c>
      <c r="AH62" s="474"/>
      <c r="AI62" s="474"/>
      <c r="AJ62" s="474"/>
      <c r="AK62" s="457">
        <f>AC62/AG62</f>
        <v>1</v>
      </c>
      <c r="AL62" s="457"/>
      <c r="AM62" s="457"/>
      <c r="AN62" s="457"/>
    </row>
    <row r="63" spans="1:40" ht="12.75" customHeight="1">
      <c r="A63" s="441" t="s">
        <v>531</v>
      </c>
      <c r="B63" s="441"/>
      <c r="C63" s="443" t="s">
        <v>240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6" t="s">
        <v>459</v>
      </c>
      <c r="W63" s="446"/>
      <c r="X63" s="446"/>
      <c r="Y63" s="447">
        <v>0</v>
      </c>
      <c r="Z63" s="447"/>
      <c r="AA63" s="447"/>
      <c r="AB63" s="447"/>
      <c r="AC63" s="447">
        <v>0</v>
      </c>
      <c r="AD63" s="447"/>
      <c r="AE63" s="447"/>
      <c r="AF63" s="447"/>
      <c r="AG63" s="441">
        <v>15</v>
      </c>
      <c r="AH63" s="441"/>
      <c r="AI63" s="441"/>
      <c r="AJ63" s="441"/>
      <c r="AK63" s="457"/>
      <c r="AL63" s="457"/>
      <c r="AM63" s="457"/>
      <c r="AN63" s="457"/>
    </row>
    <row r="64" spans="1:40" ht="12.75" customHeight="1">
      <c r="A64" s="438" t="s">
        <v>532</v>
      </c>
      <c r="B64" s="439"/>
      <c r="C64" s="443" t="s">
        <v>34</v>
      </c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0" t="s">
        <v>514</v>
      </c>
      <c r="W64" s="440"/>
      <c r="X64" s="440"/>
      <c r="Y64" s="441">
        <v>5250</v>
      </c>
      <c r="Z64" s="441"/>
      <c r="AA64" s="441"/>
      <c r="AB64" s="441"/>
      <c r="AC64" s="441">
        <v>5250</v>
      </c>
      <c r="AD64" s="441"/>
      <c r="AE64" s="441"/>
      <c r="AF64" s="441"/>
      <c r="AG64" s="447">
        <v>0</v>
      </c>
      <c r="AH64" s="447"/>
      <c r="AI64" s="447"/>
      <c r="AJ64" s="447"/>
      <c r="AK64" s="457"/>
      <c r="AL64" s="457"/>
      <c r="AM64" s="457"/>
      <c r="AN64" s="457"/>
    </row>
    <row r="65" spans="1:40" ht="12.75" customHeight="1">
      <c r="A65" s="441" t="s">
        <v>533</v>
      </c>
      <c r="B65" s="441"/>
      <c r="C65" s="451" t="s">
        <v>559</v>
      </c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42" t="s">
        <v>460</v>
      </c>
      <c r="W65" s="442"/>
      <c r="X65" s="442"/>
      <c r="Y65" s="444">
        <f>SUM(Y58:AB64)</f>
        <v>5842</v>
      </c>
      <c r="Z65" s="445"/>
      <c r="AA65" s="445"/>
      <c r="AB65" s="445"/>
      <c r="AC65" s="444">
        <f>SUM(AC58:AF64)</f>
        <v>16617</v>
      </c>
      <c r="AD65" s="445"/>
      <c r="AE65" s="445"/>
      <c r="AF65" s="445"/>
      <c r="AG65" s="475">
        <f>SUM(AG58,AG59,AG61,AG62,AG64)</f>
        <v>2576</v>
      </c>
      <c r="AH65" s="476"/>
      <c r="AI65" s="476"/>
      <c r="AJ65" s="476"/>
      <c r="AK65" s="452">
        <f>AG65/AC65</f>
        <v>0.15502196545706204</v>
      </c>
      <c r="AL65" s="452"/>
      <c r="AM65" s="452"/>
      <c r="AN65" s="452"/>
    </row>
    <row r="66" spans="1:40" ht="12.75" customHeight="1">
      <c r="A66" s="438" t="s">
        <v>534</v>
      </c>
      <c r="B66" s="439"/>
      <c r="C66" s="443" t="s">
        <v>480</v>
      </c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443"/>
      <c r="Q66" s="443"/>
      <c r="R66" s="443"/>
      <c r="S66" s="443"/>
      <c r="T66" s="443"/>
      <c r="U66" s="443"/>
      <c r="V66" s="440" t="s">
        <v>481</v>
      </c>
      <c r="W66" s="440"/>
      <c r="X66" s="440"/>
      <c r="Y66" s="441">
        <v>0</v>
      </c>
      <c r="Z66" s="441"/>
      <c r="AA66" s="441"/>
      <c r="AB66" s="441"/>
      <c r="AC66" s="441">
        <v>8460</v>
      </c>
      <c r="AD66" s="441"/>
      <c r="AE66" s="441"/>
      <c r="AF66" s="441"/>
      <c r="AG66" s="441">
        <v>8460</v>
      </c>
      <c r="AH66" s="441"/>
      <c r="AI66" s="441"/>
      <c r="AJ66" s="441"/>
      <c r="AK66" s="452">
        <f>AG66/AC66</f>
        <v>1</v>
      </c>
      <c r="AL66" s="452"/>
      <c r="AM66" s="452"/>
      <c r="AN66" s="452"/>
    </row>
    <row r="67" spans="1:40" ht="12.75" customHeight="1">
      <c r="A67" s="441" t="s">
        <v>535</v>
      </c>
      <c r="B67" s="441"/>
      <c r="C67" s="443" t="s">
        <v>461</v>
      </c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3"/>
      <c r="O67" s="443"/>
      <c r="P67" s="443"/>
      <c r="Q67" s="443"/>
      <c r="R67" s="443"/>
      <c r="S67" s="443"/>
      <c r="T67" s="443"/>
      <c r="U67" s="443"/>
      <c r="V67" s="440" t="s">
        <v>462</v>
      </c>
      <c r="W67" s="440"/>
      <c r="X67" s="440"/>
      <c r="Y67" s="441">
        <v>0</v>
      </c>
      <c r="Z67" s="441"/>
      <c r="AA67" s="441"/>
      <c r="AB67" s="441"/>
      <c r="AC67" s="441">
        <v>2141</v>
      </c>
      <c r="AD67" s="441"/>
      <c r="AE67" s="441"/>
      <c r="AF67" s="441"/>
      <c r="AG67" s="441">
        <v>2141</v>
      </c>
      <c r="AH67" s="441"/>
      <c r="AI67" s="441"/>
      <c r="AJ67" s="441"/>
      <c r="AK67" s="452">
        <f>AG67/AC67</f>
        <v>1</v>
      </c>
      <c r="AL67" s="452"/>
      <c r="AM67" s="452"/>
      <c r="AN67" s="452"/>
    </row>
    <row r="68" spans="1:40" ht="12.75" customHeight="1">
      <c r="A68" s="438" t="s">
        <v>536</v>
      </c>
      <c r="B68" s="439"/>
      <c r="C68" s="451" t="s">
        <v>560</v>
      </c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42" t="s">
        <v>463</v>
      </c>
      <c r="W68" s="442"/>
      <c r="X68" s="442"/>
      <c r="Y68" s="444">
        <f>SUM(Y66:AB67)</f>
        <v>0</v>
      </c>
      <c r="Z68" s="445"/>
      <c r="AA68" s="445"/>
      <c r="AB68" s="445"/>
      <c r="AC68" s="444">
        <f>SUM(AC66:AF67)</f>
        <v>10601</v>
      </c>
      <c r="AD68" s="445"/>
      <c r="AE68" s="445"/>
      <c r="AF68" s="445"/>
      <c r="AG68" s="444">
        <f>SUM(AG66:AJ67)</f>
        <v>10601</v>
      </c>
      <c r="AH68" s="445"/>
      <c r="AI68" s="445"/>
      <c r="AJ68" s="445"/>
      <c r="AK68" s="452">
        <f>AG68/AC68</f>
        <v>1</v>
      </c>
      <c r="AL68" s="452"/>
      <c r="AM68" s="452"/>
      <c r="AN68" s="452"/>
    </row>
    <row r="69" spans="1:40" ht="12.75" customHeight="1">
      <c r="A69" s="441" t="s">
        <v>537</v>
      </c>
      <c r="B69" s="441"/>
      <c r="C69" s="443" t="s">
        <v>464</v>
      </c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0" t="s">
        <v>465</v>
      </c>
      <c r="W69" s="440"/>
      <c r="X69" s="440"/>
      <c r="Y69" s="441">
        <v>6506</v>
      </c>
      <c r="Z69" s="441"/>
      <c r="AA69" s="441"/>
      <c r="AB69" s="441"/>
      <c r="AC69" s="441">
        <v>54863</v>
      </c>
      <c r="AD69" s="441"/>
      <c r="AE69" s="441"/>
      <c r="AF69" s="441"/>
      <c r="AG69" s="441">
        <v>3498</v>
      </c>
      <c r="AH69" s="441"/>
      <c r="AI69" s="441"/>
      <c r="AJ69" s="441"/>
      <c r="AK69" s="457">
        <f>AG69/AC69</f>
        <v>0.06375881741793193</v>
      </c>
      <c r="AL69" s="457"/>
      <c r="AM69" s="457"/>
      <c r="AN69" s="457"/>
    </row>
    <row r="70" spans="1:40" ht="12.75" customHeight="1">
      <c r="A70" s="438" t="s">
        <v>538</v>
      </c>
      <c r="B70" s="439"/>
      <c r="C70" s="443" t="s">
        <v>515</v>
      </c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0" t="s">
        <v>516</v>
      </c>
      <c r="W70" s="440"/>
      <c r="X70" s="440"/>
      <c r="Y70" s="441">
        <v>36933</v>
      </c>
      <c r="Z70" s="441"/>
      <c r="AA70" s="441"/>
      <c r="AB70" s="441"/>
      <c r="AC70" s="441">
        <v>0</v>
      </c>
      <c r="AD70" s="441"/>
      <c r="AE70" s="441"/>
      <c r="AF70" s="441"/>
      <c r="AG70" s="441">
        <v>0</v>
      </c>
      <c r="AH70" s="441"/>
      <c r="AI70" s="441"/>
      <c r="AJ70" s="441"/>
      <c r="AK70" s="457"/>
      <c r="AL70" s="457"/>
      <c r="AM70" s="457"/>
      <c r="AN70" s="457"/>
    </row>
    <row r="71" spans="1:40" ht="12.75" customHeight="1">
      <c r="A71" s="441" t="s">
        <v>539</v>
      </c>
      <c r="B71" s="441"/>
      <c r="C71" s="443" t="s">
        <v>466</v>
      </c>
      <c r="D71" s="443"/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443"/>
      <c r="P71" s="443"/>
      <c r="Q71" s="443"/>
      <c r="R71" s="443"/>
      <c r="S71" s="443"/>
      <c r="T71" s="443"/>
      <c r="U71" s="443"/>
      <c r="V71" s="440" t="s">
        <v>467</v>
      </c>
      <c r="W71" s="440"/>
      <c r="X71" s="440"/>
      <c r="Y71" s="441">
        <v>11424</v>
      </c>
      <c r="Z71" s="441"/>
      <c r="AA71" s="441"/>
      <c r="AB71" s="441"/>
      <c r="AC71" s="441">
        <v>945</v>
      </c>
      <c r="AD71" s="441"/>
      <c r="AE71" s="441"/>
      <c r="AF71" s="441"/>
      <c r="AG71" s="441">
        <v>945</v>
      </c>
      <c r="AH71" s="441"/>
      <c r="AI71" s="441"/>
      <c r="AJ71" s="441"/>
      <c r="AK71" s="457"/>
      <c r="AL71" s="457"/>
      <c r="AM71" s="457"/>
      <c r="AN71" s="457"/>
    </row>
    <row r="72" spans="1:40" ht="12.75" customHeight="1">
      <c r="A72" s="438" t="s">
        <v>540</v>
      </c>
      <c r="B72" s="439"/>
      <c r="C72" s="451" t="s">
        <v>561</v>
      </c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42" t="s">
        <v>468</v>
      </c>
      <c r="W72" s="442"/>
      <c r="X72" s="442"/>
      <c r="Y72" s="444">
        <f>SUM(Y69:AB71)</f>
        <v>54863</v>
      </c>
      <c r="Z72" s="445"/>
      <c r="AA72" s="445"/>
      <c r="AB72" s="445"/>
      <c r="AC72" s="444">
        <f>SUM(AC69:AF71)</f>
        <v>55808</v>
      </c>
      <c r="AD72" s="445"/>
      <c r="AE72" s="445"/>
      <c r="AF72" s="445"/>
      <c r="AG72" s="444">
        <f>SUM(AG69:AJ71)</f>
        <v>4443</v>
      </c>
      <c r="AH72" s="445"/>
      <c r="AI72" s="445"/>
      <c r="AJ72" s="445"/>
      <c r="AK72" s="452">
        <f>AG72/AC72</f>
        <v>0.07961224197247706</v>
      </c>
      <c r="AL72" s="452"/>
      <c r="AM72" s="452"/>
      <c r="AN72" s="452"/>
    </row>
    <row r="73" spans="1:40" s="326" customFormat="1" ht="12.75" customHeight="1">
      <c r="A73" s="441" t="s">
        <v>541</v>
      </c>
      <c r="B73" s="441"/>
      <c r="C73" s="451" t="s">
        <v>562</v>
      </c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500" t="s">
        <v>469</v>
      </c>
      <c r="W73" s="500"/>
      <c r="X73" s="500"/>
      <c r="Y73" s="444">
        <f>Y16+Y17++Y41+Y55+Y65+Y68+Y72</f>
        <v>109221</v>
      </c>
      <c r="Z73" s="445"/>
      <c r="AA73" s="445"/>
      <c r="AB73" s="445"/>
      <c r="AC73" s="444">
        <f>AC16+AC17++AC41+AC55+AC65+AC68+AC72</f>
        <v>143043</v>
      </c>
      <c r="AD73" s="445"/>
      <c r="AE73" s="445"/>
      <c r="AF73" s="445"/>
      <c r="AG73" s="444">
        <f>AG16+AG17++AG41+AG55+AG65+AG68+AG72</f>
        <v>59960</v>
      </c>
      <c r="AH73" s="445"/>
      <c r="AI73" s="445"/>
      <c r="AJ73" s="445"/>
      <c r="AK73" s="452">
        <f>AG73/AC73</f>
        <v>0.41917465377543817</v>
      </c>
      <c r="AL73" s="452"/>
      <c r="AM73" s="452"/>
      <c r="AN73" s="452"/>
    </row>
    <row r="74" spans="1:40" s="326" customFormat="1" ht="12.75" customHeight="1">
      <c r="A74" s="339"/>
      <c r="B74" s="340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2"/>
      <c r="Z74" s="343"/>
      <c r="AA74" s="343"/>
      <c r="AB74" s="343"/>
      <c r="AC74" s="342"/>
      <c r="AD74" s="343"/>
      <c r="AE74" s="343"/>
      <c r="AF74" s="343"/>
      <c r="AG74" s="342"/>
      <c r="AH74" s="343"/>
      <c r="AI74" s="343"/>
      <c r="AJ74" s="343"/>
      <c r="AK74" s="344"/>
      <c r="AL74" s="344"/>
      <c r="AM74" s="345"/>
      <c r="AN74" s="346"/>
    </row>
    <row r="75" spans="1:40" s="326" customFormat="1" ht="12.75" customHeight="1">
      <c r="A75" s="339"/>
      <c r="B75" s="340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2"/>
      <c r="Z75" s="343"/>
      <c r="AA75" s="343"/>
      <c r="AB75" s="343"/>
      <c r="AC75" s="342"/>
      <c r="AD75" s="343"/>
      <c r="AE75" s="343"/>
      <c r="AF75" s="343"/>
      <c r="AG75" s="342"/>
      <c r="AH75" s="343"/>
      <c r="AI75" s="343"/>
      <c r="AJ75" s="343"/>
      <c r="AK75" s="344"/>
      <c r="AL75" s="344"/>
      <c r="AM75" s="345"/>
      <c r="AN75" s="346"/>
    </row>
    <row r="76" spans="2:39" s="329" customFormat="1" ht="29.25" customHeight="1">
      <c r="B76" s="418" t="s">
        <v>470</v>
      </c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9"/>
      <c r="AL76" s="419"/>
      <c r="AM76" s="420"/>
    </row>
    <row r="77" spans="1:39" s="329" customFormat="1" ht="12.75" customHeight="1">
      <c r="A77" s="352" t="s">
        <v>186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</row>
    <row r="78" spans="1:39" s="329" customFormat="1" ht="12.75" customHeight="1">
      <c r="A78" s="424" t="s">
        <v>3</v>
      </c>
      <c r="B78" s="424"/>
      <c r="C78" s="357" t="s">
        <v>187</v>
      </c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425"/>
      <c r="V78" s="424" t="s">
        <v>188</v>
      </c>
      <c r="W78" s="424"/>
      <c r="X78" s="424"/>
      <c r="Y78" s="363" t="s">
        <v>189</v>
      </c>
      <c r="Z78" s="364"/>
      <c r="AA78" s="364"/>
      <c r="AB78" s="364"/>
      <c r="AC78" s="427"/>
      <c r="AD78" s="427"/>
      <c r="AE78" s="427"/>
      <c r="AF78" s="428"/>
      <c r="AG78" s="354" t="s">
        <v>89</v>
      </c>
      <c r="AH78" s="429"/>
      <c r="AI78" s="429"/>
      <c r="AJ78" s="429"/>
      <c r="AK78" s="431" t="s">
        <v>190</v>
      </c>
      <c r="AL78" s="432" t="s">
        <v>190</v>
      </c>
      <c r="AM78" s="433" t="s">
        <v>190</v>
      </c>
    </row>
    <row r="79" spans="1:39" s="329" customFormat="1" ht="12.75" customHeight="1">
      <c r="A79" s="424"/>
      <c r="B79" s="424"/>
      <c r="C79" s="359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426"/>
      <c r="V79" s="424"/>
      <c r="W79" s="424"/>
      <c r="X79" s="424"/>
      <c r="Y79" s="363" t="s">
        <v>184</v>
      </c>
      <c r="Z79" s="364"/>
      <c r="AA79" s="364"/>
      <c r="AB79" s="365"/>
      <c r="AC79" s="363" t="s">
        <v>185</v>
      </c>
      <c r="AD79" s="364"/>
      <c r="AE79" s="364"/>
      <c r="AF79" s="365"/>
      <c r="AG79" s="356"/>
      <c r="AH79" s="430"/>
      <c r="AI79" s="430"/>
      <c r="AJ79" s="430"/>
      <c r="AK79" s="434"/>
      <c r="AL79" s="435"/>
      <c r="AM79" s="436"/>
    </row>
    <row r="80" spans="1:39" s="329" customFormat="1" ht="26.25" customHeight="1">
      <c r="A80" s="366" t="s">
        <v>191</v>
      </c>
      <c r="B80" s="367"/>
      <c r="C80" s="394" t="s">
        <v>517</v>
      </c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6"/>
      <c r="V80" s="368" t="s">
        <v>518</v>
      </c>
      <c r="W80" s="368"/>
      <c r="X80" s="368"/>
      <c r="Y80" s="421">
        <v>45000</v>
      </c>
      <c r="Z80" s="422"/>
      <c r="AA80" s="422"/>
      <c r="AB80" s="423"/>
      <c r="AC80" s="421">
        <v>10622</v>
      </c>
      <c r="AD80" s="422"/>
      <c r="AE80" s="422"/>
      <c r="AF80" s="423"/>
      <c r="AG80" s="421">
        <v>10401</v>
      </c>
      <c r="AH80" s="422"/>
      <c r="AI80" s="422"/>
      <c r="AJ80" s="423"/>
      <c r="AK80" s="387">
        <f>AG80/AC80</f>
        <v>0.979194125400113</v>
      </c>
      <c r="AL80" s="387"/>
      <c r="AM80" s="387"/>
    </row>
    <row r="81" spans="1:39" s="329" customFormat="1" ht="12.75" customHeight="1">
      <c r="A81" s="382" t="s">
        <v>192</v>
      </c>
      <c r="B81" s="383"/>
      <c r="C81" s="384" t="s">
        <v>519</v>
      </c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76" t="s">
        <v>520</v>
      </c>
      <c r="W81" s="376"/>
      <c r="X81" s="376"/>
      <c r="Y81" s="385">
        <f>SUM(Y80:AB80)</f>
        <v>45000</v>
      </c>
      <c r="Z81" s="386"/>
      <c r="AA81" s="386"/>
      <c r="AB81" s="386"/>
      <c r="AC81" s="385">
        <f>SUM(AC80:AF80)</f>
        <v>10622</v>
      </c>
      <c r="AD81" s="386"/>
      <c r="AE81" s="386"/>
      <c r="AF81" s="386"/>
      <c r="AG81" s="385">
        <f>SUM(AG80:AJ80)</f>
        <v>10401</v>
      </c>
      <c r="AH81" s="386"/>
      <c r="AI81" s="386"/>
      <c r="AJ81" s="386"/>
      <c r="AK81" s="387">
        <f>AG81/AC81</f>
        <v>0.979194125400113</v>
      </c>
      <c r="AL81" s="387"/>
      <c r="AM81" s="387"/>
    </row>
    <row r="82" spans="1:39" s="329" customFormat="1" ht="24.75" customHeight="1">
      <c r="A82" s="366" t="s">
        <v>193</v>
      </c>
      <c r="B82" s="367"/>
      <c r="C82" s="501" t="s">
        <v>521</v>
      </c>
      <c r="D82" s="502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3"/>
      <c r="V82" s="376" t="s">
        <v>522</v>
      </c>
      <c r="W82" s="376"/>
      <c r="X82" s="376"/>
      <c r="Y82" s="385">
        <v>0</v>
      </c>
      <c r="Z82" s="386"/>
      <c r="AA82" s="386"/>
      <c r="AB82" s="386"/>
      <c r="AC82" s="385">
        <v>556</v>
      </c>
      <c r="AD82" s="386"/>
      <c r="AE82" s="386"/>
      <c r="AF82" s="386"/>
      <c r="AG82" s="385">
        <v>556</v>
      </c>
      <c r="AH82" s="386"/>
      <c r="AI82" s="386"/>
      <c r="AJ82" s="386"/>
      <c r="AK82" s="387">
        <f>AG82/AC82</f>
        <v>1</v>
      </c>
      <c r="AL82" s="387"/>
      <c r="AM82" s="387"/>
    </row>
    <row r="83" spans="1:39" s="329" customFormat="1" ht="12.75" customHeight="1">
      <c r="A83" s="382" t="s">
        <v>194</v>
      </c>
      <c r="B83" s="383"/>
      <c r="C83" s="384" t="s">
        <v>523</v>
      </c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402" t="s">
        <v>563</v>
      </c>
      <c r="W83" s="403"/>
      <c r="X83" s="404"/>
      <c r="Y83" s="385">
        <f>SUM(Y81:AB82)</f>
        <v>45000</v>
      </c>
      <c r="Z83" s="386"/>
      <c r="AA83" s="386"/>
      <c r="AB83" s="386"/>
      <c r="AC83" s="385">
        <f>SUM(AC81:AF82)</f>
        <v>11178</v>
      </c>
      <c r="AD83" s="386"/>
      <c r="AE83" s="386"/>
      <c r="AF83" s="386"/>
      <c r="AG83" s="385">
        <f>SUM(AG81:AJ82)</f>
        <v>10957</v>
      </c>
      <c r="AH83" s="386"/>
      <c r="AI83" s="386"/>
      <c r="AJ83" s="386"/>
      <c r="AK83" s="387">
        <f>AG83/AC83</f>
        <v>0.9802290212918232</v>
      </c>
      <c r="AL83" s="387"/>
      <c r="AM83" s="387"/>
    </row>
    <row r="84" spans="1:39" s="329" customFormat="1" ht="12.75" customHeight="1">
      <c r="A84" s="366" t="s">
        <v>195</v>
      </c>
      <c r="B84" s="367"/>
      <c r="C84" s="384" t="s">
        <v>524</v>
      </c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402" t="s">
        <v>564</v>
      </c>
      <c r="W84" s="403"/>
      <c r="X84" s="404"/>
      <c r="Y84" s="385">
        <f>Y83</f>
        <v>45000</v>
      </c>
      <c r="Z84" s="386"/>
      <c r="AA84" s="386"/>
      <c r="AB84" s="386"/>
      <c r="AC84" s="385">
        <f>AC83</f>
        <v>11178</v>
      </c>
      <c r="AD84" s="386"/>
      <c r="AE84" s="386"/>
      <c r="AF84" s="386"/>
      <c r="AG84" s="385">
        <f>AG83</f>
        <v>10957</v>
      </c>
      <c r="AH84" s="386"/>
      <c r="AI84" s="386"/>
      <c r="AJ84" s="386"/>
      <c r="AK84" s="387">
        <f>AG84/AC84</f>
        <v>0.9802290212918232</v>
      </c>
      <c r="AL84" s="387"/>
      <c r="AM84" s="387"/>
    </row>
  </sheetData>
  <sheetProtection/>
  <mergeCells count="532">
    <mergeCell ref="A84:B84"/>
    <mergeCell ref="C84:U84"/>
    <mergeCell ref="V84:X84"/>
    <mergeCell ref="Y84:AB84"/>
    <mergeCell ref="AC84:AF84"/>
    <mergeCell ref="AG84:AJ84"/>
    <mergeCell ref="AK84:AM84"/>
    <mergeCell ref="A53:B53"/>
    <mergeCell ref="C53:U53"/>
    <mergeCell ref="V53:X53"/>
    <mergeCell ref="Y53:AB53"/>
    <mergeCell ref="AC53:AF53"/>
    <mergeCell ref="AG53:AJ53"/>
    <mergeCell ref="AK53:AN53"/>
    <mergeCell ref="A58:B58"/>
    <mergeCell ref="C58:U58"/>
    <mergeCell ref="V58:X58"/>
    <mergeCell ref="Y58:AB58"/>
    <mergeCell ref="AC58:AF58"/>
    <mergeCell ref="AG58:AJ58"/>
    <mergeCell ref="AK58:AN58"/>
    <mergeCell ref="AC81:AF81"/>
    <mergeCell ref="AG81:AJ81"/>
    <mergeCell ref="A30:B30"/>
    <mergeCell ref="C30:U30"/>
    <mergeCell ref="V30:X30"/>
    <mergeCell ref="Y30:AB30"/>
    <mergeCell ref="AC30:AF30"/>
    <mergeCell ref="AG30:AJ30"/>
    <mergeCell ref="AK30:AN30"/>
    <mergeCell ref="A37:B37"/>
    <mergeCell ref="C37:U37"/>
    <mergeCell ref="V37:X37"/>
    <mergeCell ref="Y37:AB37"/>
    <mergeCell ref="AC37:AF37"/>
    <mergeCell ref="AG37:AJ37"/>
    <mergeCell ref="AK37:AN37"/>
    <mergeCell ref="AC35:AF35"/>
    <mergeCell ref="AG35:AJ35"/>
    <mergeCell ref="AK35:AN35"/>
    <mergeCell ref="C36:U36"/>
    <mergeCell ref="AC36:AF36"/>
    <mergeCell ref="AG36:AJ36"/>
    <mergeCell ref="AK36:AN36"/>
    <mergeCell ref="A32:B32"/>
    <mergeCell ref="A31:B31"/>
    <mergeCell ref="A34:B34"/>
    <mergeCell ref="AC19:AF19"/>
    <mergeCell ref="AG19:AJ19"/>
    <mergeCell ref="AK19:AN19"/>
    <mergeCell ref="A28:B28"/>
    <mergeCell ref="C28:U28"/>
    <mergeCell ref="V28:X28"/>
    <mergeCell ref="Y28:AB28"/>
    <mergeCell ref="AC28:AF28"/>
    <mergeCell ref="AG28:AJ28"/>
    <mergeCell ref="AK28:AN28"/>
    <mergeCell ref="AC26:AF26"/>
    <mergeCell ref="AG26:AJ26"/>
    <mergeCell ref="AK26:AN26"/>
    <mergeCell ref="AC23:AF23"/>
    <mergeCell ref="AG23:AJ23"/>
    <mergeCell ref="AK23:AN23"/>
    <mergeCell ref="C24:U24"/>
    <mergeCell ref="AC24:AF24"/>
    <mergeCell ref="AG24:AJ24"/>
    <mergeCell ref="AK24:AN24"/>
    <mergeCell ref="AK81:AM81"/>
    <mergeCell ref="C82:U82"/>
    <mergeCell ref="AC82:AF82"/>
    <mergeCell ref="AG82:AJ82"/>
    <mergeCell ref="AK82:AM82"/>
    <mergeCell ref="C83:U83"/>
    <mergeCell ref="AC83:AF83"/>
    <mergeCell ref="AG83:AJ83"/>
    <mergeCell ref="AK83:AM83"/>
    <mergeCell ref="AC80:AF80"/>
    <mergeCell ref="AG80:AJ80"/>
    <mergeCell ref="AK80:AM80"/>
    <mergeCell ref="B76:AM76"/>
    <mergeCell ref="A77:AM77"/>
    <mergeCell ref="A78:B79"/>
    <mergeCell ref="C78:U79"/>
    <mergeCell ref="V78:X79"/>
    <mergeCell ref="Y78:AF78"/>
    <mergeCell ref="AG78:AJ79"/>
    <mergeCell ref="AK78:AM79"/>
    <mergeCell ref="AC79:AF79"/>
    <mergeCell ref="Y79:AB79"/>
    <mergeCell ref="Y80:AB80"/>
    <mergeCell ref="A80:B80"/>
    <mergeCell ref="V80:X80"/>
    <mergeCell ref="C80:U80"/>
    <mergeCell ref="AC73:AF73"/>
    <mergeCell ref="AG73:AJ73"/>
    <mergeCell ref="AK73:AN73"/>
    <mergeCell ref="AC69:AF69"/>
    <mergeCell ref="AG69:AJ69"/>
    <mergeCell ref="AK69:AN69"/>
    <mergeCell ref="C71:U71"/>
    <mergeCell ref="A70:B70"/>
    <mergeCell ref="C70:U70"/>
    <mergeCell ref="A71:B71"/>
    <mergeCell ref="V71:X71"/>
    <mergeCell ref="Y71:AB71"/>
    <mergeCell ref="A69:B69"/>
    <mergeCell ref="A73:B73"/>
    <mergeCell ref="V73:X73"/>
    <mergeCell ref="Y73:AB73"/>
    <mergeCell ref="A72:B72"/>
    <mergeCell ref="V72:X72"/>
    <mergeCell ref="C73:U73"/>
    <mergeCell ref="AK70:AN70"/>
    <mergeCell ref="B2:AN2"/>
    <mergeCell ref="B1:AN1"/>
    <mergeCell ref="A11:B11"/>
    <mergeCell ref="C11:U11"/>
    <mergeCell ref="V11:X11"/>
    <mergeCell ref="Y11:AB11"/>
    <mergeCell ref="AC11:AF11"/>
    <mergeCell ref="AG11:AJ11"/>
    <mergeCell ref="AK11:AN11"/>
    <mergeCell ref="AC10:AF10"/>
    <mergeCell ref="AG10:AJ10"/>
    <mergeCell ref="AK10:AN10"/>
    <mergeCell ref="A3:AN3"/>
    <mergeCell ref="C4:U5"/>
    <mergeCell ref="Y4:AF4"/>
    <mergeCell ref="AG4:AJ5"/>
    <mergeCell ref="AK4:AN5"/>
    <mergeCell ref="Y5:AB5"/>
    <mergeCell ref="AC5:AF5"/>
    <mergeCell ref="A6:B6"/>
    <mergeCell ref="A4:B5"/>
    <mergeCell ref="V4:X5"/>
    <mergeCell ref="A7:B7"/>
    <mergeCell ref="Y7:AB7"/>
    <mergeCell ref="AC25:AF25"/>
    <mergeCell ref="AG25:AJ25"/>
    <mergeCell ref="AK25:AN25"/>
    <mergeCell ref="Y24:AB24"/>
    <mergeCell ref="AC71:AF71"/>
    <mergeCell ref="AG71:AJ71"/>
    <mergeCell ref="AK71:AN71"/>
    <mergeCell ref="C72:U72"/>
    <mergeCell ref="AC72:AF72"/>
    <mergeCell ref="AG72:AJ72"/>
    <mergeCell ref="AK72:AN72"/>
    <mergeCell ref="Y72:AB72"/>
    <mergeCell ref="AC66:AF66"/>
    <mergeCell ref="AG66:AJ66"/>
    <mergeCell ref="AK66:AN66"/>
    <mergeCell ref="C67:U67"/>
    <mergeCell ref="AC67:AF67"/>
    <mergeCell ref="AG67:AJ67"/>
    <mergeCell ref="AK67:AN67"/>
    <mergeCell ref="C68:U68"/>
    <mergeCell ref="AC68:AF68"/>
    <mergeCell ref="AG68:AJ68"/>
    <mergeCell ref="AK68:AN68"/>
    <mergeCell ref="V70:X70"/>
    <mergeCell ref="Y70:AB70"/>
    <mergeCell ref="AC70:AF70"/>
    <mergeCell ref="AG70:AJ70"/>
    <mergeCell ref="AC63:AF63"/>
    <mergeCell ref="AG63:AJ63"/>
    <mergeCell ref="AK63:AN63"/>
    <mergeCell ref="C64:U64"/>
    <mergeCell ref="AC64:AF64"/>
    <mergeCell ref="AG64:AJ64"/>
    <mergeCell ref="AK64:AN64"/>
    <mergeCell ref="C65:U65"/>
    <mergeCell ref="AC65:AF65"/>
    <mergeCell ref="AG65:AJ65"/>
    <mergeCell ref="AK65:AN65"/>
    <mergeCell ref="Y63:AB63"/>
    <mergeCell ref="Y65:AB65"/>
    <mergeCell ref="Y69:AB69"/>
    <mergeCell ref="V69:X69"/>
    <mergeCell ref="C69:U69"/>
    <mergeCell ref="AC60:AF60"/>
    <mergeCell ref="AG60:AJ60"/>
    <mergeCell ref="AK60:AN60"/>
    <mergeCell ref="C61:U61"/>
    <mergeCell ref="AC61:AF61"/>
    <mergeCell ref="AG61:AJ61"/>
    <mergeCell ref="AK61:AN61"/>
    <mergeCell ref="C62:U62"/>
    <mergeCell ref="V62:X62"/>
    <mergeCell ref="Y62:AB62"/>
    <mergeCell ref="AC62:AF62"/>
    <mergeCell ref="AG62:AJ62"/>
    <mergeCell ref="AK62:AN62"/>
    <mergeCell ref="AC56:AF56"/>
    <mergeCell ref="AG56:AJ56"/>
    <mergeCell ref="AK56:AN56"/>
    <mergeCell ref="C57:U57"/>
    <mergeCell ref="AC57:AF57"/>
    <mergeCell ref="AG57:AJ57"/>
    <mergeCell ref="AK57:AN57"/>
    <mergeCell ref="C59:U59"/>
    <mergeCell ref="AC59:AF59"/>
    <mergeCell ref="AG59:AJ59"/>
    <mergeCell ref="AK59:AN59"/>
    <mergeCell ref="Y59:AB59"/>
    <mergeCell ref="Y56:AB56"/>
    <mergeCell ref="AC52:AF52"/>
    <mergeCell ref="AG52:AJ52"/>
    <mergeCell ref="AK52:AN52"/>
    <mergeCell ref="C54:U54"/>
    <mergeCell ref="AC54:AF54"/>
    <mergeCell ref="AG54:AJ54"/>
    <mergeCell ref="AK54:AN54"/>
    <mergeCell ref="C55:U55"/>
    <mergeCell ref="AC55:AF55"/>
    <mergeCell ref="AG55:AJ55"/>
    <mergeCell ref="AK55:AN55"/>
    <mergeCell ref="Y54:AB54"/>
    <mergeCell ref="AC48:AF48"/>
    <mergeCell ref="AG48:AJ48"/>
    <mergeCell ref="AK48:AN48"/>
    <mergeCell ref="C50:U50"/>
    <mergeCell ref="AC50:AF50"/>
    <mergeCell ref="AG50:AJ50"/>
    <mergeCell ref="AK50:AN50"/>
    <mergeCell ref="C51:U51"/>
    <mergeCell ref="AC51:AF51"/>
    <mergeCell ref="AG51:AJ51"/>
    <mergeCell ref="AK51:AN51"/>
    <mergeCell ref="Y48:AB48"/>
    <mergeCell ref="C49:U49"/>
    <mergeCell ref="V49:X49"/>
    <mergeCell ref="Y49:AB49"/>
    <mergeCell ref="AC49:AF49"/>
    <mergeCell ref="AG49:AJ49"/>
    <mergeCell ref="AK49:AN49"/>
    <mergeCell ref="Y51:AB51"/>
    <mergeCell ref="AC45:AF45"/>
    <mergeCell ref="AG45:AJ45"/>
    <mergeCell ref="AK45:AN45"/>
    <mergeCell ref="C46:U46"/>
    <mergeCell ref="AC46:AF46"/>
    <mergeCell ref="AG46:AJ46"/>
    <mergeCell ref="AK46:AN46"/>
    <mergeCell ref="C47:U47"/>
    <mergeCell ref="AC47:AF47"/>
    <mergeCell ref="AG47:AJ47"/>
    <mergeCell ref="AK47:AN47"/>
    <mergeCell ref="Y46:AB46"/>
    <mergeCell ref="AC42:AF42"/>
    <mergeCell ref="AG42:AJ42"/>
    <mergeCell ref="AK42:AN42"/>
    <mergeCell ref="C43:U43"/>
    <mergeCell ref="AC43:AF43"/>
    <mergeCell ref="AG43:AJ43"/>
    <mergeCell ref="AK43:AN43"/>
    <mergeCell ref="C44:U44"/>
    <mergeCell ref="AC44:AF44"/>
    <mergeCell ref="AG44:AJ44"/>
    <mergeCell ref="AK44:AN44"/>
    <mergeCell ref="Y44:AB44"/>
    <mergeCell ref="Y42:AB42"/>
    <mergeCell ref="AC39:AF39"/>
    <mergeCell ref="AG39:AJ39"/>
    <mergeCell ref="AK39:AN39"/>
    <mergeCell ref="C40:U40"/>
    <mergeCell ref="AC40:AF40"/>
    <mergeCell ref="AG40:AJ40"/>
    <mergeCell ref="AK40:AN40"/>
    <mergeCell ref="C41:U41"/>
    <mergeCell ref="AC41:AF41"/>
    <mergeCell ref="AG41:AJ41"/>
    <mergeCell ref="AK41:AN41"/>
    <mergeCell ref="Y40:AB40"/>
    <mergeCell ref="AC38:AF38"/>
    <mergeCell ref="AG38:AJ38"/>
    <mergeCell ref="AK38:AN38"/>
    <mergeCell ref="Y35:AB35"/>
    <mergeCell ref="AC32:AF32"/>
    <mergeCell ref="AG32:AJ32"/>
    <mergeCell ref="AK32:AN32"/>
    <mergeCell ref="C33:U33"/>
    <mergeCell ref="AC33:AF33"/>
    <mergeCell ref="AG33:AJ33"/>
    <mergeCell ref="AK33:AN33"/>
    <mergeCell ref="C34:U34"/>
    <mergeCell ref="AC34:AF34"/>
    <mergeCell ref="AG34:AJ34"/>
    <mergeCell ref="AK34:AN34"/>
    <mergeCell ref="V32:X32"/>
    <mergeCell ref="Y32:AB32"/>
    <mergeCell ref="C32:U32"/>
    <mergeCell ref="Y33:AB33"/>
    <mergeCell ref="V34:X34"/>
    <mergeCell ref="Y34:AB34"/>
    <mergeCell ref="AC29:AF29"/>
    <mergeCell ref="AG29:AJ29"/>
    <mergeCell ref="AK29:AN29"/>
    <mergeCell ref="C31:U31"/>
    <mergeCell ref="AC31:AF31"/>
    <mergeCell ref="AG31:AJ31"/>
    <mergeCell ref="AK31:AN31"/>
    <mergeCell ref="AG27:AJ27"/>
    <mergeCell ref="AK27:AN27"/>
    <mergeCell ref="Y31:AB31"/>
    <mergeCell ref="C27:U27"/>
    <mergeCell ref="V27:X27"/>
    <mergeCell ref="Y27:AB27"/>
    <mergeCell ref="AC27:AF27"/>
    <mergeCell ref="V31:X31"/>
    <mergeCell ref="AC20:AF20"/>
    <mergeCell ref="AG20:AJ20"/>
    <mergeCell ref="AK20:AN20"/>
    <mergeCell ref="C21:U21"/>
    <mergeCell ref="AC21:AF21"/>
    <mergeCell ref="AG21:AJ21"/>
    <mergeCell ref="AK21:AN21"/>
    <mergeCell ref="C22:U22"/>
    <mergeCell ref="AC22:AF22"/>
    <mergeCell ref="AG22:AJ22"/>
    <mergeCell ref="AK22:AN22"/>
    <mergeCell ref="Y20:AB20"/>
    <mergeCell ref="Y22:AB22"/>
    <mergeCell ref="AC16:AF16"/>
    <mergeCell ref="AG16:AJ16"/>
    <mergeCell ref="AK16:AN16"/>
    <mergeCell ref="C17:U17"/>
    <mergeCell ref="AC17:AF17"/>
    <mergeCell ref="AG17:AJ17"/>
    <mergeCell ref="AK17:AN17"/>
    <mergeCell ref="C18:U18"/>
    <mergeCell ref="AC18:AF18"/>
    <mergeCell ref="AG18:AJ18"/>
    <mergeCell ref="AK18:AN18"/>
    <mergeCell ref="Y17:AB17"/>
    <mergeCell ref="AC13:AF13"/>
    <mergeCell ref="AG13:AJ13"/>
    <mergeCell ref="AK13:AN13"/>
    <mergeCell ref="C14:U14"/>
    <mergeCell ref="AC14:AF14"/>
    <mergeCell ref="AG14:AJ14"/>
    <mergeCell ref="AK14:AN14"/>
    <mergeCell ref="C15:U15"/>
    <mergeCell ref="AC15:AF15"/>
    <mergeCell ref="AG15:AJ15"/>
    <mergeCell ref="AK15:AN15"/>
    <mergeCell ref="Y15:AB15"/>
    <mergeCell ref="Y13:AB13"/>
    <mergeCell ref="AC12:AF12"/>
    <mergeCell ref="AG12:AJ12"/>
    <mergeCell ref="AK12:AN12"/>
    <mergeCell ref="C6:U6"/>
    <mergeCell ref="AC6:AF6"/>
    <mergeCell ref="AG6:AJ6"/>
    <mergeCell ref="AK6:AN6"/>
    <mergeCell ref="C7:U7"/>
    <mergeCell ref="AC7:AF7"/>
    <mergeCell ref="AG7:AJ7"/>
    <mergeCell ref="AK7:AN7"/>
    <mergeCell ref="C9:U9"/>
    <mergeCell ref="AC9:AF9"/>
    <mergeCell ref="AG9:AJ9"/>
    <mergeCell ref="AK9:AN9"/>
    <mergeCell ref="C8:U8"/>
    <mergeCell ref="V8:X8"/>
    <mergeCell ref="Y8:AB8"/>
    <mergeCell ref="AC8:AF8"/>
    <mergeCell ref="AG8:AJ8"/>
    <mergeCell ref="AK8:AN8"/>
    <mergeCell ref="V6:X6"/>
    <mergeCell ref="Y6:AB6"/>
    <mergeCell ref="V7:X7"/>
    <mergeCell ref="Y9:AB9"/>
    <mergeCell ref="A10:B10"/>
    <mergeCell ref="V10:X10"/>
    <mergeCell ref="Y10:AB10"/>
    <mergeCell ref="A9:B9"/>
    <mergeCell ref="V9:X9"/>
    <mergeCell ref="C10:U10"/>
    <mergeCell ref="A8:B8"/>
    <mergeCell ref="A12:B12"/>
    <mergeCell ref="V12:X12"/>
    <mergeCell ref="Y12:AB12"/>
    <mergeCell ref="A14:B14"/>
    <mergeCell ref="V14:X14"/>
    <mergeCell ref="Y14:AB14"/>
    <mergeCell ref="A13:B13"/>
    <mergeCell ref="V13:X13"/>
    <mergeCell ref="C13:U13"/>
    <mergeCell ref="C12:U12"/>
    <mergeCell ref="A16:B16"/>
    <mergeCell ref="V16:X16"/>
    <mergeCell ref="Y16:AB16"/>
    <mergeCell ref="A15:B15"/>
    <mergeCell ref="V15:X15"/>
    <mergeCell ref="C16:U16"/>
    <mergeCell ref="A18:B18"/>
    <mergeCell ref="V18:X18"/>
    <mergeCell ref="Y18:AB18"/>
    <mergeCell ref="A17:B17"/>
    <mergeCell ref="V17:X17"/>
    <mergeCell ref="A21:B21"/>
    <mergeCell ref="V21:X21"/>
    <mergeCell ref="Y21:AB21"/>
    <mergeCell ref="A20:B20"/>
    <mergeCell ref="V20:X20"/>
    <mergeCell ref="C20:U20"/>
    <mergeCell ref="A19:B19"/>
    <mergeCell ref="C19:U19"/>
    <mergeCell ref="V19:X19"/>
    <mergeCell ref="Y19:AB19"/>
    <mergeCell ref="A23:B23"/>
    <mergeCell ref="V23:X23"/>
    <mergeCell ref="Y23:AB23"/>
    <mergeCell ref="A22:B22"/>
    <mergeCell ref="V22:X22"/>
    <mergeCell ref="C23:U23"/>
    <mergeCell ref="A25:B25"/>
    <mergeCell ref="V25:X25"/>
    <mergeCell ref="Y25:AB25"/>
    <mergeCell ref="A24:B24"/>
    <mergeCell ref="V24:X24"/>
    <mergeCell ref="C25:U25"/>
    <mergeCell ref="Y26:AB26"/>
    <mergeCell ref="A29:B29"/>
    <mergeCell ref="V29:X29"/>
    <mergeCell ref="Y29:AB29"/>
    <mergeCell ref="A26:B26"/>
    <mergeCell ref="V26:X26"/>
    <mergeCell ref="C26:U26"/>
    <mergeCell ref="C29:U29"/>
    <mergeCell ref="A27:B27"/>
    <mergeCell ref="A33:B33"/>
    <mergeCell ref="V33:X33"/>
    <mergeCell ref="A36:B36"/>
    <mergeCell ref="V36:X36"/>
    <mergeCell ref="Y36:AB36"/>
    <mergeCell ref="A35:B35"/>
    <mergeCell ref="V35:X35"/>
    <mergeCell ref="C35:U35"/>
    <mergeCell ref="Y38:AB38"/>
    <mergeCell ref="C38:U38"/>
    <mergeCell ref="A39:B39"/>
    <mergeCell ref="V39:X39"/>
    <mergeCell ref="Y39:AB39"/>
    <mergeCell ref="A38:B38"/>
    <mergeCell ref="V38:X38"/>
    <mergeCell ref="C39:U39"/>
    <mergeCell ref="A41:B41"/>
    <mergeCell ref="V41:X41"/>
    <mergeCell ref="Y41:AB41"/>
    <mergeCell ref="A40:B40"/>
    <mergeCell ref="V40:X40"/>
    <mergeCell ref="A43:B43"/>
    <mergeCell ref="V43:X43"/>
    <mergeCell ref="Y43:AB43"/>
    <mergeCell ref="A42:B42"/>
    <mergeCell ref="V42:X42"/>
    <mergeCell ref="C42:U42"/>
    <mergeCell ref="A45:B45"/>
    <mergeCell ref="V45:X45"/>
    <mergeCell ref="Y45:AB45"/>
    <mergeCell ref="A44:B44"/>
    <mergeCell ref="V44:X44"/>
    <mergeCell ref="C45:U45"/>
    <mergeCell ref="A47:B47"/>
    <mergeCell ref="V47:X47"/>
    <mergeCell ref="Y47:AB47"/>
    <mergeCell ref="A46:B46"/>
    <mergeCell ref="V46:X46"/>
    <mergeCell ref="A50:B50"/>
    <mergeCell ref="V50:X50"/>
    <mergeCell ref="Y50:AB50"/>
    <mergeCell ref="A48:B48"/>
    <mergeCell ref="V48:X48"/>
    <mergeCell ref="C48:U48"/>
    <mergeCell ref="A52:B52"/>
    <mergeCell ref="V52:X52"/>
    <mergeCell ref="Y52:AB52"/>
    <mergeCell ref="A51:B51"/>
    <mergeCell ref="V51:X51"/>
    <mergeCell ref="C52:U52"/>
    <mergeCell ref="A49:B49"/>
    <mergeCell ref="A55:B55"/>
    <mergeCell ref="V55:X55"/>
    <mergeCell ref="Y55:AB55"/>
    <mergeCell ref="A54:B54"/>
    <mergeCell ref="V54:X54"/>
    <mergeCell ref="A57:B57"/>
    <mergeCell ref="V57:X57"/>
    <mergeCell ref="Y57:AB57"/>
    <mergeCell ref="A56:B56"/>
    <mergeCell ref="V56:X56"/>
    <mergeCell ref="C56:U56"/>
    <mergeCell ref="A60:B60"/>
    <mergeCell ref="A59:B59"/>
    <mergeCell ref="V59:X59"/>
    <mergeCell ref="Y60:AB60"/>
    <mergeCell ref="C60:U60"/>
    <mergeCell ref="A61:B61"/>
    <mergeCell ref="V61:X61"/>
    <mergeCell ref="Y61:AB61"/>
    <mergeCell ref="V60:X60"/>
    <mergeCell ref="A62:B62"/>
    <mergeCell ref="A64:B64"/>
    <mergeCell ref="V64:X64"/>
    <mergeCell ref="Y64:AB64"/>
    <mergeCell ref="A63:B63"/>
    <mergeCell ref="V63:X63"/>
    <mergeCell ref="C63:U63"/>
    <mergeCell ref="A66:B66"/>
    <mergeCell ref="V66:X66"/>
    <mergeCell ref="Y66:AB66"/>
    <mergeCell ref="A65:B65"/>
    <mergeCell ref="V65:X65"/>
    <mergeCell ref="C66:U66"/>
    <mergeCell ref="A68:B68"/>
    <mergeCell ref="V68:X68"/>
    <mergeCell ref="Y68:AB68"/>
    <mergeCell ref="A67:B67"/>
    <mergeCell ref="V67:X67"/>
    <mergeCell ref="Y67:AB67"/>
    <mergeCell ref="A81:B81"/>
    <mergeCell ref="V81:X81"/>
    <mergeCell ref="Y81:AB81"/>
    <mergeCell ref="C81:U81"/>
    <mergeCell ref="Y82:AB82"/>
    <mergeCell ref="A83:B83"/>
    <mergeCell ref="V83:X83"/>
    <mergeCell ref="Y83:AB83"/>
    <mergeCell ref="A82:B82"/>
    <mergeCell ref="V82:X8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30"/>
  <sheetViews>
    <sheetView view="pageBreakPreview" zoomScaleSheetLayoutView="100" zoomScalePageLayoutView="0" workbookViewId="0" topLeftCell="A16">
      <selection activeCell="I5" sqref="I5"/>
    </sheetView>
  </sheetViews>
  <sheetFormatPr defaultColWidth="9.00390625" defaultRowHeight="12.75"/>
  <cols>
    <col min="1" max="1" width="6.875" style="4" customWidth="1"/>
    <col min="2" max="2" width="55.125" style="8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105" hidden="1" customWidth="1"/>
    <col min="12" max="16384" width="9.375" style="4" customWidth="1"/>
  </cols>
  <sheetData>
    <row r="1" spans="2:10" ht="39.75" customHeight="1">
      <c r="B1" s="80" t="s">
        <v>66</v>
      </c>
      <c r="C1" s="81"/>
      <c r="D1" s="81"/>
      <c r="E1" s="81"/>
      <c r="F1" s="81"/>
      <c r="G1" s="81"/>
      <c r="H1" s="81"/>
      <c r="I1" s="81"/>
      <c r="J1" s="510" t="e">
        <f>+CONCATENATE("2.1. melléklet a ……/",LEFT(#REF!,4)+1,". (……) önkormányzati rendelethez")</f>
        <v>#REF!</v>
      </c>
    </row>
    <row r="2" spans="7:10" ht="14.25" thickBot="1">
      <c r="G2" s="11"/>
      <c r="H2" s="11"/>
      <c r="I2" s="11" t="s">
        <v>39</v>
      </c>
      <c r="J2" s="510"/>
    </row>
    <row r="3" spans="1:10" ht="18" customHeight="1" thickBot="1">
      <c r="A3" s="511" t="s">
        <v>47</v>
      </c>
      <c r="B3" s="98" t="s">
        <v>37</v>
      </c>
      <c r="C3" s="99"/>
      <c r="D3" s="99"/>
      <c r="E3" s="99"/>
      <c r="F3" s="98" t="s">
        <v>38</v>
      </c>
      <c r="G3" s="100"/>
      <c r="H3" s="100"/>
      <c r="I3" s="100"/>
      <c r="J3" s="510"/>
    </row>
    <row r="4" spans="1:11" s="82" customFormat="1" ht="35.25" customHeight="1" thickBot="1">
      <c r="A4" s="512"/>
      <c r="B4" s="9" t="s">
        <v>40</v>
      </c>
      <c r="C4" s="10" t="s">
        <v>183</v>
      </c>
      <c r="D4" s="69" t="s">
        <v>88</v>
      </c>
      <c r="E4" s="10" t="s">
        <v>628</v>
      </c>
      <c r="F4" s="9" t="s">
        <v>40</v>
      </c>
      <c r="G4" s="10" t="s">
        <v>183</v>
      </c>
      <c r="H4" s="69" t="s">
        <v>88</v>
      </c>
      <c r="I4" s="10" t="s">
        <v>628</v>
      </c>
      <c r="J4" s="510"/>
      <c r="K4" s="106"/>
    </row>
    <row r="5" spans="1:11" s="83" customFormat="1" ht="12" customHeight="1" thickBot="1">
      <c r="A5" s="101" t="s">
        <v>131</v>
      </c>
      <c r="B5" s="102" t="s">
        <v>132</v>
      </c>
      <c r="C5" s="103" t="s">
        <v>133</v>
      </c>
      <c r="D5" s="103" t="s">
        <v>134</v>
      </c>
      <c r="E5" s="103" t="s">
        <v>135</v>
      </c>
      <c r="F5" s="102" t="s">
        <v>151</v>
      </c>
      <c r="G5" s="103" t="s">
        <v>152</v>
      </c>
      <c r="H5" s="103" t="s">
        <v>153</v>
      </c>
      <c r="I5" s="104" t="s">
        <v>154</v>
      </c>
      <c r="J5" s="510"/>
      <c r="K5" s="107"/>
    </row>
    <row r="6" spans="1:11" ht="15" customHeight="1">
      <c r="A6" s="84" t="s">
        <v>5</v>
      </c>
      <c r="B6" s="85" t="s">
        <v>136</v>
      </c>
      <c r="C6" s="72">
        <v>23052</v>
      </c>
      <c r="D6" s="72">
        <v>35018</v>
      </c>
      <c r="E6" s="72">
        <v>35017</v>
      </c>
      <c r="F6" s="85" t="s">
        <v>41</v>
      </c>
      <c r="G6" s="108">
        <v>25054</v>
      </c>
      <c r="H6" s="108">
        <v>25574</v>
      </c>
      <c r="I6" s="109">
        <v>19851</v>
      </c>
      <c r="J6" s="510"/>
      <c r="K6" s="105" t="s">
        <v>162</v>
      </c>
    </row>
    <row r="7" spans="1:11" ht="15" customHeight="1">
      <c r="A7" s="86" t="s">
        <v>6</v>
      </c>
      <c r="B7" s="87" t="s">
        <v>137</v>
      </c>
      <c r="C7" s="73">
        <v>0</v>
      </c>
      <c r="D7" s="73">
        <v>40330</v>
      </c>
      <c r="E7" s="73">
        <v>20753</v>
      </c>
      <c r="F7" s="87" t="s">
        <v>70</v>
      </c>
      <c r="G7" s="110">
        <v>4055</v>
      </c>
      <c r="H7" s="110">
        <v>4055</v>
      </c>
      <c r="I7" s="111">
        <v>3311</v>
      </c>
      <c r="J7" s="510"/>
      <c r="K7" s="105" t="s">
        <v>163</v>
      </c>
    </row>
    <row r="8" spans="1:11" ht="15" customHeight="1">
      <c r="A8" s="86" t="s">
        <v>7</v>
      </c>
      <c r="B8" s="87" t="s">
        <v>138</v>
      </c>
      <c r="C8" s="73">
        <v>0</v>
      </c>
      <c r="D8" s="73">
        <v>0</v>
      </c>
      <c r="E8" s="73">
        <v>0</v>
      </c>
      <c r="F8" s="87" t="s">
        <v>80</v>
      </c>
      <c r="G8" s="112">
        <v>15365</v>
      </c>
      <c r="H8" s="112">
        <v>26346</v>
      </c>
      <c r="I8" s="113">
        <v>15945</v>
      </c>
      <c r="J8" s="510"/>
      <c r="K8" s="105" t="s">
        <v>164</v>
      </c>
    </row>
    <row r="9" spans="1:11" ht="15" customHeight="1">
      <c r="A9" s="86" t="s">
        <v>8</v>
      </c>
      <c r="B9" s="87" t="s">
        <v>69</v>
      </c>
      <c r="C9" s="73">
        <v>3850</v>
      </c>
      <c r="D9" s="73">
        <v>3863</v>
      </c>
      <c r="E9" s="73">
        <v>3069</v>
      </c>
      <c r="F9" s="87" t="s">
        <v>71</v>
      </c>
      <c r="G9" s="112">
        <v>4042</v>
      </c>
      <c r="H9" s="112">
        <v>4042</v>
      </c>
      <c r="I9" s="113">
        <v>3233</v>
      </c>
      <c r="J9" s="510"/>
      <c r="K9" s="105" t="s">
        <v>165</v>
      </c>
    </row>
    <row r="10" spans="1:11" ht="15" customHeight="1">
      <c r="A10" s="86" t="s">
        <v>9</v>
      </c>
      <c r="B10" s="88" t="s">
        <v>139</v>
      </c>
      <c r="C10" s="73">
        <v>27259</v>
      </c>
      <c r="D10" s="73">
        <v>300</v>
      </c>
      <c r="E10" s="73">
        <v>0</v>
      </c>
      <c r="F10" s="87" t="s">
        <v>72</v>
      </c>
      <c r="G10" s="112">
        <v>5842</v>
      </c>
      <c r="H10" s="112">
        <v>16617</v>
      </c>
      <c r="I10" s="113">
        <v>2576</v>
      </c>
      <c r="J10" s="510"/>
      <c r="K10" s="105" t="s">
        <v>166</v>
      </c>
    </row>
    <row r="11" spans="1:11" ht="15" customHeight="1">
      <c r="A11" s="86" t="s">
        <v>10</v>
      </c>
      <c r="B11" s="87" t="s">
        <v>159</v>
      </c>
      <c r="C11" s="74">
        <v>0</v>
      </c>
      <c r="D11" s="74">
        <v>0</v>
      </c>
      <c r="E11" s="74">
        <v>0</v>
      </c>
      <c r="F11" s="87"/>
      <c r="G11" s="73"/>
      <c r="H11" s="73"/>
      <c r="I11" s="78"/>
      <c r="J11" s="510"/>
      <c r="K11" s="105" t="s">
        <v>167</v>
      </c>
    </row>
    <row r="12" spans="1:11" ht="15" customHeight="1">
      <c r="A12" s="86" t="s">
        <v>11</v>
      </c>
      <c r="B12" s="87" t="s">
        <v>615</v>
      </c>
      <c r="C12" s="73">
        <v>1410</v>
      </c>
      <c r="D12" s="73">
        <v>2565</v>
      </c>
      <c r="E12" s="73">
        <v>1817</v>
      </c>
      <c r="F12" s="2"/>
      <c r="G12" s="73"/>
      <c r="H12" s="73"/>
      <c r="I12" s="78"/>
      <c r="J12" s="510"/>
      <c r="K12" s="105" t="s">
        <v>168</v>
      </c>
    </row>
    <row r="13" spans="1:10" ht="15" customHeight="1">
      <c r="A13" s="86" t="s">
        <v>12</v>
      </c>
      <c r="B13" s="2"/>
      <c r="C13" s="73"/>
      <c r="D13" s="73"/>
      <c r="E13" s="73"/>
      <c r="F13" s="2"/>
      <c r="G13" s="73"/>
      <c r="H13" s="73"/>
      <c r="I13" s="78"/>
      <c r="J13" s="510"/>
    </row>
    <row r="14" spans="1:10" ht="15" customHeight="1">
      <c r="A14" s="86" t="s">
        <v>13</v>
      </c>
      <c r="B14" s="97"/>
      <c r="C14" s="74"/>
      <c r="D14" s="74"/>
      <c r="E14" s="74"/>
      <c r="F14" s="2"/>
      <c r="G14" s="73"/>
      <c r="H14" s="73"/>
      <c r="I14" s="78"/>
      <c r="J14" s="510"/>
    </row>
    <row r="15" spans="1:10" ht="15" customHeight="1">
      <c r="A15" s="86" t="s">
        <v>14</v>
      </c>
      <c r="B15" s="2"/>
      <c r="C15" s="73"/>
      <c r="D15" s="73"/>
      <c r="E15" s="73"/>
      <c r="F15" s="2"/>
      <c r="G15" s="73"/>
      <c r="H15" s="73"/>
      <c r="I15" s="78"/>
      <c r="J15" s="510"/>
    </row>
    <row r="16" spans="1:10" ht="15" customHeight="1">
      <c r="A16" s="86" t="s">
        <v>15</v>
      </c>
      <c r="B16" s="2"/>
      <c r="C16" s="73"/>
      <c r="D16" s="73"/>
      <c r="E16" s="73"/>
      <c r="F16" s="2"/>
      <c r="G16" s="73"/>
      <c r="H16" s="73"/>
      <c r="I16" s="78"/>
      <c r="J16" s="510"/>
    </row>
    <row r="17" spans="1:10" ht="15" customHeight="1" thickBot="1">
      <c r="A17" s="86" t="s">
        <v>16</v>
      </c>
      <c r="B17" s="5"/>
      <c r="C17" s="75"/>
      <c r="D17" s="75"/>
      <c r="E17" s="75"/>
      <c r="F17" s="2"/>
      <c r="G17" s="75"/>
      <c r="H17" s="75"/>
      <c r="I17" s="79"/>
      <c r="J17" s="510"/>
    </row>
    <row r="18" spans="1:11" ht="17.25" customHeight="1" thickBot="1">
      <c r="A18" s="89" t="s">
        <v>17</v>
      </c>
      <c r="B18" s="71" t="s">
        <v>140</v>
      </c>
      <c r="C18" s="76">
        <f>+C6+C7+C9+C10+C12+C13+C14+C15+C16+C17</f>
        <v>55571</v>
      </c>
      <c r="D18" s="76">
        <f>+D6+D7+D9+D10+D12+D13+D14+D15+D16+D17</f>
        <v>82076</v>
      </c>
      <c r="E18" s="76">
        <f>+E6+E7+E9+E10+E12+E13+E14+E15+E16+E17</f>
        <v>60656</v>
      </c>
      <c r="F18" s="71" t="s">
        <v>147</v>
      </c>
      <c r="G18" s="76">
        <f>SUM(G6:G17)</f>
        <v>54358</v>
      </c>
      <c r="H18" s="76">
        <f>SUM(H6:H17)</f>
        <v>76634</v>
      </c>
      <c r="I18" s="76">
        <f>SUM(I6:I17)</f>
        <v>44916</v>
      </c>
      <c r="J18" s="510"/>
      <c r="K18" s="105" t="s">
        <v>169</v>
      </c>
    </row>
    <row r="19" spans="1:11" ht="15" customHeight="1">
      <c r="A19" s="90" t="s">
        <v>18</v>
      </c>
      <c r="B19" s="91" t="s">
        <v>141</v>
      </c>
      <c r="C19" s="12">
        <f>+C20+C21+C22+C23</f>
        <v>0</v>
      </c>
      <c r="D19" s="12">
        <f>+D20+D21+D22+D23</f>
        <v>2440</v>
      </c>
      <c r="E19" s="12">
        <f>+E20+E21+E22+E23</f>
        <v>2440</v>
      </c>
      <c r="F19" s="92" t="s">
        <v>73</v>
      </c>
      <c r="G19" s="77"/>
      <c r="H19" s="77"/>
      <c r="I19" s="77"/>
      <c r="J19" s="510"/>
      <c r="K19" s="105" t="s">
        <v>170</v>
      </c>
    </row>
    <row r="20" spans="1:11" ht="15" customHeight="1">
      <c r="A20" s="93" t="s">
        <v>19</v>
      </c>
      <c r="B20" s="92" t="s">
        <v>76</v>
      </c>
      <c r="C20" s="70"/>
      <c r="D20" s="70">
        <v>1833</v>
      </c>
      <c r="E20" s="70">
        <v>1833</v>
      </c>
      <c r="F20" s="92" t="s">
        <v>148</v>
      </c>
      <c r="G20" s="70"/>
      <c r="H20" s="70"/>
      <c r="I20" s="70"/>
      <c r="J20" s="510"/>
      <c r="K20" s="105" t="s">
        <v>171</v>
      </c>
    </row>
    <row r="21" spans="1:11" ht="15" customHeight="1">
      <c r="A21" s="93" t="s">
        <v>20</v>
      </c>
      <c r="B21" s="92" t="s">
        <v>77</v>
      </c>
      <c r="C21" s="70"/>
      <c r="D21" s="70"/>
      <c r="E21" s="70"/>
      <c r="F21" s="92" t="s">
        <v>64</v>
      </c>
      <c r="G21" s="70">
        <v>45000</v>
      </c>
      <c r="H21" s="70">
        <v>10622</v>
      </c>
      <c r="I21" s="70">
        <v>10401</v>
      </c>
      <c r="J21" s="510"/>
      <c r="K21" s="105" t="s">
        <v>172</v>
      </c>
    </row>
    <row r="22" spans="1:11" ht="15" customHeight="1">
      <c r="A22" s="93" t="s">
        <v>21</v>
      </c>
      <c r="B22" s="92" t="s">
        <v>78</v>
      </c>
      <c r="C22" s="70"/>
      <c r="D22" s="70"/>
      <c r="E22" s="70"/>
      <c r="F22" s="92" t="s">
        <v>65</v>
      </c>
      <c r="G22" s="70"/>
      <c r="H22" s="70"/>
      <c r="I22" s="70"/>
      <c r="J22" s="510"/>
      <c r="K22" s="105" t="s">
        <v>173</v>
      </c>
    </row>
    <row r="23" spans="1:11" ht="15" customHeight="1">
      <c r="A23" s="93" t="s">
        <v>22</v>
      </c>
      <c r="B23" s="92" t="s">
        <v>79</v>
      </c>
      <c r="C23" s="70"/>
      <c r="D23" s="70">
        <v>607</v>
      </c>
      <c r="E23" s="70">
        <v>607</v>
      </c>
      <c r="F23" s="91" t="s">
        <v>81</v>
      </c>
      <c r="G23" s="70"/>
      <c r="H23" s="70"/>
      <c r="I23" s="70"/>
      <c r="J23" s="510"/>
      <c r="K23" s="105" t="s">
        <v>174</v>
      </c>
    </row>
    <row r="24" spans="1:11" ht="15" customHeight="1">
      <c r="A24" s="93" t="s">
        <v>23</v>
      </c>
      <c r="B24" s="92" t="s">
        <v>142</v>
      </c>
      <c r="C24" s="94">
        <f>+C25+C26</f>
        <v>50000</v>
      </c>
      <c r="D24" s="94">
        <f>+D25+D26</f>
        <v>59355</v>
      </c>
      <c r="E24" s="94">
        <f>+E25+E26</f>
        <v>10401</v>
      </c>
      <c r="F24" s="92" t="s">
        <v>74</v>
      </c>
      <c r="G24" s="70"/>
      <c r="H24" s="70"/>
      <c r="I24" s="70"/>
      <c r="J24" s="510"/>
      <c r="K24" s="105" t="s">
        <v>175</v>
      </c>
    </row>
    <row r="25" spans="1:11" ht="15" customHeight="1">
      <c r="A25" s="90" t="s">
        <v>24</v>
      </c>
      <c r="B25" s="91" t="s">
        <v>143</v>
      </c>
      <c r="C25" s="77">
        <v>45000</v>
      </c>
      <c r="D25" s="77">
        <v>54355</v>
      </c>
      <c r="E25" s="77">
        <v>10401</v>
      </c>
      <c r="F25" s="85" t="s">
        <v>75</v>
      </c>
      <c r="G25" s="77"/>
      <c r="H25" s="77">
        <v>0</v>
      </c>
      <c r="I25" s="77"/>
      <c r="J25" s="510"/>
      <c r="K25" s="105" t="s">
        <v>176</v>
      </c>
    </row>
    <row r="26" spans="1:11" ht="15" customHeight="1" thickBot="1">
      <c r="A26" s="93" t="s">
        <v>25</v>
      </c>
      <c r="B26" s="92" t="s">
        <v>144</v>
      </c>
      <c r="C26" s="70">
        <v>5000</v>
      </c>
      <c r="D26" s="70">
        <v>5000</v>
      </c>
      <c r="E26" s="70">
        <v>0</v>
      </c>
      <c r="F26" s="92" t="s">
        <v>182</v>
      </c>
      <c r="G26" s="70"/>
      <c r="H26" s="70">
        <v>556</v>
      </c>
      <c r="I26" s="70">
        <v>556</v>
      </c>
      <c r="J26" s="510"/>
      <c r="K26" s="105" t="s">
        <v>177</v>
      </c>
    </row>
    <row r="27" spans="1:11" ht="17.25" customHeight="1" thickBot="1">
      <c r="A27" s="89" t="s">
        <v>26</v>
      </c>
      <c r="B27" s="71" t="s">
        <v>145</v>
      </c>
      <c r="C27" s="76">
        <f>+C19+C24</f>
        <v>50000</v>
      </c>
      <c r="D27" s="76">
        <f>+D19+D24</f>
        <v>61795</v>
      </c>
      <c r="E27" s="76">
        <f>+E19+E24</f>
        <v>12841</v>
      </c>
      <c r="F27" s="71" t="s">
        <v>149</v>
      </c>
      <c r="G27" s="76">
        <f>SUM(G19:G26)</f>
        <v>45000</v>
      </c>
      <c r="H27" s="76">
        <f>SUM(H19:H26)</f>
        <v>11178</v>
      </c>
      <c r="I27" s="76">
        <f>SUM(I19:I26)</f>
        <v>10957</v>
      </c>
      <c r="J27" s="510"/>
      <c r="K27" s="105" t="s">
        <v>178</v>
      </c>
    </row>
    <row r="28" spans="1:11" ht="17.25" customHeight="1" thickBot="1">
      <c r="A28" s="89" t="s">
        <v>27</v>
      </c>
      <c r="B28" s="95" t="s">
        <v>146</v>
      </c>
      <c r="C28" s="22">
        <f>+C18+C27</f>
        <v>105571</v>
      </c>
      <c r="D28" s="22">
        <f>+D18+D27</f>
        <v>143871</v>
      </c>
      <c r="E28" s="96">
        <f>+E18+E27</f>
        <v>73497</v>
      </c>
      <c r="F28" s="95" t="s">
        <v>150</v>
      </c>
      <c r="G28" s="22">
        <f>+G18+G27</f>
        <v>99358</v>
      </c>
      <c r="H28" s="22">
        <f>+H18+H27</f>
        <v>87812</v>
      </c>
      <c r="I28" s="22">
        <f>+I18+I27</f>
        <v>55873</v>
      </c>
      <c r="J28" s="510"/>
      <c r="K28" s="105" t="s">
        <v>179</v>
      </c>
    </row>
    <row r="29" spans="1:11" ht="17.25" customHeight="1" thickBot="1">
      <c r="A29" s="89" t="s">
        <v>28</v>
      </c>
      <c r="B29" s="95" t="s">
        <v>67</v>
      </c>
      <c r="C29" s="22" t="str">
        <f>IF(C18-G18&lt;0,G18-C18,"-")</f>
        <v>-</v>
      </c>
      <c r="D29" s="22" t="str">
        <f>IF(D18-H18&lt;0,H18-D18,"-")</f>
        <v>-</v>
      </c>
      <c r="E29" s="96" t="str">
        <f>IF(E18-I18&lt;0,I18-E18,"-")</f>
        <v>-</v>
      </c>
      <c r="F29" s="95" t="s">
        <v>68</v>
      </c>
      <c r="G29" s="22">
        <f>IF(C18-G18&gt;0,C18-G18,"-")</f>
        <v>1213</v>
      </c>
      <c r="H29" s="22">
        <f>IF(D18-H18&gt;0,D18-H18,"-")</f>
        <v>5442</v>
      </c>
      <c r="I29" s="22">
        <f>IF(E18-I18&gt;0,E18-I18,"-")</f>
        <v>15740</v>
      </c>
      <c r="J29" s="510"/>
      <c r="K29" s="105" t="s">
        <v>180</v>
      </c>
    </row>
    <row r="30" spans="1:11" ht="17.25" customHeight="1" thickBot="1">
      <c r="A30" s="89" t="s">
        <v>29</v>
      </c>
      <c r="B30" s="95" t="s">
        <v>82</v>
      </c>
      <c r="C30" s="22" t="str">
        <f>IF(C28-G28&lt;0,G28-C28,"-")</f>
        <v>-</v>
      </c>
      <c r="D30" s="22" t="str">
        <f>IF(D28-H28&lt;0,H28-D28,"-")</f>
        <v>-</v>
      </c>
      <c r="E30" s="96" t="str">
        <f>IF(E28-I28&lt;0,I28-E28,"-")</f>
        <v>-</v>
      </c>
      <c r="F30" s="95" t="s">
        <v>83</v>
      </c>
      <c r="G30" s="22">
        <f>IF(C28-G28&gt;0,C28-G28,"-")</f>
        <v>6213</v>
      </c>
      <c r="H30" s="22">
        <f>IF(D28-H28&gt;0,D28-H28,"-")</f>
        <v>56059</v>
      </c>
      <c r="I30" s="22">
        <f>IF(E28-I28&gt;0,E28-I28,"-")</f>
        <v>17624</v>
      </c>
      <c r="J30" s="510"/>
      <c r="K30" s="105" t="s">
        <v>181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15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6.875" style="3" customWidth="1"/>
    <col min="2" max="2" width="67.875" style="3" bestFit="1" customWidth="1"/>
    <col min="3" max="3" width="25.625" style="128" customWidth="1"/>
    <col min="4" max="16384" width="9.375" style="3" customWidth="1"/>
  </cols>
  <sheetData>
    <row r="1" ht="15">
      <c r="C1" s="119"/>
    </row>
    <row r="2" spans="1:3" ht="14.25">
      <c r="A2" s="36"/>
      <c r="B2" s="36"/>
      <c r="C2" s="120"/>
    </row>
    <row r="3" spans="1:3" ht="33.75" customHeight="1">
      <c r="A3" s="513" t="s">
        <v>124</v>
      </c>
      <c r="B3" s="513"/>
      <c r="C3" s="513"/>
    </row>
    <row r="4" ht="13.5" thickBot="1">
      <c r="C4" s="121"/>
    </row>
    <row r="5" spans="1:3" s="39" customFormat="1" ht="43.5" customHeight="1" thickBot="1">
      <c r="A5" s="37" t="s">
        <v>3</v>
      </c>
      <c r="B5" s="38" t="s">
        <v>40</v>
      </c>
      <c r="C5" s="122" t="s">
        <v>125</v>
      </c>
    </row>
    <row r="6" spans="1:3" ht="28.5" customHeight="1">
      <c r="A6" s="40" t="s">
        <v>5</v>
      </c>
      <c r="B6" s="203" t="s">
        <v>477</v>
      </c>
      <c r="C6" s="123">
        <v>12625</v>
      </c>
    </row>
    <row r="7" spans="1:3" ht="18" customHeight="1">
      <c r="A7" s="41" t="s">
        <v>6</v>
      </c>
      <c r="B7" s="42" t="s">
        <v>126</v>
      </c>
      <c r="C7" s="124">
        <v>12411</v>
      </c>
    </row>
    <row r="8" spans="1:3" ht="18" customHeight="1">
      <c r="A8" s="41" t="s">
        <v>7</v>
      </c>
      <c r="B8" s="42" t="s">
        <v>127</v>
      </c>
      <c r="C8" s="124">
        <v>214</v>
      </c>
    </row>
    <row r="9" spans="1:3" ht="18" customHeight="1">
      <c r="A9" s="41" t="s">
        <v>8</v>
      </c>
      <c r="B9" s="182" t="s">
        <v>128</v>
      </c>
      <c r="C9" s="124">
        <v>83840</v>
      </c>
    </row>
    <row r="10" spans="1:3" ht="18" customHeight="1">
      <c r="A10" s="41" t="s">
        <v>9</v>
      </c>
      <c r="B10" s="183" t="s">
        <v>129</v>
      </c>
      <c r="C10" s="125">
        <v>70916</v>
      </c>
    </row>
    <row r="11" spans="1:3" ht="18" customHeight="1">
      <c r="A11" s="41" t="s">
        <v>9</v>
      </c>
      <c r="B11" s="347" t="s">
        <v>617</v>
      </c>
      <c r="C11" s="125">
        <v>13256</v>
      </c>
    </row>
    <row r="12" spans="1:3" ht="25.5" customHeight="1" thickBot="1">
      <c r="A12" s="43" t="s">
        <v>10</v>
      </c>
      <c r="B12" s="348" t="s">
        <v>626</v>
      </c>
      <c r="C12" s="125">
        <v>-2920</v>
      </c>
    </row>
    <row r="13" spans="1:3" ht="18" customHeight="1">
      <c r="A13" s="40" t="s">
        <v>11</v>
      </c>
      <c r="B13" s="203" t="s">
        <v>478</v>
      </c>
      <c r="C13" s="126">
        <f>+C6+C9-C10-C11+C12</f>
        <v>9373</v>
      </c>
    </row>
    <row r="14" spans="1:3" ht="18" customHeight="1">
      <c r="A14" s="41" t="s">
        <v>12</v>
      </c>
      <c r="B14" s="42" t="s">
        <v>126</v>
      </c>
      <c r="C14" s="124">
        <v>9324</v>
      </c>
    </row>
    <row r="15" spans="1:3" ht="13.5" thickBot="1">
      <c r="A15" s="43" t="s">
        <v>13</v>
      </c>
      <c r="B15" s="44" t="s">
        <v>127</v>
      </c>
      <c r="C15" s="127">
        <v>49</v>
      </c>
    </row>
  </sheetData>
  <sheetProtection/>
  <mergeCells count="1">
    <mergeCell ref="A3:C3"/>
  </mergeCells>
  <conditionalFormatting sqref="C13">
    <cfRule type="cellIs" priority="1" dxfId="1" operator="notEqual" stopIfTrue="1">
      <formula>SUM(C14:C15)</formula>
    </cfRule>
  </conditionalFormatting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33.625" style="280" bestFit="1" customWidth="1"/>
    <col min="2" max="2" width="13.125" style="259" customWidth="1"/>
    <col min="3" max="5" width="15.625" style="259" customWidth="1"/>
    <col min="6" max="6" width="13.50390625" style="259" customWidth="1"/>
    <col min="7" max="16384" width="9.375" style="259" customWidth="1"/>
  </cols>
  <sheetData>
    <row r="1" spans="1:6" ht="18" customHeight="1">
      <c r="A1" s="514" t="s">
        <v>1</v>
      </c>
      <c r="B1" s="514"/>
      <c r="C1" s="514"/>
      <c r="D1" s="514"/>
      <c r="E1" s="514"/>
      <c r="F1" s="514"/>
    </row>
    <row r="2" spans="1:6" ht="32.25" customHeight="1" thickBot="1">
      <c r="A2" s="260"/>
      <c r="B2" s="261"/>
      <c r="C2" s="261"/>
      <c r="D2" s="261"/>
      <c r="E2" s="261"/>
      <c r="F2" s="262" t="s">
        <v>39</v>
      </c>
    </row>
    <row r="3" spans="1:6" s="266" customFormat="1" ht="63.75" customHeight="1" thickBot="1">
      <c r="A3" s="263" t="s">
        <v>43</v>
      </c>
      <c r="B3" s="264" t="s">
        <v>44</v>
      </c>
      <c r="C3" s="264" t="s">
        <v>45</v>
      </c>
      <c r="D3" s="264" t="s">
        <v>267</v>
      </c>
      <c r="E3" s="264" t="s">
        <v>268</v>
      </c>
      <c r="F3" s="265" t="s">
        <v>89</v>
      </c>
    </row>
    <row r="4" spans="1:6" s="261" customFormat="1" ht="12" customHeight="1" thickBot="1">
      <c r="A4" s="267" t="s">
        <v>131</v>
      </c>
      <c r="B4" s="268" t="s">
        <v>132</v>
      </c>
      <c r="C4" s="268" t="s">
        <v>133</v>
      </c>
      <c r="D4" s="268" t="s">
        <v>134</v>
      </c>
      <c r="E4" s="268" t="s">
        <v>135</v>
      </c>
      <c r="F4" s="264" t="s">
        <v>151</v>
      </c>
    </row>
    <row r="5" spans="1:6" ht="15">
      <c r="A5" s="269" t="s">
        <v>620</v>
      </c>
      <c r="B5" s="270">
        <v>986</v>
      </c>
      <c r="C5" s="305">
        <v>2015</v>
      </c>
      <c r="D5" s="270">
        <v>1000</v>
      </c>
      <c r="E5" s="270">
        <v>986</v>
      </c>
      <c r="F5" s="270">
        <v>986</v>
      </c>
    </row>
    <row r="6" spans="1:6" ht="15.75" customHeight="1">
      <c r="A6" s="269" t="s">
        <v>621</v>
      </c>
      <c r="B6" s="270">
        <v>280</v>
      </c>
      <c r="C6" s="305">
        <v>2015</v>
      </c>
      <c r="D6" s="270">
        <v>0</v>
      </c>
      <c r="E6" s="270">
        <v>280</v>
      </c>
      <c r="F6" s="270">
        <v>280</v>
      </c>
    </row>
    <row r="7" spans="1:6" ht="15.75" customHeight="1">
      <c r="A7" s="306" t="s">
        <v>622</v>
      </c>
      <c r="B7" s="270">
        <v>250</v>
      </c>
      <c r="C7" s="305">
        <v>2015</v>
      </c>
      <c r="D7" s="270">
        <v>0</v>
      </c>
      <c r="E7" s="270">
        <v>250</v>
      </c>
      <c r="F7" s="270">
        <v>250</v>
      </c>
    </row>
    <row r="8" spans="1:6" ht="15.75" customHeight="1">
      <c r="A8" s="269" t="s">
        <v>623</v>
      </c>
      <c r="B8" s="270">
        <v>43</v>
      </c>
      <c r="C8" s="305">
        <v>2015</v>
      </c>
      <c r="D8" s="270">
        <v>0</v>
      </c>
      <c r="E8" s="270">
        <v>43</v>
      </c>
      <c r="F8" s="270">
        <v>43</v>
      </c>
    </row>
    <row r="9" spans="1:6" ht="15.75" customHeight="1">
      <c r="A9" s="306" t="s">
        <v>624</v>
      </c>
      <c r="B9" s="270">
        <v>10110</v>
      </c>
      <c r="C9" s="305">
        <v>2015</v>
      </c>
      <c r="D9" s="270">
        <v>0</v>
      </c>
      <c r="E9" s="270">
        <v>10110</v>
      </c>
      <c r="F9" s="270">
        <v>10110</v>
      </c>
    </row>
    <row r="10" spans="1:6" ht="15.75" customHeight="1">
      <c r="A10" s="269" t="s">
        <v>625</v>
      </c>
      <c r="B10" s="270">
        <v>53</v>
      </c>
      <c r="C10" s="305">
        <v>2015</v>
      </c>
      <c r="D10" s="270">
        <v>0</v>
      </c>
      <c r="E10" s="270">
        <v>53</v>
      </c>
      <c r="F10" s="270">
        <v>53</v>
      </c>
    </row>
    <row r="11" spans="1:6" ht="15.75" customHeight="1">
      <c r="A11" s="269"/>
      <c r="B11" s="270"/>
      <c r="C11" s="270"/>
      <c r="D11" s="270"/>
      <c r="E11" s="270"/>
      <c r="F11" s="270"/>
    </row>
    <row r="12" spans="1:6" ht="15.75" customHeight="1">
      <c r="A12" s="269"/>
      <c r="B12" s="270"/>
      <c r="C12" s="270"/>
      <c r="D12" s="270"/>
      <c r="E12" s="270"/>
      <c r="F12" s="270"/>
    </row>
    <row r="13" spans="1:6" ht="15.75" customHeight="1">
      <c r="A13" s="269"/>
      <c r="B13" s="270"/>
      <c r="C13" s="270"/>
      <c r="D13" s="270"/>
      <c r="E13" s="270"/>
      <c r="F13" s="270"/>
    </row>
    <row r="14" spans="1:6" ht="15.75" customHeight="1">
      <c r="A14" s="269"/>
      <c r="B14" s="270"/>
      <c r="C14" s="270"/>
      <c r="D14" s="270"/>
      <c r="E14" s="270"/>
      <c r="F14" s="270"/>
    </row>
    <row r="15" spans="1:6" ht="15.75" customHeight="1">
      <c r="A15" s="269"/>
      <c r="B15" s="270"/>
      <c r="C15" s="270"/>
      <c r="D15" s="270"/>
      <c r="E15" s="270"/>
      <c r="F15" s="270"/>
    </row>
    <row r="16" spans="1:6" ht="15.75" customHeight="1">
      <c r="A16" s="269"/>
      <c r="B16" s="270"/>
      <c r="C16" s="270"/>
      <c r="D16" s="270"/>
      <c r="E16" s="270"/>
      <c r="F16" s="270"/>
    </row>
    <row r="17" spans="1:6" ht="15.75" customHeight="1">
      <c r="A17" s="269"/>
      <c r="B17" s="270"/>
      <c r="C17" s="270"/>
      <c r="D17" s="270"/>
      <c r="E17" s="270"/>
      <c r="F17" s="270"/>
    </row>
    <row r="18" spans="1:6" ht="15.75" customHeight="1">
      <c r="A18" s="269"/>
      <c r="B18" s="270"/>
      <c r="C18" s="270"/>
      <c r="D18" s="270"/>
      <c r="E18" s="270"/>
      <c r="F18" s="270"/>
    </row>
    <row r="19" spans="1:6" ht="15.75" customHeight="1">
      <c r="A19" s="269"/>
      <c r="B19" s="270"/>
      <c r="C19" s="270"/>
      <c r="D19" s="270"/>
      <c r="E19" s="270"/>
      <c r="F19" s="270"/>
    </row>
    <row r="20" spans="1:6" ht="15.75" customHeight="1">
      <c r="A20" s="269"/>
      <c r="B20" s="270"/>
      <c r="C20" s="270"/>
      <c r="D20" s="270"/>
      <c r="E20" s="270"/>
      <c r="F20" s="270"/>
    </row>
    <row r="21" spans="1:6" ht="15.75" customHeight="1">
      <c r="A21" s="269"/>
      <c r="B21" s="270"/>
      <c r="C21" s="270"/>
      <c r="D21" s="270"/>
      <c r="E21" s="270"/>
      <c r="F21" s="271"/>
    </row>
    <row r="22" spans="1:6" ht="15.75" customHeight="1" thickBot="1">
      <c r="A22" s="272"/>
      <c r="B22" s="271"/>
      <c r="C22" s="271"/>
      <c r="D22" s="271"/>
      <c r="E22" s="273"/>
      <c r="F22" s="274"/>
    </row>
    <row r="23" spans="1:6" s="279" customFormat="1" ht="18" customHeight="1" thickBot="1">
      <c r="A23" s="275" t="s">
        <v>42</v>
      </c>
      <c r="B23" s="337">
        <f>SUM(B5:B22)</f>
        <v>11722</v>
      </c>
      <c r="C23" s="277"/>
      <c r="D23" s="276">
        <f>SUM(D5:D22)</f>
        <v>1000</v>
      </c>
      <c r="E23" s="276">
        <f>SUM(E5:E22)</f>
        <v>11722</v>
      </c>
      <c r="F23" s="278">
        <f>SUM(F5:F22)</f>
        <v>11722</v>
      </c>
    </row>
    <row r="24" ht="15">
      <c r="F24" s="27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31.625" style="303" customWidth="1"/>
    <col min="2" max="2" width="11.875" style="281" bestFit="1" customWidth="1"/>
    <col min="3" max="3" width="18.50390625" style="281" customWidth="1"/>
    <col min="4" max="4" width="13.50390625" style="281" customWidth="1"/>
    <col min="5" max="5" width="13.375" style="281" customWidth="1"/>
    <col min="6" max="6" width="17.125" style="281" bestFit="1" customWidth="1"/>
    <col min="7" max="16384" width="9.375" style="281" customWidth="1"/>
  </cols>
  <sheetData>
    <row r="1" spans="1:6" ht="15.75" customHeight="1">
      <c r="A1" s="515" t="s">
        <v>2</v>
      </c>
      <c r="B1" s="515"/>
      <c r="C1" s="515"/>
      <c r="D1" s="515"/>
      <c r="E1" s="515"/>
      <c r="F1" s="515"/>
    </row>
    <row r="2" spans="1:6" ht="20.25" customHeight="1" thickBot="1">
      <c r="A2" s="282"/>
      <c r="B2" s="283"/>
      <c r="C2" s="283"/>
      <c r="D2" s="283"/>
      <c r="E2" s="283"/>
      <c r="F2" s="284" t="s">
        <v>39</v>
      </c>
    </row>
    <row r="3" spans="1:6" s="288" customFormat="1" ht="72.75" customHeight="1" thickBot="1">
      <c r="A3" s="285" t="s">
        <v>46</v>
      </c>
      <c r="B3" s="286" t="s">
        <v>44</v>
      </c>
      <c r="C3" s="286" t="s">
        <v>45</v>
      </c>
      <c r="D3" s="286" t="s">
        <v>267</v>
      </c>
      <c r="E3" s="286" t="s">
        <v>268</v>
      </c>
      <c r="F3" s="287" t="s">
        <v>89</v>
      </c>
    </row>
    <row r="4" spans="1:6" s="283" customFormat="1" ht="16.5" thickBot="1">
      <c r="A4" s="289" t="s">
        <v>131</v>
      </c>
      <c r="B4" s="290" t="s">
        <v>132</v>
      </c>
      <c r="C4" s="290" t="s">
        <v>133</v>
      </c>
      <c r="D4" s="290" t="s">
        <v>134</v>
      </c>
      <c r="E4" s="290" t="s">
        <v>135</v>
      </c>
      <c r="F4" s="286" t="s">
        <v>151</v>
      </c>
    </row>
    <row r="5" spans="1:6" ht="27.75" customHeight="1">
      <c r="A5" s="291" t="s">
        <v>618</v>
      </c>
      <c r="B5" s="292">
        <v>281918</v>
      </c>
      <c r="C5" s="304">
        <v>2015</v>
      </c>
      <c r="D5" s="304">
        <v>0</v>
      </c>
      <c r="E5" s="293">
        <v>281918</v>
      </c>
      <c r="F5" s="292">
        <v>281918</v>
      </c>
    </row>
    <row r="6" spans="1:6" ht="31.5">
      <c r="A6" s="291" t="s">
        <v>619</v>
      </c>
      <c r="B6" s="292">
        <v>3175000</v>
      </c>
      <c r="C6" s="304">
        <v>2015</v>
      </c>
      <c r="D6" s="304">
        <v>0</v>
      </c>
      <c r="E6" s="293">
        <v>3175000</v>
      </c>
      <c r="F6" s="292">
        <v>3175000</v>
      </c>
    </row>
    <row r="7" spans="1:6" ht="15.75">
      <c r="A7" s="291"/>
      <c r="B7" s="292"/>
      <c r="C7" s="304"/>
      <c r="D7" s="292"/>
      <c r="E7" s="292"/>
      <c r="F7" s="292"/>
    </row>
    <row r="8" spans="1:6" ht="15.75">
      <c r="A8" s="291"/>
      <c r="B8" s="292"/>
      <c r="C8" s="304"/>
      <c r="D8" s="292"/>
      <c r="E8" s="292"/>
      <c r="F8" s="292"/>
    </row>
    <row r="9" spans="1:6" ht="15.75">
      <c r="A9" s="291"/>
      <c r="B9" s="292"/>
      <c r="C9" s="293"/>
      <c r="D9" s="292"/>
      <c r="E9" s="292"/>
      <c r="F9" s="292"/>
    </row>
    <row r="10" spans="1:6" ht="15.75">
      <c r="A10" s="291"/>
      <c r="B10" s="292"/>
      <c r="C10" s="293"/>
      <c r="D10" s="292"/>
      <c r="E10" s="292"/>
      <c r="F10" s="292"/>
    </row>
    <row r="11" spans="1:6" ht="15.75">
      <c r="A11" s="291"/>
      <c r="B11" s="292"/>
      <c r="C11" s="293"/>
      <c r="D11" s="292"/>
      <c r="E11" s="292"/>
      <c r="F11" s="292"/>
    </row>
    <row r="12" spans="1:6" ht="15.75">
      <c r="A12" s="291"/>
      <c r="B12" s="292"/>
      <c r="C12" s="293"/>
      <c r="D12" s="292"/>
      <c r="E12" s="292"/>
      <c r="F12" s="292"/>
    </row>
    <row r="13" spans="1:6" ht="15.75">
      <c r="A13" s="291"/>
      <c r="B13" s="292"/>
      <c r="C13" s="293"/>
      <c r="D13" s="292"/>
      <c r="E13" s="292"/>
      <c r="F13" s="292"/>
    </row>
    <row r="14" spans="1:6" ht="15.75">
      <c r="A14" s="291"/>
      <c r="B14" s="292"/>
      <c r="C14" s="293"/>
      <c r="D14" s="292"/>
      <c r="E14" s="292"/>
      <c r="F14" s="292"/>
    </row>
    <row r="15" spans="1:6" ht="15.75">
      <c r="A15" s="291"/>
      <c r="B15" s="292"/>
      <c r="C15" s="293"/>
      <c r="D15" s="292"/>
      <c r="E15" s="292"/>
      <c r="F15" s="292"/>
    </row>
    <row r="16" spans="1:6" ht="15.75">
      <c r="A16" s="291"/>
      <c r="B16" s="292"/>
      <c r="C16" s="293"/>
      <c r="D16" s="292"/>
      <c r="E16" s="292"/>
      <c r="F16" s="292"/>
    </row>
    <row r="17" spans="1:6" ht="15.75">
      <c r="A17" s="291"/>
      <c r="B17" s="292"/>
      <c r="C17" s="293"/>
      <c r="D17" s="292"/>
      <c r="E17" s="292"/>
      <c r="F17" s="292"/>
    </row>
    <row r="18" spans="1:6" ht="15.75">
      <c r="A18" s="291"/>
      <c r="B18" s="292"/>
      <c r="C18" s="293"/>
      <c r="D18" s="292"/>
      <c r="E18" s="292"/>
      <c r="F18" s="292"/>
    </row>
    <row r="19" spans="1:6" ht="15.75">
      <c r="A19" s="291"/>
      <c r="B19" s="292"/>
      <c r="C19" s="293"/>
      <c r="D19" s="292"/>
      <c r="E19" s="292"/>
      <c r="F19" s="292"/>
    </row>
    <row r="20" spans="1:6" ht="15.75">
      <c r="A20" s="291"/>
      <c r="B20" s="292"/>
      <c r="C20" s="293"/>
      <c r="D20" s="292"/>
      <c r="E20" s="292"/>
      <c r="F20" s="292"/>
    </row>
    <row r="21" spans="1:6" ht="15.75">
      <c r="A21" s="291"/>
      <c r="B21" s="292"/>
      <c r="C21" s="293"/>
      <c r="D21" s="292"/>
      <c r="E21" s="292"/>
      <c r="F21" s="292"/>
    </row>
    <row r="22" spans="1:6" ht="15.75">
      <c r="A22" s="291"/>
      <c r="B22" s="292"/>
      <c r="C22" s="293"/>
      <c r="D22" s="292"/>
      <c r="E22" s="292"/>
      <c r="F22" s="294"/>
    </row>
    <row r="23" spans="1:6" ht="16.5" thickBot="1">
      <c r="A23" s="295"/>
      <c r="B23" s="294"/>
      <c r="C23" s="296"/>
      <c r="D23" s="294"/>
      <c r="E23" s="294"/>
      <c r="F23" s="297"/>
    </row>
    <row r="24" spans="1:6" s="302" customFormat="1" ht="24.75" customHeight="1" thickBot="1">
      <c r="A24" s="298" t="s">
        <v>42</v>
      </c>
      <c r="B24" s="299">
        <f>SUM(B5:B23)</f>
        <v>3456918</v>
      </c>
      <c r="C24" s="300"/>
      <c r="D24" s="299">
        <f>SUM(D5:D23)</f>
        <v>0</v>
      </c>
      <c r="E24" s="299">
        <f>SUM(E5:E23)</f>
        <v>3456918</v>
      </c>
      <c r="F24" s="301">
        <f>SUM(F5:F23)</f>
        <v>3456918</v>
      </c>
    </row>
    <row r="25" ht="15.75">
      <c r="F25" s="30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SheetLayoutView="100" zoomScalePageLayoutView="0" workbookViewId="0" topLeftCell="A1">
      <selection activeCell="E64" sqref="E64"/>
    </sheetView>
  </sheetViews>
  <sheetFormatPr defaultColWidth="12.00390625" defaultRowHeight="12.75"/>
  <cols>
    <col min="1" max="1" width="67.125" style="140" customWidth="1"/>
    <col min="2" max="2" width="6.125" style="141" customWidth="1"/>
    <col min="3" max="4" width="12.125" style="201" customWidth="1"/>
    <col min="5" max="5" width="12.125" style="202" customWidth="1"/>
    <col min="6" max="16384" width="12.00390625" style="140" customWidth="1"/>
  </cols>
  <sheetData>
    <row r="1" spans="3:5" ht="16.5" thickBot="1">
      <c r="C1" s="517" t="s">
        <v>269</v>
      </c>
      <c r="D1" s="517"/>
      <c r="E1" s="517"/>
    </row>
    <row r="2" spans="1:5" ht="15.75" customHeight="1">
      <c r="A2" s="518" t="s">
        <v>270</v>
      </c>
      <c r="B2" s="521" t="s">
        <v>118</v>
      </c>
      <c r="C2" s="524" t="s">
        <v>471</v>
      </c>
      <c r="D2" s="524" t="s">
        <v>472</v>
      </c>
      <c r="E2" s="526" t="s">
        <v>473</v>
      </c>
    </row>
    <row r="3" spans="1:5" ht="15.75">
      <c r="A3" s="519"/>
      <c r="B3" s="522"/>
      <c r="C3" s="525"/>
      <c r="D3" s="525"/>
      <c r="E3" s="527"/>
    </row>
    <row r="4" spans="1:5" ht="15.75" customHeight="1">
      <c r="A4" s="520"/>
      <c r="B4" s="523"/>
      <c r="C4" s="528" t="s">
        <v>271</v>
      </c>
      <c r="D4" s="528"/>
      <c r="E4" s="529"/>
    </row>
    <row r="5" spans="1:5" s="144" customFormat="1" ht="16.5" thickBot="1">
      <c r="A5" s="142" t="s">
        <v>272</v>
      </c>
      <c r="B5" s="143" t="s">
        <v>132</v>
      </c>
      <c r="C5" s="188" t="s">
        <v>133</v>
      </c>
      <c r="D5" s="188" t="s">
        <v>134</v>
      </c>
      <c r="E5" s="189" t="s">
        <v>135</v>
      </c>
    </row>
    <row r="6" spans="1:5" s="147" customFormat="1" ht="15.75">
      <c r="A6" s="145" t="s">
        <v>273</v>
      </c>
      <c r="B6" s="146" t="s">
        <v>274</v>
      </c>
      <c r="C6" s="191">
        <v>0</v>
      </c>
      <c r="D6" s="190"/>
      <c r="E6" s="191">
        <v>0</v>
      </c>
    </row>
    <row r="7" spans="1:5" s="147" customFormat="1" ht="15.75">
      <c r="A7" s="148" t="s">
        <v>275</v>
      </c>
      <c r="B7" s="149" t="s">
        <v>276</v>
      </c>
      <c r="C7" s="193">
        <f>+C8+C13+C18+C23+C28</f>
        <v>106739</v>
      </c>
      <c r="D7" s="192">
        <f>+D8+D13+D18+D23+D28</f>
        <v>0</v>
      </c>
      <c r="E7" s="193">
        <v>102208</v>
      </c>
    </row>
    <row r="8" spans="1:5" s="147" customFormat="1" ht="15.75">
      <c r="A8" s="148" t="s">
        <v>277</v>
      </c>
      <c r="B8" s="149" t="s">
        <v>278</v>
      </c>
      <c r="C8" s="193">
        <f>+C9+C10+C11+C12</f>
        <v>94992</v>
      </c>
      <c r="D8" s="192">
        <f>+D9+D10+D11+D12</f>
        <v>0</v>
      </c>
      <c r="E8" s="193">
        <v>81324</v>
      </c>
    </row>
    <row r="9" spans="1:5" s="147" customFormat="1" ht="15.75">
      <c r="A9" s="150" t="s">
        <v>279</v>
      </c>
      <c r="B9" s="149" t="s">
        <v>280</v>
      </c>
      <c r="C9" s="195">
        <v>63377</v>
      </c>
      <c r="D9" s="194"/>
      <c r="E9" s="195">
        <v>53126</v>
      </c>
    </row>
    <row r="10" spans="1:5" s="147" customFormat="1" ht="33.75">
      <c r="A10" s="150" t="s">
        <v>281</v>
      </c>
      <c r="B10" s="149" t="s">
        <v>282</v>
      </c>
      <c r="C10" s="197"/>
      <c r="D10" s="196"/>
      <c r="E10" s="197"/>
    </row>
    <row r="11" spans="1:5" s="147" customFormat="1" ht="22.5">
      <c r="A11" s="150" t="s">
        <v>283</v>
      </c>
      <c r="B11" s="149" t="s">
        <v>284</v>
      </c>
      <c r="C11" s="197">
        <v>25718</v>
      </c>
      <c r="D11" s="196"/>
      <c r="E11" s="197">
        <v>23218</v>
      </c>
    </row>
    <row r="12" spans="1:5" s="147" customFormat="1" ht="15.75">
      <c r="A12" s="150" t="s">
        <v>285</v>
      </c>
      <c r="B12" s="149" t="s">
        <v>286</v>
      </c>
      <c r="C12" s="197">
        <v>5897</v>
      </c>
      <c r="D12" s="196"/>
      <c r="E12" s="197">
        <v>4980</v>
      </c>
    </row>
    <row r="13" spans="1:5" s="147" customFormat="1" ht="15.75">
      <c r="A13" s="148" t="s">
        <v>287</v>
      </c>
      <c r="B13" s="149" t="s">
        <v>288</v>
      </c>
      <c r="C13" s="199">
        <f>+C14+C15+C16+C17</f>
        <v>5007</v>
      </c>
      <c r="D13" s="198">
        <f>+D14+D15+D16+D17</f>
        <v>0</v>
      </c>
      <c r="E13" s="199">
        <v>11148</v>
      </c>
    </row>
    <row r="14" spans="1:5" s="147" customFormat="1" ht="15.75">
      <c r="A14" s="150" t="s">
        <v>289</v>
      </c>
      <c r="B14" s="149" t="s">
        <v>290</v>
      </c>
      <c r="C14" s="197"/>
      <c r="D14" s="196"/>
      <c r="E14" s="197"/>
    </row>
    <row r="15" spans="1:5" s="147" customFormat="1" ht="22.5">
      <c r="A15" s="150" t="s">
        <v>291</v>
      </c>
      <c r="B15" s="149" t="s">
        <v>14</v>
      </c>
      <c r="C15" s="197"/>
      <c r="D15" s="196"/>
      <c r="E15" s="197"/>
    </row>
    <row r="16" spans="1:5" s="147" customFormat="1" ht="15.75">
      <c r="A16" s="150" t="s">
        <v>292</v>
      </c>
      <c r="B16" s="149" t="s">
        <v>15</v>
      </c>
      <c r="C16" s="197"/>
      <c r="D16" s="196"/>
      <c r="E16" s="197"/>
    </row>
    <row r="17" spans="1:5" s="147" customFormat="1" ht="15.75">
      <c r="A17" s="150" t="s">
        <v>293</v>
      </c>
      <c r="B17" s="149" t="s">
        <v>16</v>
      </c>
      <c r="C17" s="197">
        <v>5007</v>
      </c>
      <c r="D17" s="196"/>
      <c r="E17" s="197">
        <v>11148</v>
      </c>
    </row>
    <row r="18" spans="1:5" s="147" customFormat="1" ht="15.75">
      <c r="A18" s="148" t="s">
        <v>294</v>
      </c>
      <c r="B18" s="149" t="s">
        <v>17</v>
      </c>
      <c r="C18" s="199">
        <f>+C19+C20+C21+C22</f>
        <v>0</v>
      </c>
      <c r="D18" s="198">
        <f>+D19+D20+D21+D22</f>
        <v>0</v>
      </c>
      <c r="E18" s="199">
        <f>+E19+E20+E21+E22</f>
        <v>0</v>
      </c>
    </row>
    <row r="19" spans="1:5" s="147" customFormat="1" ht="15.75">
      <c r="A19" s="150" t="s">
        <v>295</v>
      </c>
      <c r="B19" s="149" t="s">
        <v>18</v>
      </c>
      <c r="C19" s="197"/>
      <c r="D19" s="196">
        <v>0</v>
      </c>
      <c r="E19" s="197"/>
    </row>
    <row r="20" spans="1:5" s="147" customFormat="1" ht="15.75">
      <c r="A20" s="150" t="s">
        <v>296</v>
      </c>
      <c r="B20" s="149" t="s">
        <v>19</v>
      </c>
      <c r="C20" s="197"/>
      <c r="D20" s="196"/>
      <c r="E20" s="197"/>
    </row>
    <row r="21" spans="1:5" s="147" customFormat="1" ht="15.75">
      <c r="A21" s="150" t="s">
        <v>297</v>
      </c>
      <c r="B21" s="149" t="s">
        <v>20</v>
      </c>
      <c r="C21" s="197"/>
      <c r="D21" s="196"/>
      <c r="E21" s="197"/>
    </row>
    <row r="22" spans="1:5" s="147" customFormat="1" ht="15.75">
      <c r="A22" s="150" t="s">
        <v>298</v>
      </c>
      <c r="B22" s="149" t="s">
        <v>21</v>
      </c>
      <c r="C22" s="197"/>
      <c r="D22" s="196"/>
      <c r="E22" s="197"/>
    </row>
    <row r="23" spans="1:5" s="147" customFormat="1" ht="15.75">
      <c r="A23" s="148" t="s">
        <v>299</v>
      </c>
      <c r="B23" s="149" t="s">
        <v>22</v>
      </c>
      <c r="C23" s="199">
        <f>+C24+C25+C26+C27</f>
        <v>6740</v>
      </c>
      <c r="D23" s="198">
        <f>+D24+D25+D26+D27</f>
        <v>0</v>
      </c>
      <c r="E23" s="199">
        <v>9736</v>
      </c>
    </row>
    <row r="24" spans="1:5" s="147" customFormat="1" ht="15.75">
      <c r="A24" s="150" t="s">
        <v>300</v>
      </c>
      <c r="B24" s="149" t="s">
        <v>23</v>
      </c>
      <c r="C24" s="197">
        <v>6740</v>
      </c>
      <c r="D24" s="196"/>
      <c r="E24" s="197">
        <v>9736</v>
      </c>
    </row>
    <row r="25" spans="1:5" s="147" customFormat="1" ht="15.75">
      <c r="A25" s="150" t="s">
        <v>301</v>
      </c>
      <c r="B25" s="149" t="s">
        <v>24</v>
      </c>
      <c r="C25" s="197"/>
      <c r="D25" s="196"/>
      <c r="E25" s="197"/>
    </row>
    <row r="26" spans="1:5" s="147" customFormat="1" ht="15.75">
      <c r="A26" s="150" t="s">
        <v>302</v>
      </c>
      <c r="B26" s="149" t="s">
        <v>25</v>
      </c>
      <c r="C26" s="197"/>
      <c r="D26" s="196"/>
      <c r="E26" s="197"/>
    </row>
    <row r="27" spans="1:5" s="147" customFormat="1" ht="15.75">
      <c r="A27" s="150" t="s">
        <v>303</v>
      </c>
      <c r="B27" s="149" t="s">
        <v>26</v>
      </c>
      <c r="C27" s="197"/>
      <c r="D27" s="196"/>
      <c r="E27" s="197"/>
    </row>
    <row r="28" spans="1:5" s="147" customFormat="1" ht="15.75">
      <c r="A28" s="148" t="s">
        <v>304</v>
      </c>
      <c r="B28" s="149" t="s">
        <v>27</v>
      </c>
      <c r="C28" s="199">
        <f>+C29+C30+C31+C32</f>
        <v>0</v>
      </c>
      <c r="D28" s="198">
        <f>+D29+D30+D31+D32</f>
        <v>0</v>
      </c>
      <c r="E28" s="199">
        <f>+E29+E30+E31+E32</f>
        <v>0</v>
      </c>
    </row>
    <row r="29" spans="1:5" s="147" customFormat="1" ht="15.75">
      <c r="A29" s="150" t="s">
        <v>305</v>
      </c>
      <c r="B29" s="149" t="s">
        <v>28</v>
      </c>
      <c r="C29" s="197"/>
      <c r="D29" s="196"/>
      <c r="E29" s="197"/>
    </row>
    <row r="30" spans="1:5" s="147" customFormat="1" ht="22.5">
      <c r="A30" s="150" t="s">
        <v>306</v>
      </c>
      <c r="B30" s="149" t="s">
        <v>29</v>
      </c>
      <c r="C30" s="197"/>
      <c r="D30" s="196"/>
      <c r="E30" s="197"/>
    </row>
    <row r="31" spans="1:5" s="147" customFormat="1" ht="15.75">
      <c r="A31" s="150" t="s">
        <v>307</v>
      </c>
      <c r="B31" s="149" t="s">
        <v>30</v>
      </c>
      <c r="C31" s="197"/>
      <c r="D31" s="196"/>
      <c r="E31" s="197"/>
    </row>
    <row r="32" spans="1:5" s="147" customFormat="1" ht="15.75">
      <c r="A32" s="150" t="s">
        <v>308</v>
      </c>
      <c r="B32" s="149" t="s">
        <v>31</v>
      </c>
      <c r="C32" s="197"/>
      <c r="D32" s="196"/>
      <c r="E32" s="197"/>
    </row>
    <row r="33" spans="1:5" s="147" customFormat="1" ht="15.75">
      <c r="A33" s="148" t="s">
        <v>309</v>
      </c>
      <c r="B33" s="149" t="s">
        <v>32</v>
      </c>
      <c r="C33" s="199">
        <f>+C34+C39+C44</f>
        <v>0</v>
      </c>
      <c r="D33" s="198">
        <f>+D34+D39+D44</f>
        <v>0</v>
      </c>
      <c r="E33" s="199">
        <f>+E34+E39+E44</f>
        <v>0</v>
      </c>
    </row>
    <row r="34" spans="1:5" s="147" customFormat="1" ht="15.75">
      <c r="A34" s="148" t="s">
        <v>310</v>
      </c>
      <c r="B34" s="149" t="s">
        <v>33</v>
      </c>
      <c r="C34" s="199">
        <f>+C35+C36+C37+C38</f>
        <v>0</v>
      </c>
      <c r="D34" s="198">
        <f>+D35+D36+D37+D38</f>
        <v>0</v>
      </c>
      <c r="E34" s="199">
        <f>+E35+E36+E37+E38</f>
        <v>0</v>
      </c>
    </row>
    <row r="35" spans="1:5" s="147" customFormat="1" ht="15.75">
      <c r="A35" s="150" t="s">
        <v>311</v>
      </c>
      <c r="B35" s="149" t="s">
        <v>49</v>
      </c>
      <c r="C35" s="197">
        <v>0</v>
      </c>
      <c r="D35" s="196"/>
      <c r="E35" s="197">
        <v>0</v>
      </c>
    </row>
    <row r="36" spans="1:5" s="147" customFormat="1" ht="15.75">
      <c r="A36" s="150" t="s">
        <v>312</v>
      </c>
      <c r="B36" s="149" t="s">
        <v>92</v>
      </c>
      <c r="C36" s="197"/>
      <c r="D36" s="196"/>
      <c r="E36" s="197"/>
    </row>
    <row r="37" spans="1:5" s="147" customFormat="1" ht="15.75">
      <c r="A37" s="150" t="s">
        <v>313</v>
      </c>
      <c r="B37" s="149" t="s">
        <v>116</v>
      </c>
      <c r="C37" s="197"/>
      <c r="D37" s="196"/>
      <c r="E37" s="197"/>
    </row>
    <row r="38" spans="1:5" s="147" customFormat="1" ht="15.75">
      <c r="A38" s="150" t="s">
        <v>314</v>
      </c>
      <c r="B38" s="149" t="s">
        <v>117</v>
      </c>
      <c r="C38" s="197"/>
      <c r="D38" s="196"/>
      <c r="E38" s="197"/>
    </row>
    <row r="39" spans="1:5" s="147" customFormat="1" ht="15.75">
      <c r="A39" s="148" t="s">
        <v>315</v>
      </c>
      <c r="B39" s="149" t="s">
        <v>316</v>
      </c>
      <c r="C39" s="199">
        <f>+C40+C41+C42+C43</f>
        <v>0</v>
      </c>
      <c r="D39" s="198">
        <f>+D40+D41+D42+D43</f>
        <v>0</v>
      </c>
      <c r="E39" s="199">
        <f>+E40+E41+E42+E43</f>
        <v>0</v>
      </c>
    </row>
    <row r="40" spans="1:5" s="147" customFormat="1" ht="15.75">
      <c r="A40" s="150" t="s">
        <v>317</v>
      </c>
      <c r="B40" s="149" t="s">
        <v>318</v>
      </c>
      <c r="C40" s="197"/>
      <c r="D40" s="196"/>
      <c r="E40" s="197"/>
    </row>
    <row r="41" spans="1:5" s="147" customFormat="1" ht="22.5">
      <c r="A41" s="150" t="s">
        <v>319</v>
      </c>
      <c r="B41" s="149" t="s">
        <v>320</v>
      </c>
      <c r="C41" s="197"/>
      <c r="D41" s="196"/>
      <c r="E41" s="197"/>
    </row>
    <row r="42" spans="1:5" s="147" customFormat="1" ht="15.75">
      <c r="A42" s="150" t="s">
        <v>321</v>
      </c>
      <c r="B42" s="149" t="s">
        <v>322</v>
      </c>
      <c r="C42" s="197"/>
      <c r="D42" s="196"/>
      <c r="E42" s="197"/>
    </row>
    <row r="43" spans="1:5" s="147" customFormat="1" ht="15.75">
      <c r="A43" s="150" t="s">
        <v>323</v>
      </c>
      <c r="B43" s="149" t="s">
        <v>324</v>
      </c>
      <c r="C43" s="197"/>
      <c r="D43" s="196"/>
      <c r="E43" s="197"/>
    </row>
    <row r="44" spans="1:5" s="147" customFormat="1" ht="15.75">
      <c r="A44" s="148" t="s">
        <v>325</v>
      </c>
      <c r="B44" s="149" t="s">
        <v>326</v>
      </c>
      <c r="C44" s="199">
        <f>+C45+C46+C47+C48</f>
        <v>0</v>
      </c>
      <c r="D44" s="198">
        <f>+D45+D46+D47+D48</f>
        <v>0</v>
      </c>
      <c r="E44" s="199">
        <f>+E45+E46+E47+E48</f>
        <v>0</v>
      </c>
    </row>
    <row r="45" spans="1:5" s="147" customFormat="1" ht="15.75">
      <c r="A45" s="150" t="s">
        <v>327</v>
      </c>
      <c r="B45" s="149" t="s">
        <v>328</v>
      </c>
      <c r="C45" s="197"/>
      <c r="D45" s="196"/>
      <c r="E45" s="197"/>
    </row>
    <row r="46" spans="1:5" s="147" customFormat="1" ht="22.5">
      <c r="A46" s="150" t="s">
        <v>329</v>
      </c>
      <c r="B46" s="149" t="s">
        <v>330</v>
      </c>
      <c r="C46" s="197"/>
      <c r="D46" s="196"/>
      <c r="E46" s="197"/>
    </row>
    <row r="47" spans="1:5" s="147" customFormat="1" ht="15.75">
      <c r="A47" s="150" t="s">
        <v>331</v>
      </c>
      <c r="B47" s="149" t="s">
        <v>332</v>
      </c>
      <c r="C47" s="197"/>
      <c r="D47" s="196"/>
      <c r="E47" s="197"/>
    </row>
    <row r="48" spans="1:5" s="147" customFormat="1" ht="15.75">
      <c r="A48" s="150" t="s">
        <v>333</v>
      </c>
      <c r="B48" s="149" t="s">
        <v>334</v>
      </c>
      <c r="C48" s="197"/>
      <c r="D48" s="196"/>
      <c r="E48" s="197"/>
    </row>
    <row r="49" spans="1:5" s="147" customFormat="1" ht="15.75">
      <c r="A49" s="148" t="s">
        <v>335</v>
      </c>
      <c r="B49" s="149" t="s">
        <v>336</v>
      </c>
      <c r="C49" s="197">
        <v>0</v>
      </c>
      <c r="D49" s="196"/>
      <c r="E49" s="197">
        <v>12555</v>
      </c>
    </row>
    <row r="50" spans="1:5" s="147" customFormat="1" ht="21">
      <c r="A50" s="148" t="s">
        <v>337</v>
      </c>
      <c r="B50" s="149" t="s">
        <v>338</v>
      </c>
      <c r="C50" s="199">
        <f>+C6+C7+C33+C49</f>
        <v>106739</v>
      </c>
      <c r="D50" s="199">
        <f>+D6+D7+D33+D49</f>
        <v>0</v>
      </c>
      <c r="E50" s="199">
        <f>+E6+E7+E33+E49</f>
        <v>114763</v>
      </c>
    </row>
    <row r="51" spans="1:5" s="147" customFormat="1" ht="15.75">
      <c r="A51" s="148" t="s">
        <v>339</v>
      </c>
      <c r="B51" s="149" t="s">
        <v>340</v>
      </c>
      <c r="C51" s="197">
        <v>0</v>
      </c>
      <c r="D51" s="196"/>
      <c r="E51" s="197">
        <v>46</v>
      </c>
    </row>
    <row r="52" spans="1:5" s="147" customFormat="1" ht="15.75">
      <c r="A52" s="148" t="s">
        <v>341</v>
      </c>
      <c r="B52" s="149" t="s">
        <v>342</v>
      </c>
      <c r="C52" s="197"/>
      <c r="D52" s="196"/>
      <c r="E52" s="197"/>
    </row>
    <row r="53" spans="1:5" s="147" customFormat="1" ht="15.75">
      <c r="A53" s="148" t="s">
        <v>343</v>
      </c>
      <c r="B53" s="149" t="s">
        <v>344</v>
      </c>
      <c r="C53" s="199">
        <f>+C51+C52</f>
        <v>0</v>
      </c>
      <c r="D53" s="198">
        <f>+D51+D52</f>
        <v>0</v>
      </c>
      <c r="E53" s="199">
        <f>+E51+E52</f>
        <v>46</v>
      </c>
    </row>
    <row r="54" spans="1:5" s="147" customFormat="1" ht="15.75">
      <c r="A54" s="148" t="s">
        <v>345</v>
      </c>
      <c r="B54" s="149" t="s">
        <v>346</v>
      </c>
      <c r="C54" s="197"/>
      <c r="D54" s="196"/>
      <c r="E54" s="197"/>
    </row>
    <row r="55" spans="1:5" s="147" customFormat="1" ht="15.75">
      <c r="A55" s="148" t="s">
        <v>347</v>
      </c>
      <c r="B55" s="149" t="s">
        <v>348</v>
      </c>
      <c r="C55" s="197">
        <v>214</v>
      </c>
      <c r="D55" s="196"/>
      <c r="E55" s="197">
        <v>49</v>
      </c>
    </row>
    <row r="56" spans="1:5" s="147" customFormat="1" ht="15.75">
      <c r="A56" s="148" t="s">
        <v>349</v>
      </c>
      <c r="B56" s="149" t="s">
        <v>350</v>
      </c>
      <c r="C56" s="197">
        <v>12411</v>
      </c>
      <c r="D56" s="196"/>
      <c r="E56" s="197">
        <v>9324</v>
      </c>
    </row>
    <row r="57" spans="1:5" s="147" customFormat="1" ht="15.75">
      <c r="A57" s="148" t="s">
        <v>351</v>
      </c>
      <c r="B57" s="149" t="s">
        <v>352</v>
      </c>
      <c r="C57" s="197"/>
      <c r="D57" s="196"/>
      <c r="E57" s="197"/>
    </row>
    <row r="58" spans="1:5" s="147" customFormat="1" ht="15.75">
      <c r="A58" s="148" t="s">
        <v>353</v>
      </c>
      <c r="B58" s="149" t="s">
        <v>354</v>
      </c>
      <c r="C58" s="199">
        <f>+C54+C55+C56+C57</f>
        <v>12625</v>
      </c>
      <c r="D58" s="198">
        <f>+D54+D55+D56+D57</f>
        <v>0</v>
      </c>
      <c r="E58" s="199">
        <f>+E54+E55+E56+E57</f>
        <v>9373</v>
      </c>
    </row>
    <row r="59" spans="1:5" s="147" customFormat="1" ht="15.75">
      <c r="A59" s="148" t="s">
        <v>355</v>
      </c>
      <c r="B59" s="149" t="s">
        <v>356</v>
      </c>
      <c r="C59" s="197">
        <v>10628</v>
      </c>
      <c r="D59" s="196"/>
      <c r="E59" s="197">
        <v>48</v>
      </c>
    </row>
    <row r="60" spans="1:5" s="147" customFormat="1" ht="15.75">
      <c r="A60" s="148" t="s">
        <v>357</v>
      </c>
      <c r="B60" s="149" t="s">
        <v>358</v>
      </c>
      <c r="C60" s="197"/>
      <c r="D60" s="196"/>
      <c r="E60" s="197"/>
    </row>
    <row r="61" spans="1:5" s="147" customFormat="1" ht="15.75">
      <c r="A61" s="148" t="s">
        <v>359</v>
      </c>
      <c r="B61" s="149" t="s">
        <v>360</v>
      </c>
      <c r="C61" s="197">
        <v>3484</v>
      </c>
      <c r="D61" s="196"/>
      <c r="E61" s="197">
        <v>3076</v>
      </c>
    </row>
    <row r="62" spans="1:5" s="147" customFormat="1" ht="15.75">
      <c r="A62" s="148" t="s">
        <v>361</v>
      </c>
      <c r="B62" s="149" t="s">
        <v>362</v>
      </c>
      <c r="C62" s="199">
        <f>+C59+C60+C61</f>
        <v>14112</v>
      </c>
      <c r="D62" s="198">
        <f>+D59+D60+D61</f>
        <v>0</v>
      </c>
      <c r="E62" s="199">
        <f>+E59+E60+E61</f>
        <v>3124</v>
      </c>
    </row>
    <row r="63" spans="1:5" s="147" customFormat="1" ht="15.75">
      <c r="A63" s="148" t="s">
        <v>363</v>
      </c>
      <c r="B63" s="149" t="s">
        <v>364</v>
      </c>
      <c r="C63" s="197"/>
      <c r="D63" s="196"/>
      <c r="E63" s="197">
        <v>3</v>
      </c>
    </row>
    <row r="64" spans="1:5" s="147" customFormat="1" ht="21">
      <c r="A64" s="148" t="s">
        <v>365</v>
      </c>
      <c r="B64" s="149" t="s">
        <v>366</v>
      </c>
      <c r="C64" s="197">
        <v>2412</v>
      </c>
      <c r="D64" s="196"/>
      <c r="E64" s="197">
        <v>0</v>
      </c>
    </row>
    <row r="65" spans="1:5" s="147" customFormat="1" ht="15.75">
      <c r="A65" s="148" t="s">
        <v>367</v>
      </c>
      <c r="B65" s="149" t="s">
        <v>368</v>
      </c>
      <c r="C65" s="199">
        <f>+C63+C64</f>
        <v>2412</v>
      </c>
      <c r="D65" s="198">
        <f>+D63+D64</f>
        <v>0</v>
      </c>
      <c r="E65" s="199">
        <f>+E63+E64</f>
        <v>3</v>
      </c>
    </row>
    <row r="66" spans="1:5" s="147" customFormat="1" ht="15.75">
      <c r="A66" s="148" t="s">
        <v>369</v>
      </c>
      <c r="B66" s="149" t="s">
        <v>370</v>
      </c>
      <c r="C66" s="197"/>
      <c r="D66" s="196"/>
      <c r="E66" s="197"/>
    </row>
    <row r="67" spans="1:5" s="147" customFormat="1" ht="16.5" thickBot="1">
      <c r="A67" s="151" t="s">
        <v>371</v>
      </c>
      <c r="B67" s="152" t="s">
        <v>372</v>
      </c>
      <c r="C67" s="200">
        <f>+C50+C53+C58+C62+C65+C66</f>
        <v>135888</v>
      </c>
      <c r="D67" s="200">
        <f>+D50+D53+D58+D62+D65+D66</f>
        <v>0</v>
      </c>
      <c r="E67" s="200">
        <f>+E50+E53+E58+E62+E65+E66</f>
        <v>127309</v>
      </c>
    </row>
    <row r="68" spans="1:5" ht="15.75">
      <c r="A68" s="153"/>
      <c r="C68" s="154"/>
      <c r="D68" s="154"/>
      <c r="E68" s="155"/>
    </row>
    <row r="69" spans="1:5" ht="15.75">
      <c r="A69" s="153"/>
      <c r="C69" s="154"/>
      <c r="D69" s="154"/>
      <c r="E69" s="155"/>
    </row>
    <row r="70" spans="1:5" ht="15.75">
      <c r="A70" s="156"/>
      <c r="C70" s="154"/>
      <c r="D70" s="154"/>
      <c r="E70" s="155"/>
    </row>
    <row r="71" spans="1:5" ht="15.75">
      <c r="A71" s="516"/>
      <c r="B71" s="516"/>
      <c r="C71" s="516"/>
      <c r="D71" s="516"/>
      <c r="E71" s="516"/>
    </row>
    <row r="72" spans="1:5" ht="15.75">
      <c r="A72" s="516"/>
      <c r="B72" s="516"/>
      <c r="C72" s="516"/>
      <c r="D72" s="516"/>
      <c r="E72" s="516"/>
    </row>
  </sheetData>
  <sheetProtection/>
  <mergeCells count="9">
    <mergeCell ref="A71:E71"/>
    <mergeCell ref="A72:E72"/>
    <mergeCell ref="C1:E1"/>
    <mergeCell ref="A2:A4"/>
    <mergeCell ref="B2:B4"/>
    <mergeCell ref="C2:C3"/>
    <mergeCell ref="D2:D3"/>
    <mergeCell ref="E2:E3"/>
    <mergeCell ref="C4:E4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4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4">
      <selection activeCell="E20" sqref="E20"/>
    </sheetView>
  </sheetViews>
  <sheetFormatPr defaultColWidth="9.00390625" defaultRowHeight="12.75"/>
  <cols>
    <col min="1" max="1" width="58.625" style="158" customWidth="1"/>
    <col min="2" max="2" width="6.125" style="173" customWidth="1"/>
    <col min="3" max="3" width="15.00390625" style="157" customWidth="1"/>
    <col min="4" max="4" width="12.875" style="157" customWidth="1"/>
    <col min="5" max="5" width="14.625" style="157" customWidth="1"/>
    <col min="6" max="16384" width="9.375" style="157" customWidth="1"/>
  </cols>
  <sheetData>
    <row r="1" spans="1:3" ht="32.25" customHeight="1">
      <c r="A1" s="531" t="s">
        <v>373</v>
      </c>
      <c r="B1" s="531"/>
      <c r="C1" s="531"/>
    </row>
    <row r="2" spans="1:3" ht="15.75">
      <c r="A2" s="532"/>
      <c r="B2" s="532"/>
      <c r="C2" s="532"/>
    </row>
    <row r="4" spans="2:3" ht="13.5" thickBot="1">
      <c r="B4" s="533" t="s">
        <v>269</v>
      </c>
      <c r="C4" s="533"/>
    </row>
    <row r="5" spans="1:5" s="159" customFormat="1" ht="31.5" customHeight="1">
      <c r="A5" s="534" t="s">
        <v>374</v>
      </c>
      <c r="B5" s="536" t="s">
        <v>118</v>
      </c>
      <c r="C5" s="524" t="s">
        <v>471</v>
      </c>
      <c r="D5" s="524" t="s">
        <v>472</v>
      </c>
      <c r="E5" s="526" t="s">
        <v>473</v>
      </c>
    </row>
    <row r="6" spans="1:5" s="159" customFormat="1" ht="12.75" customHeight="1">
      <c r="A6" s="535"/>
      <c r="B6" s="537"/>
      <c r="C6" s="525"/>
      <c r="D6" s="525"/>
      <c r="E6" s="527"/>
    </row>
    <row r="7" spans="1:5" s="163" customFormat="1" ht="13.5" thickBot="1">
      <c r="A7" s="160" t="s">
        <v>131</v>
      </c>
      <c r="B7" s="161" t="s">
        <v>132</v>
      </c>
      <c r="C7" s="162" t="s">
        <v>133</v>
      </c>
      <c r="D7" s="162" t="s">
        <v>133</v>
      </c>
      <c r="E7" s="162" t="s">
        <v>133</v>
      </c>
    </row>
    <row r="8" spans="1:5" ht="15.75" customHeight="1">
      <c r="A8" s="148" t="s">
        <v>375</v>
      </c>
      <c r="B8" s="164" t="s">
        <v>274</v>
      </c>
      <c r="C8" s="165">
        <v>100050</v>
      </c>
      <c r="D8" s="165"/>
      <c r="E8" s="165">
        <v>100050</v>
      </c>
    </row>
    <row r="9" spans="1:5" ht="15.75" customHeight="1">
      <c r="A9" s="148" t="s">
        <v>376</v>
      </c>
      <c r="B9" s="149" t="s">
        <v>276</v>
      </c>
      <c r="C9" s="165"/>
      <c r="D9" s="165"/>
      <c r="E9" s="165"/>
    </row>
    <row r="10" spans="1:5" ht="15.75" customHeight="1">
      <c r="A10" s="148" t="s">
        <v>377</v>
      </c>
      <c r="B10" s="149" t="s">
        <v>278</v>
      </c>
      <c r="C10" s="165">
        <v>7528</v>
      </c>
      <c r="D10" s="165"/>
      <c r="E10" s="165">
        <v>7528</v>
      </c>
    </row>
    <row r="11" spans="1:5" ht="15.75" customHeight="1">
      <c r="A11" s="148" t="s">
        <v>378</v>
      </c>
      <c r="B11" s="149" t="s">
        <v>280</v>
      </c>
      <c r="C11" s="166">
        <v>1411</v>
      </c>
      <c r="D11" s="166"/>
      <c r="E11" s="166">
        <v>260</v>
      </c>
    </row>
    <row r="12" spans="1:5" ht="15.75" customHeight="1">
      <c r="A12" s="148" t="s">
        <v>379</v>
      </c>
      <c r="B12" s="149" t="s">
        <v>282</v>
      </c>
      <c r="C12" s="166"/>
      <c r="D12" s="166"/>
      <c r="E12" s="166"/>
    </row>
    <row r="13" spans="1:5" ht="15.75" customHeight="1">
      <c r="A13" s="148" t="s">
        <v>380</v>
      </c>
      <c r="B13" s="149" t="s">
        <v>284</v>
      </c>
      <c r="C13" s="166">
        <v>-1151</v>
      </c>
      <c r="D13" s="166"/>
      <c r="E13" s="166">
        <v>8385</v>
      </c>
    </row>
    <row r="14" spans="1:5" ht="15.75" customHeight="1">
      <c r="A14" s="148" t="s">
        <v>381</v>
      </c>
      <c r="B14" s="149" t="s">
        <v>286</v>
      </c>
      <c r="C14" s="167">
        <f>+C8+C9+C10+C11+C12+C13</f>
        <v>107838</v>
      </c>
      <c r="D14" s="167">
        <f>+D8+D9+D10+D11+D12+D13</f>
        <v>0</v>
      </c>
      <c r="E14" s="167">
        <f>+E8+E9+E10+E11+E12+E13</f>
        <v>116223</v>
      </c>
    </row>
    <row r="15" spans="1:5" ht="15.75" customHeight="1">
      <c r="A15" s="148" t="s">
        <v>382</v>
      </c>
      <c r="B15" s="149" t="s">
        <v>288</v>
      </c>
      <c r="C15" s="168">
        <v>1394</v>
      </c>
      <c r="D15" s="168"/>
      <c r="E15" s="168">
        <v>2136</v>
      </c>
    </row>
    <row r="16" spans="1:5" ht="15.75" customHeight="1">
      <c r="A16" s="148" t="s">
        <v>383</v>
      </c>
      <c r="B16" s="149" t="s">
        <v>290</v>
      </c>
      <c r="C16" s="166">
        <v>556</v>
      </c>
      <c r="D16" s="166"/>
      <c r="E16" s="166">
        <v>619</v>
      </c>
    </row>
    <row r="17" spans="1:5" ht="15.75" customHeight="1">
      <c r="A17" s="148" t="s">
        <v>384</v>
      </c>
      <c r="B17" s="149" t="s">
        <v>14</v>
      </c>
      <c r="C17" s="166">
        <v>23512</v>
      </c>
      <c r="D17" s="166"/>
      <c r="E17" s="166">
        <v>6007</v>
      </c>
    </row>
    <row r="18" spans="1:5" ht="15.75" customHeight="1">
      <c r="A18" s="148" t="s">
        <v>385</v>
      </c>
      <c r="B18" s="149" t="s">
        <v>15</v>
      </c>
      <c r="C18" s="167">
        <f>+C15+C16+C17</f>
        <v>25462</v>
      </c>
      <c r="D18" s="167">
        <f>+D15+D16+D17</f>
        <v>0</v>
      </c>
      <c r="E18" s="167">
        <f>+E15+E16+E17</f>
        <v>8762</v>
      </c>
    </row>
    <row r="19" spans="1:5" ht="15.75" customHeight="1">
      <c r="A19" s="148" t="s">
        <v>476</v>
      </c>
      <c r="B19" s="149"/>
      <c r="C19" s="167">
        <v>905</v>
      </c>
      <c r="D19" s="167"/>
      <c r="E19" s="167">
        <v>0</v>
      </c>
    </row>
    <row r="20" spans="1:5" s="169" customFormat="1" ht="21">
      <c r="A20" s="148" t="s">
        <v>474</v>
      </c>
      <c r="B20" s="149" t="s">
        <v>16</v>
      </c>
      <c r="C20" s="166"/>
      <c r="D20" s="166"/>
      <c r="E20" s="166"/>
    </row>
    <row r="21" spans="1:5" ht="15.75" customHeight="1">
      <c r="A21" s="148" t="s">
        <v>475</v>
      </c>
      <c r="B21" s="149" t="s">
        <v>17</v>
      </c>
      <c r="C21" s="166">
        <v>1683</v>
      </c>
      <c r="D21" s="166"/>
      <c r="E21" s="166">
        <v>2324</v>
      </c>
    </row>
    <row r="22" spans="1:5" ht="15.75" customHeight="1" thickBot="1">
      <c r="A22" s="170" t="s">
        <v>386</v>
      </c>
      <c r="B22" s="152" t="s">
        <v>18</v>
      </c>
      <c r="C22" s="171">
        <f>+C14+C18+C20+C21+C19</f>
        <v>135888</v>
      </c>
      <c r="D22" s="171">
        <f>+D14+D18+D20+D21</f>
        <v>0</v>
      </c>
      <c r="E22" s="171">
        <f>+E14+E18+E20+E21+E19</f>
        <v>127309</v>
      </c>
    </row>
    <row r="23" spans="1:5" ht="15.75">
      <c r="A23" s="153"/>
      <c r="B23" s="156"/>
      <c r="C23" s="154"/>
      <c r="D23" s="154"/>
      <c r="E23" s="154"/>
    </row>
    <row r="24" spans="1:5" ht="15.75">
      <c r="A24" s="153"/>
      <c r="B24" s="156"/>
      <c r="C24" s="154"/>
      <c r="D24" s="154"/>
      <c r="E24" s="154"/>
    </row>
    <row r="25" spans="1:5" ht="15.75">
      <c r="A25" s="156"/>
      <c r="B25" s="156"/>
      <c r="C25" s="154"/>
      <c r="D25" s="154"/>
      <c r="E25" s="154"/>
    </row>
    <row r="26" spans="1:5" ht="15.75">
      <c r="A26" s="530"/>
      <c r="B26" s="530"/>
      <c r="C26" s="530"/>
      <c r="D26" s="172"/>
      <c r="E26" s="172"/>
    </row>
    <row r="27" spans="1:5" ht="15.75">
      <c r="A27" s="530"/>
      <c r="B27" s="530"/>
      <c r="C27" s="530"/>
      <c r="D27" s="172"/>
      <c r="E27" s="172"/>
    </row>
  </sheetData>
  <sheetProtection/>
  <mergeCells count="10">
    <mergeCell ref="D5:D6"/>
    <mergeCell ref="E5:E6"/>
    <mergeCell ref="A26:C26"/>
    <mergeCell ref="A27:C27"/>
    <mergeCell ref="A1:C1"/>
    <mergeCell ref="A2:C2"/>
    <mergeCell ref="B4:C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13">
      <selection activeCell="G24" sqref="G24"/>
    </sheetView>
  </sheetViews>
  <sheetFormatPr defaultColWidth="9.00390625" defaultRowHeight="12.75"/>
  <cols>
    <col min="1" max="1" width="5.875" style="35" customWidth="1"/>
    <col min="2" max="2" width="55.875" style="1" customWidth="1"/>
    <col min="3" max="4" width="14.875" style="118" customWidth="1"/>
    <col min="5" max="16384" width="9.375" style="1" customWidth="1"/>
  </cols>
  <sheetData>
    <row r="1" spans="1:4" s="6" customFormat="1" ht="15.75" thickBot="1">
      <c r="A1" s="23"/>
      <c r="C1" s="129"/>
      <c r="D1" s="130" t="s">
        <v>39</v>
      </c>
    </row>
    <row r="2" spans="1:4" s="7" customFormat="1" ht="48" customHeight="1" thickBot="1">
      <c r="A2" s="26" t="s">
        <v>3</v>
      </c>
      <c r="B2" s="24" t="s">
        <v>4</v>
      </c>
      <c r="C2" s="131" t="s">
        <v>94</v>
      </c>
      <c r="D2" s="132" t="s">
        <v>95</v>
      </c>
    </row>
    <row r="3" spans="1:4" s="7" customFormat="1" ht="13.5" customHeight="1" thickBot="1">
      <c r="A3" s="27" t="s">
        <v>131</v>
      </c>
      <c r="B3" s="28" t="s">
        <v>132</v>
      </c>
      <c r="C3" s="133" t="s">
        <v>133</v>
      </c>
      <c r="D3" s="134" t="s">
        <v>134</v>
      </c>
    </row>
    <row r="4" spans="1:4" ht="18" customHeight="1">
      <c r="A4" s="29" t="s">
        <v>5</v>
      </c>
      <c r="B4" s="30" t="s">
        <v>96</v>
      </c>
      <c r="C4" s="135">
        <v>0</v>
      </c>
      <c r="D4" s="136">
        <v>0</v>
      </c>
    </row>
    <row r="5" spans="1:4" ht="18" customHeight="1">
      <c r="A5" s="31" t="s">
        <v>6</v>
      </c>
      <c r="B5" s="32" t="s">
        <v>97</v>
      </c>
      <c r="C5" s="135">
        <v>0</v>
      </c>
      <c r="D5" s="136">
        <v>0</v>
      </c>
    </row>
    <row r="6" spans="1:4" ht="18" customHeight="1">
      <c r="A6" s="31" t="s">
        <v>7</v>
      </c>
      <c r="B6" s="32" t="s">
        <v>98</v>
      </c>
      <c r="C6" s="135">
        <v>0</v>
      </c>
      <c r="D6" s="136">
        <v>0</v>
      </c>
    </row>
    <row r="7" spans="1:4" ht="18" customHeight="1">
      <c r="A7" s="31" t="s">
        <v>8</v>
      </c>
      <c r="B7" s="32" t="s">
        <v>99</v>
      </c>
      <c r="C7" s="135">
        <v>0</v>
      </c>
      <c r="D7" s="136">
        <v>0</v>
      </c>
    </row>
    <row r="8" spans="1:4" ht="18" customHeight="1">
      <c r="A8" s="33" t="s">
        <v>9</v>
      </c>
      <c r="B8" s="32" t="s">
        <v>100</v>
      </c>
      <c r="C8" s="135">
        <v>0</v>
      </c>
      <c r="D8" s="136">
        <v>0</v>
      </c>
    </row>
    <row r="9" spans="1:4" ht="18" customHeight="1">
      <c r="A9" s="31" t="s">
        <v>10</v>
      </c>
      <c r="B9" s="32" t="s">
        <v>101</v>
      </c>
      <c r="C9" s="137"/>
      <c r="D9" s="138"/>
    </row>
    <row r="10" spans="1:4" ht="18" customHeight="1">
      <c r="A10" s="33" t="s">
        <v>11</v>
      </c>
      <c r="B10" s="34" t="s">
        <v>102</v>
      </c>
      <c r="C10" s="137"/>
      <c r="D10" s="138"/>
    </row>
    <row r="11" spans="1:4" ht="18" customHeight="1">
      <c r="A11" s="33" t="s">
        <v>12</v>
      </c>
      <c r="B11" s="34" t="s">
        <v>103</v>
      </c>
      <c r="C11" s="137"/>
      <c r="D11" s="138"/>
    </row>
    <row r="12" spans="1:4" ht="18" customHeight="1">
      <c r="A12" s="31" t="s">
        <v>13</v>
      </c>
      <c r="B12" s="34" t="s">
        <v>104</v>
      </c>
      <c r="C12" s="137"/>
      <c r="D12" s="138"/>
    </row>
    <row r="13" spans="1:4" ht="18" customHeight="1">
      <c r="A13" s="33" t="s">
        <v>14</v>
      </c>
      <c r="B13" s="34" t="s">
        <v>105</v>
      </c>
      <c r="C13" s="137"/>
      <c r="D13" s="138"/>
    </row>
    <row r="14" spans="1:4" ht="22.5">
      <c r="A14" s="31" t="s">
        <v>15</v>
      </c>
      <c r="B14" s="34" t="s">
        <v>106</v>
      </c>
      <c r="C14" s="137"/>
      <c r="D14" s="138"/>
    </row>
    <row r="15" spans="1:4" ht="18" customHeight="1">
      <c r="A15" s="33" t="s">
        <v>16</v>
      </c>
      <c r="B15" s="32" t="s">
        <v>107</v>
      </c>
      <c r="C15" s="137">
        <v>0</v>
      </c>
      <c r="D15" s="138">
        <v>0</v>
      </c>
    </row>
    <row r="16" spans="1:4" ht="18" customHeight="1">
      <c r="A16" s="31" t="s">
        <v>17</v>
      </c>
      <c r="B16" s="32" t="s">
        <v>108</v>
      </c>
      <c r="C16" s="137">
        <v>0</v>
      </c>
      <c r="D16" s="138">
        <v>0</v>
      </c>
    </row>
    <row r="17" spans="1:4" ht="18" customHeight="1">
      <c r="A17" s="33" t="s">
        <v>18</v>
      </c>
      <c r="B17" s="32" t="s">
        <v>109</v>
      </c>
      <c r="C17" s="137">
        <v>0</v>
      </c>
      <c r="D17" s="138">
        <v>0</v>
      </c>
    </row>
    <row r="18" spans="1:4" ht="18" customHeight="1">
      <c r="A18" s="31" t="s">
        <v>19</v>
      </c>
      <c r="B18" s="32" t="s">
        <v>110</v>
      </c>
      <c r="C18" s="137">
        <v>0</v>
      </c>
      <c r="D18" s="138">
        <v>0</v>
      </c>
    </row>
    <row r="19" spans="1:4" ht="18" customHeight="1">
      <c r="A19" s="33" t="s">
        <v>20</v>
      </c>
      <c r="B19" s="32" t="s">
        <v>111</v>
      </c>
      <c r="C19" s="137">
        <v>0</v>
      </c>
      <c r="D19" s="138">
        <v>0</v>
      </c>
    </row>
    <row r="20" spans="1:4" ht="18" customHeight="1">
      <c r="A20" s="31" t="s">
        <v>21</v>
      </c>
      <c r="B20" s="25"/>
      <c r="C20" s="137"/>
      <c r="D20" s="138"/>
    </row>
    <row r="21" spans="1:4" ht="18" customHeight="1" thickBot="1">
      <c r="A21" s="33" t="s">
        <v>22</v>
      </c>
      <c r="B21" s="25"/>
      <c r="C21" s="137"/>
      <c r="D21" s="138"/>
    </row>
    <row r="22" spans="1:4" ht="18" customHeight="1" thickBot="1">
      <c r="A22" s="45" t="s">
        <v>30</v>
      </c>
      <c r="B22" s="46" t="s">
        <v>36</v>
      </c>
      <c r="C22" s="139">
        <f>+C4+C5+C6+C7+C8+C15+C16+C17+C18+C19+C20+C21</f>
        <v>0</v>
      </c>
      <c r="D22" s="139">
        <f>+D4+D5+D6+D7+D8+D15+D16+D17+D18+D19+D20+D21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eva</cp:lastModifiedBy>
  <cp:lastPrinted>2015-05-23T07:24:03Z</cp:lastPrinted>
  <dcterms:created xsi:type="dcterms:W3CDTF">2015-05-07T06:37:50Z</dcterms:created>
  <dcterms:modified xsi:type="dcterms:W3CDTF">2016-05-27T09:59:36Z</dcterms:modified>
  <cp:category/>
  <cp:version/>
  <cp:contentType/>
  <cp:contentStatus/>
</cp:coreProperties>
</file>