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32" activeTab="36"/>
  </bookViews>
  <sheets>
    <sheet name="ÖSSZEFÜGGÉSEK" sheetId="1" r:id="rId1"/>
    <sheet name="1.1.sz.mell." sheetId="2" r:id="rId2"/>
    <sheet name="1.2.kötelező" sheetId="3" r:id="rId3"/>
    <sheet name="1.3.önként." sheetId="4" r:id="rId4"/>
    <sheet name="1.4 államig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5.1.sz. mell. " sheetId="12" r:id="rId12"/>
    <sheet name="5. 2. sz. mell.  " sheetId="13" r:id="rId13"/>
    <sheet name="6.1. sz. mell" sheetId="14" r:id="rId14"/>
    <sheet name="6.2. sz. mell" sheetId="15" r:id="rId15"/>
    <sheet name="6.3. sz. mell" sheetId="16" r:id="rId16"/>
    <sheet name="7.1. sz. mell" sheetId="17" r:id="rId17"/>
    <sheet name="7.2. sz. mell" sheetId="18" r:id="rId18"/>
    <sheet name="7.3. sz. mell" sheetId="19" r:id="rId19"/>
    <sheet name="Bszögi Hiv." sheetId="20" r:id="rId20"/>
    <sheet name="szászb.hiv." sheetId="21" r:id="rId21"/>
    <sheet name="Tiszas.hiv." sheetId="22" r:id="rId22"/>
    <sheet name="8.1. sz. mell." sheetId="23" r:id="rId23"/>
    <sheet name="8.1.1. sz. mell." sheetId="24" r:id="rId24"/>
    <sheet name="8.1.2. sz. mell." sheetId="25" r:id="rId25"/>
    <sheet name="8.2. sz. mell." sheetId="26" r:id="rId26"/>
    <sheet name="9. sz. mell" sheetId="27" r:id="rId27"/>
    <sheet name="1.tájékoztató" sheetId="28" r:id="rId28"/>
    <sheet name="2. tájékoztató tábla" sheetId="29" r:id="rId29"/>
    <sheet name="3. tájékoztató tábla" sheetId="30" r:id="rId30"/>
    <sheet name="4. tájékoztató tábla" sheetId="31" r:id="rId31"/>
    <sheet name="5. tájékoztató tábla" sheetId="32" r:id="rId32"/>
    <sheet name="6. tájékoztató tábla" sheetId="33" r:id="rId33"/>
    <sheet name="7.1. tájékoztató tábla" sheetId="34" r:id="rId34"/>
    <sheet name="7.2. tájékoztató tábla" sheetId="35" r:id="rId35"/>
    <sheet name="8. tájékoztató tábla" sheetId="36" r:id="rId36"/>
    <sheet name="9. tájékoztató tábla" sheetId="37" r:id="rId37"/>
    <sheet name="Munka1" sheetId="38" r:id="rId38"/>
  </sheets>
  <externalReferences>
    <externalReference r:id="rId41"/>
    <externalReference r:id="rId42"/>
  </externalReferences>
  <definedNames>
    <definedName name="_xlfn.IFERROR" hidden="1">#NAME?</definedName>
    <definedName name="_xlnm.Print_Titles" localSheetId="13">'6.1. sz. mell'!$1:$6</definedName>
    <definedName name="_xlnm.Print_Titles" localSheetId="14">'6.2. sz. mell'!$1:$6</definedName>
    <definedName name="_xlnm.Print_Titles" localSheetId="15">'6.3. sz. mell'!$1:$6</definedName>
    <definedName name="_xlnm.Print_Titles" localSheetId="16">'7.1. sz. mell'!$1:$6</definedName>
    <definedName name="_xlnm.Print_Titles" localSheetId="33">'7.1. tájékoztató tábla'!$2:$6</definedName>
    <definedName name="_xlnm.Print_Titles" localSheetId="17">'7.2. sz. mell'!$1:$6</definedName>
    <definedName name="_xlnm.Print_Titles" localSheetId="18">'7.3. sz. mell'!$1:$6</definedName>
    <definedName name="_xlnm.Print_Titles" localSheetId="22">'8.1. sz. mell.'!$1:$6</definedName>
    <definedName name="_xlnm.Print_Titles" localSheetId="23">'8.1.1. sz. mell.'!$1:$6</definedName>
    <definedName name="_xlnm.Print_Titles" localSheetId="24">'8.1.2. sz. mell.'!$1:$6</definedName>
    <definedName name="_xlnm.Print_Titles" localSheetId="25">'8.2. sz. mell.'!$1:$6</definedName>
    <definedName name="_xlnm.Print_Titles" localSheetId="19">'Bszögi Hiv.'!$1:$6</definedName>
    <definedName name="_xlnm.Print_Titles" localSheetId="20">'szászb.hiv.'!$1:$6</definedName>
    <definedName name="_xlnm.Print_Titles" localSheetId="21">'Tiszas.hiv.'!$1:$6</definedName>
    <definedName name="_xlnm.Print_Area" localSheetId="1">'1.1.sz.mell.'!$A$1:$E$146</definedName>
    <definedName name="_xlnm.Print_Area" localSheetId="2">'1.2.kötelező'!$A$1:$E$146</definedName>
    <definedName name="_xlnm.Print_Area" localSheetId="3">'1.3.önként.'!$A$1:$E$146</definedName>
    <definedName name="_xlnm.Print_Area" localSheetId="4">'1.4 államig.'!$A$1:$E$146</definedName>
    <definedName name="_xlnm.Print_Area" localSheetId="27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<sst xmlns="http://schemas.openxmlformats.org/spreadsheetml/2006/main" count="4444" uniqueCount="778">
  <si>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</si>
  <si>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</si>
  <si>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</si>
  <si>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</si>
  <si>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</si>
  <si>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</si>
  <si>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</si>
  <si>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</si>
  <si>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</si>
  <si>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</si>
  <si>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</si>
  <si>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</si>
  <si>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</si>
  <si>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</si>
  <si>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</si>
  <si>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</si>
  <si>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</si>
  <si>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</si>
  <si>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</si>
  <si>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</si>
  <si>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</si>
  <si>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</si>
  <si>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</si>
  <si>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</si>
  <si>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</si>
  <si>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</si>
  <si>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</si>
  <si>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</si>
  <si>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</si>
  <si>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</si>
  <si>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</si>
  <si>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</si>
  <si>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</si>
  <si>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</si>
  <si>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</si>
  <si>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</si>
  <si>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</si>
  <si>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</si>
  <si>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</si>
  <si>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</si>
  <si>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</si>
  <si>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</si>
  <si>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</si>
  <si>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</si>
  <si>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</si>
  <si>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</si>
  <si>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</si>
  <si>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</si>
  <si>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</si>
  <si>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</si>
  <si>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</si>
  <si>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</si>
  <si>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</si>
  <si>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</si>
  <si>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</si>
  <si>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</si>
  <si>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</si>
  <si>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</si>
  <si>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</si>
  <si>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</si>
  <si>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</si>
  <si>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</si>
  <si>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</si>
  <si>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</si>
  <si>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</si>
  <si>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</si>
  <si>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</si>
  <si>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</si>
  <si>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</si>
  <si>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</si>
  <si>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</si>
  <si>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</si>
  <si>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</si>
  <si>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</si>
  <si>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</si>
  <si>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</si>
  <si>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</si>
  <si>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</si>
  <si>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</si>
  <si>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</si>
  <si>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</si>
  <si>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</si>
  <si>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</si>
  <si>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</si>
  <si>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</si>
  <si>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</si>
  <si>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</si>
  <si>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</si>
  <si>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</si>
  <si>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</si>
  <si>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</si>
  <si>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</si>
  <si>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</si>
  <si>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</si>
  <si>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</si>
  <si>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</si>
  <si>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</si>
  <si>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</si>
  <si>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</si>
  <si>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</si>
  <si>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</si>
  <si>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</si>
  <si>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</si>
  <si>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</si>
  <si>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</si>
  <si>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</si>
  <si>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</si>
  <si>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</si>
  <si>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</si>
  <si>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</si>
  <si>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</si>
  <si>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</si>
  <si>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</si>
  <si>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</si>
  <si>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</si>
  <si>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</si>
  <si>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</si>
  <si>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</si>
  <si>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</si>
  <si>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</si>
  <si>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</si>
  <si>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</si>
  <si>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</si>
  <si>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</si>
  <si>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</si>
  <si>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</si>
  <si>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</si>
  <si>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</si>
  <si>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</si>
  <si>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</si>
  <si>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</si>
  <si>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</si>
  <si>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</si>
  <si>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</si>
  <si>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</si>
  <si>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</si>
  <si>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</si>
  <si>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</si>
  <si>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</si>
  <si>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</si>
  <si>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</si>
  <si>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</si>
  <si>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</si>
  <si>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</si>
  <si>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</si>
  <si>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</si>
  <si>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</si>
  <si>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</si>
  <si>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</si>
  <si>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</si>
  <si>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</si>
  <si>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</si>
  <si>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</si>
  <si>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</si>
  <si>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</si>
  <si>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</si>
  <si>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</si>
  <si>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</si>
  <si>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</si>
  <si>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</si>
  <si>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</si>
  <si>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</si>
  <si>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</si>
  <si>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</si>
  <si>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</si>
  <si>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</si>
  <si>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</si>
  <si>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</si>
  <si>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</si>
  <si>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</si>
  <si>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</si>
  <si>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</si>
  <si>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</si>
  <si>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</si>
  <si>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</si>
  <si>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</si>
  <si>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</si>
  <si>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</si>
  <si>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</si>
  <si>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</si>
  <si>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</si>
  <si>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</si>
  <si>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</si>
  <si>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</si>
  <si>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</si>
  <si>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</si>
  <si>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</si>
  <si>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</si>
  <si>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</si>
  <si>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</si>
  <si>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</si>
  <si>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</si>
  <si>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</si>
  <si>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</si>
  <si>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</si>
  <si>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</si>
  <si>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</si>
  <si>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</si>
  <si>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</si>
  <si>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</si>
  <si>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</si>
  <si>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</si>
  <si>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</si>
  <si>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</si>
  <si>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</si>
  <si>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</si>
  <si>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</si>
  <si>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</si>
  <si>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</si>
  <si>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</si>
  <si>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</si>
  <si>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</si>
  <si>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</si>
  <si>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</si>
  <si>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</si>
  <si>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</si>
  <si>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</si>
  <si>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</si>
  <si>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</si>
  <si>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</si>
  <si>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</si>
  <si>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</si>
  <si>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</si>
  <si>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</si>
  <si>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</si>
  <si>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</si>
  <si>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</si>
  <si>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</si>
  <si>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</si>
  <si>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</si>
  <si>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</si>
  <si>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</si>
  <si>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</si>
  <si>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</si>
  <si>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</si>
  <si>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</si>
  <si>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</si>
  <si>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</si>
  <si>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</si>
  <si>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</si>
  <si>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</si>
  <si>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</si>
  <si>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</si>
  <si>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</si>
  <si>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</si>
  <si>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</si>
  <si>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</si>
  <si>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</si>
  <si>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</si>
  <si>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</si>
  <si>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</si>
  <si>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</si>
  <si>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</si>
  <si>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</si>
  <si>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</si>
  <si>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</si>
  <si>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</si>
  <si>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</si>
  <si>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</si>
  <si>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</si>
  <si>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</si>
  <si>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</si>
  <si>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</si>
  <si>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</si>
  <si>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</si>
  <si>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</si>
  <si>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</si>
  <si>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</si>
  <si>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</si>
  <si>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</si>
  <si>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</si>
  <si>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</si>
  <si>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</si>
  <si>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</si>
  <si>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</si>
  <si>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</si>
  <si>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</si>
  <si>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</si>
  <si>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</si>
  <si>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</si>
  <si>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</si>
  <si>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</si>
  <si>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</si>
  <si>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</si>
  <si>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</si>
  <si>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</si>
  <si>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</si>
  <si>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</si>
  <si>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</si>
  <si>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</si>
  <si>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</si>
  <si>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</si>
  <si>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</si>
  <si>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</si>
  <si>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</si>
  <si>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</si>
  <si>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</si>
  <si>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</si>
  <si>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</si>
  <si>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</si>
  <si>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</si>
  <si>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</si>
  <si>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</si>
  <si>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</si>
  <si>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</si>
  <si>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</si>
  <si>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</si>
  <si>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</si>
  <si>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</si>
  <si>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</si>
  <si>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</si>
  <si>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</si>
  <si>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</si>
  <si>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</si>
  <si>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</si>
  <si>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</si>
  <si>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</si>
  <si>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</si>
  <si>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</si>
  <si>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</si>
  <si>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</si>
  <si>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</si>
  <si>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</si>
  <si>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</si>
  <si>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</si>
  <si>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</si>
  <si>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</si>
  <si>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</si>
  <si>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</si>
  <si>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</si>
  <si>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</si>
  <si>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</si>
  <si>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</si>
  <si>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</si>
  <si>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</si>
  <si>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</si>
  <si>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</si>
  <si>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</si>
  <si>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</si>
  <si>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</si>
  <si>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</si>
  <si>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</si>
  <si>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</si>
  <si>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</si>
  <si>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</si>
  <si>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</si>
  <si>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</si>
  <si>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</si>
  <si>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</si>
  <si>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</si>
  <si>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</si>
  <si>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</si>
  <si>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</si>
  <si>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</si>
  <si>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</si>
  <si>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</si>
  <si>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</si>
  <si>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</si>
  <si>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</si>
  <si>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</si>
  <si>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</si>
  <si>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</si>
  <si>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</si>
  <si>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</si>
  <si>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</si>
  <si>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</si>
  <si>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</si>
  <si>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</si>
  <si>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</si>
  <si>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</si>
  <si>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</si>
  <si>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</si>
  <si>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</si>
  <si>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</si>
  <si>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</si>
  <si>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</si>
  <si>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</si>
  <si>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</si>
  <si>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</si>
  <si>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</si>
  <si>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</si>
  <si>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</si>
  <si>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</si>
  <si>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</si>
  <si>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</si>
  <si>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</si>
  <si>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</si>
  <si>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</si>
  <si>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</si>
  <si>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</si>
  <si>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</si>
  <si>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</si>
  <si>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</si>
  <si>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</si>
  <si>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</si>
  <si>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</si>
  <si>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</si>
  <si>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</si>
  <si>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</si>
  <si>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</si>
  <si>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</si>
  <si>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</si>
  <si>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</si>
  <si>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</si>
  <si>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</si>
  <si>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</si>
  <si>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</si>
  <si>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</si>
  <si>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</si>
  <si>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</si>
  <si>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</si>
  <si>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</si>
  <si>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</si>
  <si>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</si>
  <si>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</si>
  <si>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</si>
  <si>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</si>
  <si>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</si>
  <si>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</si>
  <si>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</si>
  <si>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</si>
  <si>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</si>
  <si>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</si>
  <si>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</si>
  <si>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</si>
  <si>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</si>
  <si>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</si>
  <si>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</si>
  <si>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</si>
  <si>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</si>
  <si>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</si>
  <si>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</si>
  <si>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</si>
  <si>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</si>
  <si>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</si>
  <si>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</si>
  <si>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</si>
  <si>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</si>
  <si>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</si>
  <si>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</si>
  <si>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</si>
  <si>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</si>
  <si>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</si>
  <si>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</si>
  <si>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</si>
  <si>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</si>
  <si>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</si>
  <si>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</si>
  <si>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</si>
  <si>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</si>
  <si>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</si>
  <si>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</si>
  <si>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</si>
  <si>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</si>
  <si>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</si>
  <si>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</si>
  <si>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</si>
  <si>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</si>
  <si>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</si>
  <si>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</si>
  <si>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</si>
  <si>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</si>
  <si>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</si>
  <si>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</si>
  <si>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</si>
  <si>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</si>
  <si>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</si>
  <si>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</si>
  <si>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</si>
  <si>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</si>
  <si>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</si>
  <si>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</si>
  <si>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</si>
  <si>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</si>
  <si>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</si>
  <si>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</si>
  <si>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</si>
  <si>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</si>
  <si>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</si>
  <si>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</si>
  <si>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</si>
  <si>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</si>
  <si>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</si>
  <si>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</si>
  <si>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</si>
  <si>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</si>
  <si>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</si>
  <si>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</si>
  <si>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</si>
  <si>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</si>
  <si>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</si>
  <si>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</si>
  <si>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</si>
  <si>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</si>
  <si>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</si>
  <si>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</si>
  <si>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</si>
  <si>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</si>
  <si>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</si>
  <si>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</si>
  <si>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</si>
  <si>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</si>
  <si>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</si>
  <si>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</si>
  <si>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</si>
  <si>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</si>
  <si>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</si>
  <si>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</si>
  <si>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</si>
  <si>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</si>
  <si>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</si>
  <si>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</si>
  <si>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</si>
  <si>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</si>
  <si>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</si>
  <si>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</si>
  <si>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</si>
  <si>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</si>
  <si>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</si>
  <si>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</si>
  <si>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</si>
  <si>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</si>
  <si>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</si>
  <si>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</si>
  <si>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</si>
  <si>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</si>
  <si>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</si>
  <si>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</si>
  <si>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</si>
  <si>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</si>
  <si>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</si>
  <si>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</si>
  <si>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</si>
  <si>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</si>
  <si>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</si>
  <si>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</si>
  <si>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</si>
  <si>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</si>
  <si>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</si>
  <si>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</si>
  <si>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</si>
  <si>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</si>
  <si>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</si>
  <si>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</si>
  <si>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</si>
  <si>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</si>
  <si>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</si>
  <si>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</si>
  <si>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</si>
  <si>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</si>
  <si>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</si>
  <si>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</si>
  <si>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</si>
  <si>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</si>
  <si>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</si>
  <si>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</si>
  <si>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</si>
  <si>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</si>
  <si>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</si>
  <si>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</si>
  <si>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</si>
  <si>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</si>
  <si>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</si>
  <si>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</si>
  <si>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</si>
  <si>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</si>
  <si>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</si>
  <si>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</si>
  <si>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</si>
  <si>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</si>
  <si>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</si>
  <si>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</si>
  <si>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</si>
  <si>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</si>
  <si>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</si>
  <si>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</si>
  <si>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</si>
  <si>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</si>
  <si>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</si>
  <si>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</si>
  <si>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</si>
  <si>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</si>
  <si>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</si>
  <si>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</si>
  <si>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</si>
  <si>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</si>
  <si>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</si>
  <si>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</si>
  <si>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</si>
  <si>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</si>
  <si>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</si>
  <si>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</si>
  <si>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</si>
  <si>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</si>
  <si>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</si>
  <si>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</si>
  <si>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</si>
  <si>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</si>
  <si>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</si>
  <si>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</si>
  <si>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</si>
  <si>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</si>
  <si>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</si>
  <si>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</si>
  <si>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</si>
  <si>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</si>
  <si>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</si>
  <si>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</si>
  <si>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</si>
  <si>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</si>
  <si>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</si>
  <si>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</si>
  <si>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</si>
  <si>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</si>
  <si>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</si>
  <si>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</si>
  <si>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</si>
  <si>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</si>
  <si>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</si>
  <si>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</si>
  <si>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</si>
  <si>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</si>
  <si>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</si>
  <si>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</si>
  <si>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</si>
  <si>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</si>
  <si>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</si>
  <si>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</si>
  <si>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</si>
  <si>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</si>
  <si>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</si>
  <si>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</si>
  <si>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</si>
  <si>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</si>
  <si>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</si>
  <si>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</si>
  <si>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</si>
  <si>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</si>
  <si>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</si>
  <si>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</si>
  <si>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</si>
  <si>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</si>
  <si>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</si>
  <si>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</si>
  <si>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</si>
  <si>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</si>
  <si>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</si>
  <si>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</si>
  <si>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</si>
  <si>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</si>
  <si>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</si>
  <si>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</si>
  <si>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</si>
  <si>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</si>
  <si>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</si>
  <si>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</si>
  <si>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</si>
  <si>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</si>
  <si>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</si>
  <si>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</si>
  <si>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</si>
  <si>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</si>
  <si>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</si>
  <si>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</si>
  <si>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</si>
  <si>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</si>
  <si>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</si>
  <si>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</si>
  <si>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</si>
  <si>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</si>
  <si>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</si>
  <si>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</si>
  <si>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</si>
  <si>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</si>
  <si>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</si>
  <si>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</si>
  <si>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</si>
  <si>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</si>
  <si>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</si>
  <si>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</si>
  <si>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</si>
  <si>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</si>
  <si>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</si>
  <si>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</si>
  <si>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</si>
  <si>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</si>
  <si>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</si>
  <si>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</si>
  <si>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</si>
  <si>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</si>
  <si>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</si>
  <si>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</si>
  <si>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</si>
  <si>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</si>
  <si>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</si>
  <si>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</si>
  <si>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</si>
  <si>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</si>
  <si>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</si>
  <si>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</si>
  <si>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>Hitel-, kölcsönfelvétel államháztartáson kívülről  (10.1.+…+10.3.)</t>
  </si>
  <si>
    <t>J=(F+…+I)</t>
  </si>
  <si>
    <t>Összesen (1+8)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</si>
  <si>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</si>
  <si>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</si>
  <si>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</si>
  <si>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Piac építés</t>
  </si>
  <si>
    <t>Ingatlan vásárlások</t>
  </si>
  <si>
    <t>Gondozási központ mosókonyha</t>
  </si>
  <si>
    <t>Babakocsi és kerékpár tároló</t>
  </si>
  <si>
    <t>Wesniczki Antal Művelődési Ház és Könyvtár</t>
  </si>
  <si>
    <t>Besenyszög Város Önkormányzata</t>
  </si>
  <si>
    <t>Besenyszögi Közös Önk.Hivatal</t>
  </si>
  <si>
    <t>Besenyszögi Vízg.Művek és MESZ</t>
  </si>
  <si>
    <t>Wesniczky Antal Műv.Ház és Könyvtár</t>
  </si>
  <si>
    <t>BESENYSZÖGI VÍZGAZDÁLKODÁSI MŰVEK ÉS MŰSZAKI ELLÁTÓ SZOLGÁLAT</t>
  </si>
  <si>
    <t>Besenyszögi Közös Önkormányzati Hivatal</t>
  </si>
  <si>
    <t>Árfolyamnyereség</t>
  </si>
  <si>
    <t>Szociális kölcsönök</t>
  </si>
  <si>
    <t>Gázcsonk tartozások</t>
  </si>
  <si>
    <t>Hulladékgazd.Nonprofit Kft</t>
  </si>
  <si>
    <t>Civil támogatások</t>
  </si>
  <si>
    <t>2012-2014</t>
  </si>
  <si>
    <t>Besenyszögi Sportegyesület</t>
  </si>
  <si>
    <t>működés</t>
  </si>
  <si>
    <t>Süss fel Nap Alapítvány</t>
  </si>
  <si>
    <t>Érezd magad jól Alapítvány</t>
  </si>
  <si>
    <t>Magyar Vöröskereszt</t>
  </si>
  <si>
    <t>Íjász Egyesület</t>
  </si>
  <si>
    <t>Őszikék nyugdíjas club</t>
  </si>
  <si>
    <t>Tehetséges Diákokért Alapítvány</t>
  </si>
  <si>
    <t>Közép-Tisza Vidékfejl.Egyesület</t>
  </si>
  <si>
    <t>MVH kárenyhítési alap</t>
  </si>
  <si>
    <t>Törökszentmiklós Vízmű</t>
  </si>
  <si>
    <t>üzemeltetési tám.</t>
  </si>
  <si>
    <t>2001-2013</t>
  </si>
  <si>
    <t>Emberi Erőforrás Minisztérium</t>
  </si>
  <si>
    <t>Bursa Hungarica tám.</t>
  </si>
  <si>
    <t>lakosság</t>
  </si>
  <si>
    <t>eboltás, letelep.tám.</t>
  </si>
  <si>
    <t>visszatérítendő tám.</t>
  </si>
  <si>
    <t>Bes-Ász Kft</t>
  </si>
  <si>
    <t>Hulladékgazdálkodáso Nonprofit Kft</t>
  </si>
  <si>
    <t>TRV-Zrt</t>
  </si>
  <si>
    <t>Jólteljesítési biztosíték</t>
  </si>
  <si>
    <t>Önkorm.int.energia korsz.</t>
  </si>
  <si>
    <t>Piac építése</t>
  </si>
  <si>
    <t>2013-2015</t>
  </si>
  <si>
    <t>2014-2015</t>
  </si>
  <si>
    <t>Önkormányzati intézmények energia korszerűsítése</t>
  </si>
  <si>
    <t>Bölcsöde gázcsatl.</t>
  </si>
  <si>
    <t>Hivali bútor beszerzés</t>
  </si>
  <si>
    <t>Fesmény beszerzés</t>
  </si>
  <si>
    <t>Kisértékű tárgyi eszközök(Szőnyeg,telefon,gázérzékelő</t>
  </si>
  <si>
    <t>számítógépek</t>
  </si>
  <si>
    <t>Művház vasaló, sz.gép,hűtő beszerzés</t>
  </si>
  <si>
    <t>Vízmű számítógép és program beszerzés</t>
  </si>
  <si>
    <t>gpébeszerzések(fűkasza,mosógép,rotációs kapa, hivatali mikrosütő)</t>
  </si>
  <si>
    <t>Damjanich úti szolg.lakás felújítás</t>
  </si>
  <si>
    <t>Játszótér felújítás</t>
  </si>
  <si>
    <t>2013-2014</t>
  </si>
  <si>
    <t>Szociális bérlakás nyílászáró csere</t>
  </si>
  <si>
    <t>Múzeum kapu telefon oszlop</t>
  </si>
  <si>
    <t>Beruházások és hulladék gazd.Kft alaptőke</t>
  </si>
  <si>
    <t>Besenyszögi telphely</t>
  </si>
  <si>
    <t>Szászbereki telphely</t>
  </si>
  <si>
    <t>Tiszasülyi telphely</t>
  </si>
  <si>
    <t>05</t>
  </si>
  <si>
    <t>06</t>
  </si>
  <si>
    <t>PÉNZESZKÖZÖK VÁLTOZÁSÁNAK LEVEZETÉSE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</si>
  <si>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</si>
  <si>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</si>
  <si>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</si>
  <si>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</si>
  <si>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</si>
  <si>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BES-ÁSZ Kft Szúrópont kialakítása</t>
  </si>
  <si>
    <t>Besenyszögi Piac kialakítása</t>
  </si>
  <si>
    <t>Önkormányzati intézmények  energetikai korszerűsítése KEOP 5.5./A/12-2013-0099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</si>
</sst>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0&quot;.&quot;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5" borderId="0" applyNumberFormat="0" applyBorder="0" applyAlignment="0" applyProtection="0"/>
    <xf numFmtId="0" fontId="63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3" borderId="0" applyNumberFormat="0" applyBorder="0" applyAlignment="0" applyProtection="0"/>
    <xf numFmtId="0" fontId="65" fillId="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50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66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14" borderId="7" applyNumberFormat="0" applyFont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2" borderId="0" applyNumberFormat="0" applyBorder="0" applyAlignment="0" applyProtection="0"/>
    <xf numFmtId="0" fontId="76" fillId="23" borderId="0" applyNumberFormat="0" applyBorder="0" applyAlignment="0" applyProtection="0"/>
    <xf numFmtId="0" fontId="77" fillId="21" borderId="1" applyNumberFormat="0" applyAlignment="0" applyProtection="0"/>
    <xf numFmtId="9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0" fillId="0" borderId="19" xfId="60" applyNumberFormat="1" applyFont="1" applyFill="1" applyBorder="1" applyAlignment="1" applyProtection="1">
      <alignment vertical="center"/>
      <protection/>
    </xf>
    <xf numFmtId="164" fontId="20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8" fillId="0" borderId="31" xfId="0" applyNumberFormat="1" applyFont="1" applyFill="1" applyBorder="1" applyAlignment="1" quotePrefix="1">
      <alignment horizontal="left" vertical="center" indent="1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7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6" fillId="0" borderId="56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6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6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1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7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4" fontId="13" fillId="0" borderId="6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 horizontal="center"/>
      <protection/>
    </xf>
    <xf numFmtId="0" fontId="36" fillId="0" borderId="16" xfId="0" applyFont="1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center" vertical="center" wrapText="1"/>
      <protection/>
    </xf>
    <xf numFmtId="0" fontId="35" fillId="0" borderId="37" xfId="0" applyFont="1" applyBorder="1" applyAlignment="1" applyProtection="1">
      <alignment horizontal="center" vertical="top" wrapText="1"/>
      <protection/>
    </xf>
    <xf numFmtId="0" fontId="35" fillId="0" borderId="12" xfId="0" applyFont="1" applyBorder="1" applyAlignment="1" applyProtection="1">
      <alignment horizontal="center" vertical="top" wrapText="1"/>
      <protection/>
    </xf>
    <xf numFmtId="0" fontId="35" fillId="0" borderId="13" xfId="0" applyFont="1" applyBorder="1" applyAlignment="1" applyProtection="1">
      <alignment horizontal="center" vertical="top" wrapText="1"/>
      <protection/>
    </xf>
    <xf numFmtId="0" fontId="35" fillId="25" borderId="14" xfId="0" applyFont="1" applyFill="1" applyBorder="1" applyAlignment="1" applyProtection="1">
      <alignment horizontal="center" vertical="top" wrapText="1"/>
      <protection/>
    </xf>
    <xf numFmtId="0" fontId="37" fillId="0" borderId="42" xfId="0" applyFont="1" applyBorder="1" applyAlignment="1" applyProtection="1">
      <alignment horizontal="left" vertical="top" wrapText="1"/>
      <protection locked="0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7" fillId="0" borderId="11" xfId="0" applyFont="1" applyBorder="1" applyAlignment="1" applyProtection="1">
      <alignment horizontal="left" vertical="top" wrapText="1"/>
      <protection locked="0"/>
    </xf>
    <xf numFmtId="9" fontId="37" fillId="0" borderId="42" xfId="69" applyFont="1" applyBorder="1" applyAlignment="1" applyProtection="1">
      <alignment horizontal="center" vertical="center" wrapText="1"/>
      <protection locked="0"/>
    </xf>
    <xf numFmtId="9" fontId="37" fillId="0" borderId="10" xfId="69" applyFont="1" applyBorder="1" applyAlignment="1" applyProtection="1">
      <alignment horizontal="center" vertical="center" wrapText="1"/>
      <protection locked="0"/>
    </xf>
    <xf numFmtId="9" fontId="37" fillId="0" borderId="11" xfId="69" applyFont="1" applyBorder="1" applyAlignment="1" applyProtection="1">
      <alignment horizontal="center" vertical="center" wrapText="1"/>
      <protection locked="0"/>
    </xf>
    <xf numFmtId="166" fontId="37" fillId="0" borderId="42" xfId="40" applyNumberFormat="1" applyFont="1" applyBorder="1" applyAlignment="1" applyProtection="1">
      <alignment horizontal="center" vertical="center" wrapText="1"/>
      <protection locked="0"/>
    </xf>
    <xf numFmtId="166" fontId="37" fillId="0" borderId="10" xfId="40" applyNumberFormat="1" applyFont="1" applyBorder="1" applyAlignment="1" applyProtection="1">
      <alignment horizontal="center" vertical="center" wrapText="1"/>
      <protection locked="0"/>
    </xf>
    <xf numFmtId="166" fontId="37" fillId="0" borderId="11" xfId="40" applyNumberFormat="1" applyFont="1" applyBorder="1" applyAlignment="1" applyProtection="1">
      <alignment horizontal="center" vertical="center" wrapText="1"/>
      <protection locked="0"/>
    </xf>
    <xf numFmtId="166" fontId="37" fillId="0" borderId="14" xfId="40" applyNumberFormat="1" applyFont="1" applyBorder="1" applyAlignment="1" applyProtection="1">
      <alignment horizontal="center" vertical="center" wrapText="1"/>
      <protection/>
    </xf>
    <xf numFmtId="166" fontId="37" fillId="0" borderId="63" xfId="40" applyNumberFormat="1" applyFont="1" applyBorder="1" applyAlignment="1" applyProtection="1">
      <alignment horizontal="center" vertical="top" wrapText="1"/>
      <protection locked="0"/>
    </xf>
    <xf numFmtId="166" fontId="37" fillId="0" borderId="17" xfId="40" applyNumberFormat="1" applyFont="1" applyBorder="1" applyAlignment="1" applyProtection="1">
      <alignment horizontal="center" vertical="top" wrapText="1"/>
      <protection locked="0"/>
    </xf>
    <xf numFmtId="166" fontId="37" fillId="0" borderId="62" xfId="40" applyNumberFormat="1" applyFont="1" applyBorder="1" applyAlignment="1" applyProtection="1">
      <alignment horizontal="center" vertical="top" wrapText="1"/>
      <protection locked="0"/>
    </xf>
    <xf numFmtId="166" fontId="37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65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5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8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0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5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42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37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69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19" fillId="0" borderId="0" xfId="0" applyFont="1" applyFill="1" applyAlignment="1" applyProtection="1">
      <alignment/>
      <protection/>
    </xf>
    <xf numFmtId="49" fontId="6" fillId="0" borderId="73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65" xfId="0" applyFont="1" applyBorder="1" applyAlignment="1" applyProtection="1">
      <alignment wrapTex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37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69" xfId="0" applyFont="1" applyBorder="1" applyAlignment="1" applyProtection="1">
      <alignment horizont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7" fillId="0" borderId="69" xfId="0" applyFont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6" fillId="0" borderId="73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6" fillId="0" borderId="42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7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5" fillId="0" borderId="65" xfId="0" applyFont="1" applyBorder="1" applyAlignment="1" applyProtection="1">
      <alignment horizontal="left" vertical="center" wrapText="1"/>
      <protection/>
    </xf>
    <xf numFmtId="0" fontId="28" fillId="0" borderId="0" xfId="62" applyFill="1" applyProtection="1">
      <alignment/>
      <protection/>
    </xf>
    <xf numFmtId="0" fontId="39" fillId="0" borderId="0" xfId="62" applyFont="1" applyFill="1" applyProtection="1">
      <alignment/>
      <protection/>
    </xf>
    <xf numFmtId="0" fontId="27" fillId="0" borderId="55" xfId="62" applyFont="1" applyFill="1" applyBorder="1" applyAlignment="1" applyProtection="1">
      <alignment horizontal="center" vertical="center" wrapText="1"/>
      <protection/>
    </xf>
    <xf numFmtId="0" fontId="27" fillId="0" borderId="20" xfId="62" applyFont="1" applyFill="1" applyBorder="1" applyAlignment="1" applyProtection="1">
      <alignment horizontal="center" vertical="center" wrapText="1"/>
      <protection/>
    </xf>
    <xf numFmtId="0" fontId="27" fillId="0" borderId="21" xfId="62" applyFont="1" applyFill="1" applyBorder="1" applyAlignment="1" applyProtection="1">
      <alignment horizontal="center" vertical="center" wrapText="1"/>
      <protection/>
    </xf>
    <xf numFmtId="0" fontId="28" fillId="0" borderId="0" xfId="62" applyFill="1" applyAlignment="1" applyProtection="1">
      <alignment horizontal="center" vertical="center"/>
      <protection/>
    </xf>
    <xf numFmtId="0" fontId="17" fillId="0" borderId="51" xfId="62" applyFont="1" applyFill="1" applyBorder="1" applyAlignment="1" applyProtection="1">
      <alignment vertical="center" wrapText="1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2" fontId="17" fillId="0" borderId="41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26" fillId="0" borderId="12" xfId="62" applyFont="1" applyFill="1" applyBorder="1" applyAlignment="1" applyProtection="1">
      <alignment horizontal="left" vertical="center" wrapText="1" indent="1"/>
      <protection/>
    </xf>
    <xf numFmtId="172" fontId="2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17" xfId="62" applyNumberFormat="1" applyFont="1" applyFill="1" applyBorder="1" applyAlignment="1" applyProtection="1">
      <alignment horizontal="right" vertical="center" wrapText="1"/>
      <protection/>
    </xf>
    <xf numFmtId="0" fontId="17" fillId="0" borderId="55" xfId="62" applyFont="1" applyFill="1" applyBorder="1" applyAlignment="1" applyProtection="1">
      <alignment vertical="center" wrapText="1"/>
      <protection/>
    </xf>
    <xf numFmtId="172" fontId="17" fillId="0" borderId="20" xfId="62" applyNumberFormat="1" applyFont="1" applyFill="1" applyBorder="1" applyAlignment="1" applyProtection="1">
      <alignment horizontal="right" vertical="center" wrapText="1"/>
      <protection/>
    </xf>
    <xf numFmtId="172" fontId="17" fillId="0" borderId="21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8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horizontal="center"/>
      <protection/>
    </xf>
    <xf numFmtId="0" fontId="28" fillId="0" borderId="0" xfId="62" applyFont="1" applyFill="1" applyProtection="1">
      <alignment/>
      <protection/>
    </xf>
    <xf numFmtId="0" fontId="28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8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0" fillId="0" borderId="0" xfId="0" applyFont="1" applyAlignment="1" applyProtection="1">
      <alignment horizontal="right" vertical="top"/>
      <protection/>
    </xf>
    <xf numFmtId="0" fontId="40" fillId="0" borderId="0" xfId="0" applyFont="1" applyAlignment="1" applyProtection="1">
      <alignment horizontal="right" vertical="top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 indent="2"/>
      <protection locked="0"/>
    </xf>
    <xf numFmtId="0" fontId="44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45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46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1" xfId="60" applyNumberFormat="1" applyFont="1" applyFill="1" applyBorder="1" applyAlignment="1" applyProtection="1">
      <alignment horizontal="center" vertical="center"/>
      <protection/>
    </xf>
    <xf numFmtId="164" fontId="6" fillId="0" borderId="61" xfId="6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71" fontId="5" fillId="0" borderId="0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79" xfId="0" applyNumberFormat="1" applyFont="1" applyFill="1" applyBorder="1" applyAlignment="1">
      <alignment horizontal="left" vertical="center" wrapText="1" indent="2"/>
    </xf>
    <xf numFmtId="164" fontId="4" fillId="0" borderId="19" xfId="0" applyNumberFormat="1" applyFont="1" applyFill="1" applyBorder="1" applyAlignment="1">
      <alignment horizontal="right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0" fillId="0" borderId="80" xfId="0" applyNumberFormat="1" applyFill="1" applyBorder="1" applyAlignment="1" applyProtection="1">
      <alignment horizontal="left" vertical="center" wrapText="1"/>
      <protection locked="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7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7" fillId="0" borderId="36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8" fillId="0" borderId="0" xfId="62" applyFont="1" applyFill="1" applyAlignment="1" applyProtection="1">
      <alignment horizontal="left"/>
      <protection/>
    </xf>
    <xf numFmtId="0" fontId="30" fillId="0" borderId="0" xfId="62" applyFont="1" applyFill="1" applyAlignment="1" applyProtection="1">
      <alignment horizontal="center" vertical="center" wrapText="1"/>
      <protection/>
    </xf>
    <xf numFmtId="0" fontId="30" fillId="0" borderId="0" xfId="62" applyFont="1" applyFill="1" applyAlignment="1" applyProtection="1">
      <alignment horizontal="center" vertical="center"/>
      <protection/>
    </xf>
    <xf numFmtId="0" fontId="31" fillId="0" borderId="0" xfId="62" applyFont="1" applyFill="1" applyBorder="1" applyAlignment="1" applyProtection="1">
      <alignment horizontal="right"/>
      <protection/>
    </xf>
    <xf numFmtId="0" fontId="32" fillId="0" borderId="58" xfId="62" applyFont="1" applyFill="1" applyBorder="1" applyAlignment="1" applyProtection="1">
      <alignment horizontal="center" vertical="center" wrapText="1"/>
      <protection/>
    </xf>
    <xf numFmtId="0" fontId="32" fillId="0" borderId="52" xfId="62" applyFont="1" applyFill="1" applyBorder="1" applyAlignment="1" applyProtection="1">
      <alignment horizontal="center" vertical="center" wrapText="1"/>
      <protection/>
    </xf>
    <xf numFmtId="0" fontId="32" fillId="0" borderId="37" xfId="62" applyFont="1" applyFill="1" applyBorder="1" applyAlignment="1" applyProtection="1">
      <alignment horizontal="center" vertical="center" wrapText="1"/>
      <protection/>
    </xf>
    <xf numFmtId="0" fontId="20" fillId="0" borderId="59" xfId="61" applyFont="1" applyFill="1" applyBorder="1" applyAlignment="1" applyProtection="1">
      <alignment horizontal="center" vertical="center" textRotation="90"/>
      <protection/>
    </xf>
    <xf numFmtId="0" fontId="20" fillId="0" borderId="18" xfId="61" applyFont="1" applyFill="1" applyBorder="1" applyAlignment="1" applyProtection="1">
      <alignment horizontal="center" vertical="center" textRotation="90"/>
      <protection/>
    </xf>
    <xf numFmtId="0" fontId="20" fillId="0" borderId="42" xfId="61" applyFont="1" applyFill="1" applyBorder="1" applyAlignment="1" applyProtection="1">
      <alignment horizontal="center" vertical="center" textRotation="90"/>
      <protection/>
    </xf>
    <xf numFmtId="0" fontId="31" fillId="0" borderId="41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vertical="center" wrapText="1"/>
      <protection/>
    </xf>
    <xf numFmtId="0" fontId="31" fillId="0" borderId="60" xfId="62" applyFont="1" applyFill="1" applyBorder="1" applyAlignment="1" applyProtection="1">
      <alignment horizontal="center" vertical="center" wrapText="1"/>
      <protection/>
    </xf>
    <xf numFmtId="0" fontId="31" fillId="0" borderId="63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wrapText="1"/>
      <protection/>
    </xf>
    <xf numFmtId="0" fontId="31" fillId="0" borderId="17" xfId="62" applyFont="1" applyFill="1" applyBorder="1" applyAlignment="1" applyProtection="1">
      <alignment horizontal="center" wrapText="1"/>
      <protection/>
    </xf>
    <xf numFmtId="0" fontId="28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0" fillId="0" borderId="41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wrapText="1"/>
      <protection/>
    </xf>
    <xf numFmtId="0" fontId="35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19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rbi\Local%20Settings\Temporary%20Internet%20Files\OLK590\M&#225;solat%20eredetije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25;lyzato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1. sz. mell"/>
      <sheetName val="7.2. sz. mell"/>
      <sheetName val="7.3. sz. mell"/>
      <sheetName val="8.1. sz. mell."/>
      <sheetName val="8.1.1. sz. mell."/>
      <sheetName val="8.1.2. sz. mell.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C47" sqref="C47"/>
    </sheetView>
  </sheetViews>
  <sheetFormatPr defaultColWidth="9.00390625" defaultRowHeight="12.75"/>
  <cols>
    <col min="1" max="1" width="46.375" style="260" customWidth="1"/>
    <col min="2" max="2" width="66.125" style="260" customWidth="1"/>
    <col min="3" max="16384" width="9.375" style="260" customWidth="1"/>
  </cols>
  <sheetData>
    <row r="1" ht="18.75">
      <c r="A1" s="449" t="s">
        <v>111</v>
      </c>
    </row>
    <row r="3" spans="1:2" ht="12.75">
      <c r="A3" s="450"/>
      <c r="B3" s="450"/>
    </row>
    <row r="4" spans="1:2" ht="15.75">
      <c r="A4" s="424" t="s">
        <v>513</v>
      </c>
      <c r="B4" s="451"/>
    </row>
    <row r="5" spans="1:2" s="452" customFormat="1" ht="12.75">
      <c r="A5" s="450"/>
      <c r="B5" s="450"/>
    </row>
    <row r="6" spans="1:2" ht="12.75">
      <c r="A6" s="450" t="s">
        <v>517</v>
      </c>
      <c r="B6" s="450" t="s">
        <v>518</v>
      </c>
    </row>
    <row r="7" spans="1:2" ht="12.75">
      <c r="A7" s="450" t="s">
        <v>519</v>
      </c>
      <c r="B7" s="450" t="s">
        <v>520</v>
      </c>
    </row>
    <row r="8" spans="1:2" ht="12.75">
      <c r="A8" s="450" t="s">
        <v>521</v>
      </c>
      <c r="B8" s="450" t="s">
        <v>522</v>
      </c>
    </row>
    <row r="9" spans="1:2" ht="12.75">
      <c r="A9" s="450"/>
      <c r="B9" s="450"/>
    </row>
    <row r="10" spans="1:2" ht="15.75">
      <c r="A10" s="424" t="str">
        <f>+CONCATENATE(LEFT(A4,4),". évi módosított előirányzat BEVÉTELEK")</f>
        <v>2014. évi módosított előirányzat BEVÉTELEK</v>
      </c>
      <c r="B10" s="451"/>
    </row>
    <row r="11" spans="1:2" ht="12.75">
      <c r="A11" s="450"/>
      <c r="B11" s="450"/>
    </row>
    <row r="12" spans="1:2" s="452" customFormat="1" ht="12.75">
      <c r="A12" s="450" t="s">
        <v>523</v>
      </c>
      <c r="B12" s="450" t="s">
        <v>529</v>
      </c>
    </row>
    <row r="13" spans="1:2" ht="12.75">
      <c r="A13" s="450" t="s">
        <v>524</v>
      </c>
      <c r="B13" s="450" t="s">
        <v>530</v>
      </c>
    </row>
    <row r="14" spans="1:2" ht="12.75">
      <c r="A14" s="450" t="s">
        <v>525</v>
      </c>
      <c r="B14" s="450" t="s">
        <v>531</v>
      </c>
    </row>
    <row r="15" spans="1:2" ht="12.75">
      <c r="A15" s="450"/>
      <c r="B15" s="450"/>
    </row>
    <row r="16" spans="1:2" ht="14.25">
      <c r="A16" s="453" t="str">
        <f>+CONCATENATE(LEFT(A4,4),". évi teljesítés BEVÉTELEK")</f>
        <v>2014. évi teljesítés BEVÉTELEK</v>
      </c>
      <c r="B16" s="451"/>
    </row>
    <row r="17" spans="1:2" ht="12.75">
      <c r="A17" s="450"/>
      <c r="B17" s="450"/>
    </row>
    <row r="18" spans="1:2" ht="12.75">
      <c r="A18" s="450" t="s">
        <v>526</v>
      </c>
      <c r="B18" s="450" t="s">
        <v>532</v>
      </c>
    </row>
    <row r="19" spans="1:2" ht="12.75">
      <c r="A19" s="450" t="s">
        <v>527</v>
      </c>
      <c r="B19" s="450" t="s">
        <v>533</v>
      </c>
    </row>
    <row r="20" spans="1:2" ht="12.75">
      <c r="A20" s="450" t="s">
        <v>528</v>
      </c>
      <c r="B20" s="450" t="s">
        <v>534</v>
      </c>
    </row>
    <row r="21" spans="1:2" ht="12.75">
      <c r="A21" s="450"/>
      <c r="B21" s="450"/>
    </row>
    <row r="22" spans="1:2" ht="15.75">
      <c r="A22" s="424" t="str">
        <f>+CONCATENATE(LEFT(A4,4),". évi eredeti előirányzat KIADÁSOK")</f>
        <v>2014. évi eredeti előirányzat KIADÁSOK</v>
      </c>
      <c r="B22" s="451"/>
    </row>
    <row r="23" spans="1:2" ht="12.75">
      <c r="A23" s="450"/>
      <c r="B23" s="450"/>
    </row>
    <row r="24" spans="1:2" ht="12.75">
      <c r="A24" s="450" t="s">
        <v>535</v>
      </c>
      <c r="B24" s="450" t="s">
        <v>541</v>
      </c>
    </row>
    <row r="25" spans="1:2" ht="12.75">
      <c r="A25" s="450" t="s">
        <v>514</v>
      </c>
      <c r="B25" s="450" t="s">
        <v>542</v>
      </c>
    </row>
    <row r="26" spans="1:2" ht="12.75">
      <c r="A26" s="450" t="s">
        <v>536</v>
      </c>
      <c r="B26" s="450" t="s">
        <v>543</v>
      </c>
    </row>
    <row r="27" spans="1:2" ht="12.75">
      <c r="A27" s="450"/>
      <c r="B27" s="450"/>
    </row>
    <row r="28" spans="1:2" ht="15.75">
      <c r="A28" s="424" t="str">
        <f>+CONCATENATE(LEFT(A4,4),". évi módosított előirányzat KIADÁSOK")</f>
        <v>2014. évi módosított előirányzat KIADÁSOK</v>
      </c>
      <c r="B28" s="451"/>
    </row>
    <row r="29" spans="1:2" ht="12.75">
      <c r="A29" s="450"/>
      <c r="B29" s="450"/>
    </row>
    <row r="30" spans="1:2" ht="12.75">
      <c r="A30" s="450" t="s">
        <v>537</v>
      </c>
      <c r="B30" s="450" t="s">
        <v>548</v>
      </c>
    </row>
    <row r="31" spans="1:2" ht="12.75">
      <c r="A31" s="450" t="s">
        <v>515</v>
      </c>
      <c r="B31" s="450" t="s">
        <v>545</v>
      </c>
    </row>
    <row r="32" spans="1:2" ht="12.75">
      <c r="A32" s="450" t="s">
        <v>538</v>
      </c>
      <c r="B32" s="450" t="s">
        <v>544</v>
      </c>
    </row>
    <row r="33" spans="1:2" ht="12.75">
      <c r="A33" s="450"/>
      <c r="B33" s="450"/>
    </row>
    <row r="34" spans="1:2" ht="15.75">
      <c r="A34" s="454" t="str">
        <f>+CONCATENATE(LEFT(A4,4),". évi teljesítés KIADÁSOK")</f>
        <v>2014. évi teljesítés KIADÁSOK</v>
      </c>
      <c r="B34" s="451"/>
    </row>
    <row r="35" spans="1:2" ht="12.75">
      <c r="A35" s="450"/>
      <c r="B35" s="450"/>
    </row>
    <row r="36" spans="1:2" ht="12.75">
      <c r="A36" s="450" t="s">
        <v>539</v>
      </c>
      <c r="B36" s="450" t="s">
        <v>549</v>
      </c>
    </row>
    <row r="37" spans="1:2" ht="12.75">
      <c r="A37" s="450" t="s">
        <v>516</v>
      </c>
      <c r="B37" s="450" t="s">
        <v>547</v>
      </c>
    </row>
    <row r="38" spans="1:2" ht="12.75">
      <c r="A38" s="450" t="s">
        <v>540</v>
      </c>
      <c r="B38" s="450" t="s">
        <v>546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25" sqref="H2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54" t="s">
        <v>2</v>
      </c>
      <c r="B1" s="654"/>
      <c r="C1" s="654"/>
      <c r="D1" s="654"/>
      <c r="E1" s="654"/>
      <c r="F1" s="654"/>
      <c r="G1" s="654"/>
      <c r="H1" s="656" t="str">
        <f>+CONCATENATE("4. melléklet a 9/",LEFT(ÖSSZEFÜGGÉSEK!A4,4)+1,". (IV.30.) önkormányzati rendelethez")</f>
        <v>4. melléklet a 9/2015. (IV.30.) önkormányzati rendelethez</v>
      </c>
    </row>
    <row r="2" spans="1:8" ht="23.25" customHeight="1" thickBot="1">
      <c r="A2" s="26"/>
      <c r="B2" s="10"/>
      <c r="C2" s="10"/>
      <c r="D2" s="10"/>
      <c r="E2" s="10"/>
      <c r="F2" s="653" t="s">
        <v>52</v>
      </c>
      <c r="G2" s="653"/>
      <c r="H2" s="656"/>
    </row>
    <row r="3" spans="1:8" s="6" customFormat="1" ht="48.75" customHeight="1" thickBot="1">
      <c r="A3" s="27" t="s">
        <v>59</v>
      </c>
      <c r="B3" s="28" t="s">
        <v>57</v>
      </c>
      <c r="C3" s="28" t="s">
        <v>58</v>
      </c>
      <c r="D3" s="28" t="str">
        <f>+'3.sz.mell.'!D3</f>
        <v>Felhasználás 2013. XII.31-ig</v>
      </c>
      <c r="E3" s="28">
        <f>+'3.sz.mell.'!E3</f>
        <v>0</v>
      </c>
      <c r="F3" s="105" t="str">
        <f>+'3.sz.mell.'!F3</f>
        <v>2014. évi teljesítés</v>
      </c>
      <c r="G3" s="104" t="str">
        <f>+'3.sz.mell.'!G3</f>
        <v>Összes teljesítés 2014. dec. 31-ig</v>
      </c>
      <c r="H3" s="656"/>
    </row>
    <row r="4" spans="1:8" s="10" customFormat="1" ht="15" customHeight="1" thickBot="1">
      <c r="A4" s="417" t="s">
        <v>422</v>
      </c>
      <c r="B4" s="418" t="s">
        <v>423</v>
      </c>
      <c r="C4" s="418" t="s">
        <v>424</v>
      </c>
      <c r="D4" s="418" t="s">
        <v>425</v>
      </c>
      <c r="E4" s="418" t="s">
        <v>426</v>
      </c>
      <c r="F4" s="49" t="s">
        <v>503</v>
      </c>
      <c r="G4" s="419" t="s">
        <v>550</v>
      </c>
      <c r="H4" s="656"/>
    </row>
    <row r="5" spans="1:8" ht="15.75" customHeight="1">
      <c r="A5" s="17" t="s">
        <v>749</v>
      </c>
      <c r="B5" s="2">
        <v>145975</v>
      </c>
      <c r="C5" s="284" t="s">
        <v>747</v>
      </c>
      <c r="D5" s="2">
        <v>1004</v>
      </c>
      <c r="E5" s="2"/>
      <c r="F5" s="50">
        <v>118587</v>
      </c>
      <c r="G5" s="51">
        <f>+D5+F5</f>
        <v>119591</v>
      </c>
      <c r="H5" s="656"/>
    </row>
    <row r="6" spans="1:8" ht="15.75" customHeight="1">
      <c r="A6" s="17" t="s">
        <v>758</v>
      </c>
      <c r="B6" s="2">
        <v>2757</v>
      </c>
      <c r="C6" s="284">
        <v>2014</v>
      </c>
      <c r="D6" s="2"/>
      <c r="E6" s="2"/>
      <c r="F6" s="50">
        <v>2757</v>
      </c>
      <c r="G6" s="51">
        <f aca="true" t="shared" si="0" ref="G6:G23">+D6+F6</f>
        <v>2757</v>
      </c>
      <c r="H6" s="656"/>
    </row>
    <row r="7" spans="1:8" ht="15.75" customHeight="1">
      <c r="A7" s="17" t="s">
        <v>759</v>
      </c>
      <c r="B7" s="2">
        <v>1011</v>
      </c>
      <c r="C7" s="284" t="s">
        <v>760</v>
      </c>
      <c r="D7" s="2">
        <v>780</v>
      </c>
      <c r="E7" s="2"/>
      <c r="F7" s="50">
        <v>231</v>
      </c>
      <c r="G7" s="51">
        <f t="shared" si="0"/>
        <v>1011</v>
      </c>
      <c r="H7" s="656"/>
    </row>
    <row r="8" spans="1:8" ht="15.75" customHeight="1">
      <c r="A8" s="17" t="s">
        <v>761</v>
      </c>
      <c r="B8" s="2">
        <v>1605</v>
      </c>
      <c r="C8" s="284">
        <v>2014</v>
      </c>
      <c r="D8" s="2"/>
      <c r="E8" s="2"/>
      <c r="F8" s="50">
        <v>1605</v>
      </c>
      <c r="G8" s="51">
        <f t="shared" si="0"/>
        <v>1605</v>
      </c>
      <c r="H8" s="656"/>
    </row>
    <row r="9" spans="1:8" ht="15.75" customHeight="1">
      <c r="A9" s="17"/>
      <c r="B9" s="2"/>
      <c r="C9" s="284"/>
      <c r="D9" s="2"/>
      <c r="E9" s="2"/>
      <c r="F9" s="50"/>
      <c r="G9" s="51">
        <f t="shared" si="0"/>
        <v>0</v>
      </c>
      <c r="H9" s="656"/>
    </row>
    <row r="10" spans="1:8" ht="15.75" customHeight="1">
      <c r="A10" s="17"/>
      <c r="B10" s="2"/>
      <c r="C10" s="284"/>
      <c r="D10" s="2"/>
      <c r="E10" s="2"/>
      <c r="F10" s="50"/>
      <c r="G10" s="51">
        <f t="shared" si="0"/>
        <v>0</v>
      </c>
      <c r="H10" s="656"/>
    </row>
    <row r="11" spans="1:8" ht="15.75" customHeight="1">
      <c r="A11" s="17"/>
      <c r="B11" s="2"/>
      <c r="C11" s="284"/>
      <c r="D11" s="2"/>
      <c r="E11" s="2"/>
      <c r="F11" s="50"/>
      <c r="G11" s="51">
        <f t="shared" si="0"/>
        <v>0</v>
      </c>
      <c r="H11" s="656"/>
    </row>
    <row r="12" spans="1:8" ht="15.75" customHeight="1">
      <c r="A12" s="17"/>
      <c r="B12" s="2"/>
      <c r="C12" s="284"/>
      <c r="D12" s="2"/>
      <c r="E12" s="2"/>
      <c r="F12" s="50"/>
      <c r="G12" s="51">
        <f t="shared" si="0"/>
        <v>0</v>
      </c>
      <c r="H12" s="656"/>
    </row>
    <row r="13" spans="1:8" ht="15.75" customHeight="1">
      <c r="A13" s="17"/>
      <c r="B13" s="2"/>
      <c r="C13" s="284"/>
      <c r="D13" s="2"/>
      <c r="E13" s="2"/>
      <c r="F13" s="50"/>
      <c r="G13" s="51">
        <f t="shared" si="0"/>
        <v>0</v>
      </c>
      <c r="H13" s="656"/>
    </row>
    <row r="14" spans="1:8" ht="15.75" customHeight="1">
      <c r="A14" s="17"/>
      <c r="B14" s="2"/>
      <c r="C14" s="284"/>
      <c r="D14" s="2"/>
      <c r="E14" s="2"/>
      <c r="F14" s="50"/>
      <c r="G14" s="51">
        <f t="shared" si="0"/>
        <v>0</v>
      </c>
      <c r="H14" s="656"/>
    </row>
    <row r="15" spans="1:8" ht="15.75" customHeight="1">
      <c r="A15" s="17"/>
      <c r="B15" s="2"/>
      <c r="C15" s="284"/>
      <c r="D15" s="2"/>
      <c r="E15" s="2"/>
      <c r="F15" s="50"/>
      <c r="G15" s="51">
        <f t="shared" si="0"/>
        <v>0</v>
      </c>
      <c r="H15" s="656"/>
    </row>
    <row r="16" spans="1:8" ht="15.75" customHeight="1">
      <c r="A16" s="17"/>
      <c r="B16" s="2"/>
      <c r="C16" s="284"/>
      <c r="D16" s="2"/>
      <c r="E16" s="2"/>
      <c r="F16" s="50"/>
      <c r="G16" s="51">
        <f t="shared" si="0"/>
        <v>0</v>
      </c>
      <c r="H16" s="656"/>
    </row>
    <row r="17" spans="1:8" ht="15.75" customHeight="1">
      <c r="A17" s="17"/>
      <c r="B17" s="2"/>
      <c r="C17" s="284"/>
      <c r="D17" s="2"/>
      <c r="E17" s="2"/>
      <c r="F17" s="50"/>
      <c r="G17" s="51">
        <f t="shared" si="0"/>
        <v>0</v>
      </c>
      <c r="H17" s="656"/>
    </row>
    <row r="18" spans="1:8" ht="15.75" customHeight="1">
      <c r="A18" s="17"/>
      <c r="B18" s="2"/>
      <c r="C18" s="284"/>
      <c r="D18" s="2"/>
      <c r="E18" s="2"/>
      <c r="F18" s="50"/>
      <c r="G18" s="51">
        <f t="shared" si="0"/>
        <v>0</v>
      </c>
      <c r="H18" s="656"/>
    </row>
    <row r="19" spans="1:8" ht="15.75" customHeight="1">
      <c r="A19" s="17"/>
      <c r="B19" s="2"/>
      <c r="C19" s="284"/>
      <c r="D19" s="2"/>
      <c r="E19" s="2"/>
      <c r="F19" s="50"/>
      <c r="G19" s="51">
        <f t="shared" si="0"/>
        <v>0</v>
      </c>
      <c r="H19" s="656"/>
    </row>
    <row r="20" spans="1:8" ht="15.75" customHeight="1">
      <c r="A20" s="17"/>
      <c r="B20" s="2"/>
      <c r="C20" s="284"/>
      <c r="D20" s="2"/>
      <c r="E20" s="2"/>
      <c r="F20" s="50"/>
      <c r="G20" s="51">
        <f t="shared" si="0"/>
        <v>0</v>
      </c>
      <c r="H20" s="656"/>
    </row>
    <row r="21" spans="1:8" ht="15.75" customHeight="1">
      <c r="A21" s="17"/>
      <c r="B21" s="2"/>
      <c r="C21" s="284"/>
      <c r="D21" s="2"/>
      <c r="E21" s="2"/>
      <c r="F21" s="50"/>
      <c r="G21" s="51">
        <f t="shared" si="0"/>
        <v>0</v>
      </c>
      <c r="H21" s="656"/>
    </row>
    <row r="22" spans="1:8" ht="15.75" customHeight="1">
      <c r="A22" s="17"/>
      <c r="B22" s="2"/>
      <c r="C22" s="284"/>
      <c r="D22" s="2"/>
      <c r="E22" s="2"/>
      <c r="F22" s="50"/>
      <c r="G22" s="51">
        <f t="shared" si="0"/>
        <v>0</v>
      </c>
      <c r="H22" s="656"/>
    </row>
    <row r="23" spans="1:8" ht="15.75" customHeight="1" thickBot="1">
      <c r="A23" s="18"/>
      <c r="B23" s="3"/>
      <c r="C23" s="285"/>
      <c r="D23" s="3"/>
      <c r="E23" s="3"/>
      <c r="F23" s="52"/>
      <c r="G23" s="51">
        <f t="shared" si="0"/>
        <v>0</v>
      </c>
      <c r="H23" s="656"/>
    </row>
    <row r="24" spans="1:8" s="16" customFormat="1" ht="18" customHeight="1" thickBot="1">
      <c r="A24" s="29" t="s">
        <v>55</v>
      </c>
      <c r="B24" s="14">
        <f>SUM(B5:B23)</f>
        <v>151348</v>
      </c>
      <c r="C24" s="21"/>
      <c r="D24" s="14">
        <f>SUM(D5:D23)</f>
        <v>1784</v>
      </c>
      <c r="E24" s="14">
        <f>SUM(E5:E23)</f>
        <v>0</v>
      </c>
      <c r="F24" s="14">
        <f>SUM(F5:F23)</f>
        <v>123180</v>
      </c>
      <c r="G24" s="15">
        <f>SUM(G5:G23)</f>
        <v>124964</v>
      </c>
      <c r="H24" s="656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6">
      <selection activeCell="I18" sqref="A18:M30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72" t="s">
        <v>0</v>
      </c>
      <c r="B1" s="672"/>
      <c r="C1" s="672"/>
      <c r="D1" s="673" t="s">
        <v>776</v>
      </c>
      <c r="E1" s="673"/>
      <c r="F1" s="673"/>
      <c r="G1" s="673"/>
      <c r="H1" s="673"/>
      <c r="I1" s="673"/>
      <c r="J1" s="673"/>
      <c r="K1" s="673"/>
      <c r="L1" s="673"/>
      <c r="M1" s="673"/>
      <c r="N1" s="662" t="str">
        <f>+CONCATENATE("5. melléklet a 9/",LEFT(ÖSSZEFÜGGÉSEK!A4,4)+1,". (IV.30.) önkormányzati rendelethez    ")</f>
        <v>5. melléklet a 9/2015. (IV.30.)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60" t="s">
        <v>52</v>
      </c>
      <c r="M2" s="660"/>
      <c r="N2" s="662"/>
    </row>
    <row r="3" spans="1:14" ht="13.5" thickBot="1">
      <c r="A3" s="677" t="s">
        <v>93</v>
      </c>
      <c r="B3" s="675" t="s">
        <v>184</v>
      </c>
      <c r="C3" s="675"/>
      <c r="D3" s="675"/>
      <c r="E3" s="675"/>
      <c r="F3" s="675"/>
      <c r="G3" s="675"/>
      <c r="H3" s="675"/>
      <c r="I3" s="675"/>
      <c r="J3" s="667" t="s">
        <v>186</v>
      </c>
      <c r="K3" s="667"/>
      <c r="L3" s="667"/>
      <c r="M3" s="667"/>
      <c r="N3" s="662"/>
    </row>
    <row r="4" spans="1:14" ht="15" customHeight="1" thickBot="1">
      <c r="A4" s="678"/>
      <c r="B4" s="676" t="s">
        <v>187</v>
      </c>
      <c r="C4" s="661" t="s">
        <v>188</v>
      </c>
      <c r="D4" s="671" t="s">
        <v>182</v>
      </c>
      <c r="E4" s="671"/>
      <c r="F4" s="671"/>
      <c r="G4" s="671"/>
      <c r="H4" s="671"/>
      <c r="I4" s="671"/>
      <c r="J4" s="668"/>
      <c r="K4" s="668"/>
      <c r="L4" s="668"/>
      <c r="M4" s="668"/>
      <c r="N4" s="662"/>
    </row>
    <row r="5" spans="1:14" ht="21.75" thickBot="1">
      <c r="A5" s="678"/>
      <c r="B5" s="676"/>
      <c r="C5" s="661"/>
      <c r="D5" s="54" t="s">
        <v>187</v>
      </c>
      <c r="E5" s="54" t="s">
        <v>188</v>
      </c>
      <c r="F5" s="54" t="s">
        <v>187</v>
      </c>
      <c r="G5" s="54" t="s">
        <v>188</v>
      </c>
      <c r="H5" s="54" t="s">
        <v>187</v>
      </c>
      <c r="I5" s="54" t="s">
        <v>188</v>
      </c>
      <c r="J5" s="668"/>
      <c r="K5" s="668"/>
      <c r="L5" s="668"/>
      <c r="M5" s="668"/>
      <c r="N5" s="662"/>
    </row>
    <row r="6" spans="1:14" ht="32.25" thickBot="1">
      <c r="A6" s="679"/>
      <c r="B6" s="661" t="s">
        <v>183</v>
      </c>
      <c r="C6" s="661"/>
      <c r="D6" s="661" t="str">
        <f>+CONCATENATE(LEFT(ÖSSZEFÜGGÉSEK!A4,4),". előtt")</f>
        <v>2014. előtt</v>
      </c>
      <c r="E6" s="661"/>
      <c r="F6" s="661" t="str">
        <f>+CONCATENATE(LEFT(ÖSSZEFÜGGÉSEK!A4,4),". évi")</f>
        <v>2014. évi</v>
      </c>
      <c r="G6" s="661"/>
      <c r="H6" s="676" t="str">
        <f>+CONCATENATE(LEFT(ÖSSZEFÜGGÉSEK!A4,4),". után")</f>
        <v>2014. után</v>
      </c>
      <c r="I6" s="676"/>
      <c r="J6" s="53" t="str">
        <f>+D6</f>
        <v>2014. előtt</v>
      </c>
      <c r="K6" s="54" t="str">
        <f>+F6</f>
        <v>2014. évi</v>
      </c>
      <c r="L6" s="53" t="s">
        <v>39</v>
      </c>
      <c r="M6" s="54" t="str">
        <f>+CONCATENATE("Teljesítés %-a ",LEFT(ÖSSZEFÜGGÉSEK!A4,4),". XII. 31-ig")</f>
        <v>Teljesítés %-a 2014. XII. 31-ig</v>
      </c>
      <c r="N6" s="662"/>
    </row>
    <row r="7" spans="1:14" ht="13.5" thickBot="1">
      <c r="A7" s="55" t="s">
        <v>422</v>
      </c>
      <c r="B7" s="53" t="s">
        <v>423</v>
      </c>
      <c r="C7" s="53" t="s">
        <v>424</v>
      </c>
      <c r="D7" s="56" t="s">
        <v>425</v>
      </c>
      <c r="E7" s="54" t="s">
        <v>426</v>
      </c>
      <c r="F7" s="54" t="s">
        <v>503</v>
      </c>
      <c r="G7" s="54" t="s">
        <v>504</v>
      </c>
      <c r="H7" s="53" t="s">
        <v>505</v>
      </c>
      <c r="I7" s="56" t="s">
        <v>506</v>
      </c>
      <c r="J7" s="56" t="s">
        <v>551</v>
      </c>
      <c r="K7" s="56" t="s">
        <v>552</v>
      </c>
      <c r="L7" s="56" t="s">
        <v>553</v>
      </c>
      <c r="M7" s="57" t="s">
        <v>554</v>
      </c>
      <c r="N7" s="662"/>
    </row>
    <row r="8" spans="1:14" ht="12.75">
      <c r="A8" s="58" t="s">
        <v>94</v>
      </c>
      <c r="B8" s="59">
        <v>29375</v>
      </c>
      <c r="C8" s="79">
        <v>29375</v>
      </c>
      <c r="D8" s="79">
        <v>7604</v>
      </c>
      <c r="E8" s="90">
        <v>7604</v>
      </c>
      <c r="F8" s="79">
        <v>12354</v>
      </c>
      <c r="G8" s="79">
        <v>12354</v>
      </c>
      <c r="H8" s="79">
        <v>9417</v>
      </c>
      <c r="I8" s="79">
        <v>9417</v>
      </c>
      <c r="J8" s="79">
        <v>21039</v>
      </c>
      <c r="K8" s="79">
        <v>28633</v>
      </c>
      <c r="L8" s="60">
        <f aca="true" t="shared" si="0" ref="L8:L14">+J8+K8</f>
        <v>49672</v>
      </c>
      <c r="M8" s="94">
        <f>IF((C8&lt;&gt;0),ROUND((L8/C8)*100,1),"")</f>
        <v>169.1</v>
      </c>
      <c r="N8" s="662"/>
    </row>
    <row r="9" spans="1:14" ht="12.75">
      <c r="A9" s="61" t="s">
        <v>106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>
        <f aca="true" t="shared" si="1" ref="M9:M14">IF((C9&lt;&gt;0),ROUND((L9/C9)*100,1),"")</f>
      </c>
      <c r="N9" s="662"/>
    </row>
    <row r="10" spans="1:14" ht="12.75">
      <c r="A10" s="65" t="s">
        <v>95</v>
      </c>
      <c r="B10" s="66">
        <v>50000</v>
      </c>
      <c r="C10" s="82">
        <v>50000</v>
      </c>
      <c r="D10" s="82">
        <v>12790</v>
      </c>
      <c r="E10" s="82">
        <v>12790</v>
      </c>
      <c r="F10" s="82">
        <v>21026</v>
      </c>
      <c r="G10" s="82">
        <v>21026</v>
      </c>
      <c r="H10" s="82">
        <v>16184</v>
      </c>
      <c r="I10" s="82">
        <v>16184</v>
      </c>
      <c r="J10" s="82"/>
      <c r="K10" s="82">
        <v>5606</v>
      </c>
      <c r="L10" s="64">
        <f t="shared" si="0"/>
        <v>5606</v>
      </c>
      <c r="M10" s="95">
        <f t="shared" si="1"/>
        <v>11.2</v>
      </c>
      <c r="N10" s="662"/>
    </row>
    <row r="11" spans="1:14" ht="12.75">
      <c r="A11" s="65" t="s">
        <v>107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>
        <f t="shared" si="1"/>
      </c>
      <c r="N11" s="662"/>
    </row>
    <row r="12" spans="1:14" ht="12.75">
      <c r="A12" s="65" t="s">
        <v>96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>
        <f t="shared" si="1"/>
      </c>
      <c r="N12" s="662"/>
    </row>
    <row r="13" spans="1:14" ht="12.75">
      <c r="A13" s="65" t="s">
        <v>97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>
        <f t="shared" si="1"/>
      </c>
      <c r="N13" s="662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>
        <f t="shared" si="1"/>
      </c>
      <c r="N14" s="662"/>
    </row>
    <row r="15" spans="1:14" ht="13.5" thickBot="1">
      <c r="A15" s="69" t="s">
        <v>99</v>
      </c>
      <c r="B15" s="70">
        <f>B8+SUM(B10:B14)</f>
        <v>79375</v>
      </c>
      <c r="C15" s="70">
        <f aca="true" t="shared" si="2" ref="C15:L15">C8+SUM(C10:C14)</f>
        <v>79375</v>
      </c>
      <c r="D15" s="70">
        <f t="shared" si="2"/>
        <v>20394</v>
      </c>
      <c r="E15" s="70">
        <f t="shared" si="2"/>
        <v>20394</v>
      </c>
      <c r="F15" s="70">
        <f t="shared" si="2"/>
        <v>33380</v>
      </c>
      <c r="G15" s="70">
        <f t="shared" si="2"/>
        <v>33380</v>
      </c>
      <c r="H15" s="70">
        <f t="shared" si="2"/>
        <v>25601</v>
      </c>
      <c r="I15" s="70">
        <f t="shared" si="2"/>
        <v>25601</v>
      </c>
      <c r="J15" s="70">
        <f t="shared" si="2"/>
        <v>21039</v>
      </c>
      <c r="K15" s="70">
        <f t="shared" si="2"/>
        <v>34239</v>
      </c>
      <c r="L15" s="70">
        <f t="shared" si="2"/>
        <v>55278</v>
      </c>
      <c r="M15" s="71">
        <f>IF((C15&lt;&gt;0),ROUND((L15/C15)*100,1),"")</f>
        <v>69.6</v>
      </c>
      <c r="N15" s="662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662"/>
    </row>
    <row r="17" spans="1:14" ht="13.5" thickBot="1">
      <c r="A17" s="75" t="s">
        <v>98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62"/>
    </row>
    <row r="18" spans="1:14" ht="12.75">
      <c r="A18" s="78" t="s">
        <v>102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4">
        <f aca="true" t="shared" si="4" ref="M18:M24">IF((C18&lt;&gt;0),ROUND((L18/C18)*100,1),"")</f>
      </c>
      <c r="N18" s="662"/>
    </row>
    <row r="19" spans="1:14" ht="12.75">
      <c r="A19" s="81" t="s">
        <v>103</v>
      </c>
      <c r="B19" s="62">
        <v>79375</v>
      </c>
      <c r="C19" s="82">
        <v>79375</v>
      </c>
      <c r="D19" s="82">
        <v>20304</v>
      </c>
      <c r="E19" s="82">
        <v>20304</v>
      </c>
      <c r="F19" s="82">
        <v>33380</v>
      </c>
      <c r="G19" s="82">
        <v>33380</v>
      </c>
      <c r="H19" s="82">
        <v>25601</v>
      </c>
      <c r="I19" s="82">
        <v>25601</v>
      </c>
      <c r="J19" s="82">
        <v>21039</v>
      </c>
      <c r="K19" s="82">
        <v>33839</v>
      </c>
      <c r="L19" s="83">
        <f t="shared" si="3"/>
        <v>54878</v>
      </c>
      <c r="M19" s="95">
        <f t="shared" si="4"/>
        <v>69.1</v>
      </c>
      <c r="N19" s="662"/>
    </row>
    <row r="20" spans="1:14" ht="12.75">
      <c r="A20" s="81" t="s">
        <v>104</v>
      </c>
      <c r="B20" s="66"/>
      <c r="C20" s="82"/>
      <c r="D20" s="82"/>
      <c r="E20" s="82"/>
      <c r="F20" s="82"/>
      <c r="G20" s="82"/>
      <c r="H20" s="82"/>
      <c r="I20" s="82"/>
      <c r="J20" s="82"/>
      <c r="K20" s="82">
        <v>1035</v>
      </c>
      <c r="L20" s="83">
        <f t="shared" si="3"/>
        <v>1035</v>
      </c>
      <c r="M20" s="95">
        <f t="shared" si="4"/>
      </c>
      <c r="N20" s="662"/>
    </row>
    <row r="21" spans="1:14" ht="12.75">
      <c r="A21" s="81" t="s">
        <v>105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>
        <f t="shared" si="4"/>
      </c>
      <c r="N21" s="662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>
        <f t="shared" si="4"/>
      </c>
      <c r="N22" s="662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>
        <f t="shared" si="4"/>
      </c>
      <c r="N23" s="662"/>
    </row>
    <row r="24" spans="1:14" ht="13.5" thickBot="1">
      <c r="A24" s="87" t="s">
        <v>83</v>
      </c>
      <c r="B24" s="70">
        <f aca="true" t="shared" si="5" ref="B24:L24">SUM(B18:B23)</f>
        <v>79375</v>
      </c>
      <c r="C24" s="70">
        <f t="shared" si="5"/>
        <v>79375</v>
      </c>
      <c r="D24" s="70">
        <f t="shared" si="5"/>
        <v>20304</v>
      </c>
      <c r="E24" s="70">
        <f t="shared" si="5"/>
        <v>20304</v>
      </c>
      <c r="F24" s="70">
        <f t="shared" si="5"/>
        <v>33380</v>
      </c>
      <c r="G24" s="70">
        <f t="shared" si="5"/>
        <v>33380</v>
      </c>
      <c r="H24" s="70">
        <f t="shared" si="5"/>
        <v>25601</v>
      </c>
      <c r="I24" s="70">
        <f t="shared" si="5"/>
        <v>25601</v>
      </c>
      <c r="J24" s="70">
        <f t="shared" si="5"/>
        <v>21039</v>
      </c>
      <c r="K24" s="70">
        <f t="shared" si="5"/>
        <v>34874</v>
      </c>
      <c r="L24" s="70">
        <f t="shared" si="5"/>
        <v>55913</v>
      </c>
      <c r="M24" s="71">
        <f t="shared" si="4"/>
        <v>70.4</v>
      </c>
      <c r="N24" s="662"/>
    </row>
    <row r="25" spans="1:14" ht="12.75">
      <c r="A25" s="674"/>
      <c r="B25" s="674"/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62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662"/>
    </row>
    <row r="27" spans="1:14" ht="15.75">
      <c r="A27" s="657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62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60" t="s">
        <v>52</v>
      </c>
      <c r="M28" s="660"/>
      <c r="N28" s="662"/>
    </row>
    <row r="29" spans="1:14" ht="21.75" thickBot="1">
      <c r="A29" s="669" t="s">
        <v>100</v>
      </c>
      <c r="B29" s="670"/>
      <c r="C29" s="670"/>
      <c r="D29" s="670"/>
      <c r="E29" s="670"/>
      <c r="F29" s="670"/>
      <c r="G29" s="670"/>
      <c r="H29" s="670"/>
      <c r="I29" s="670"/>
      <c r="J29" s="670"/>
      <c r="K29" s="89" t="s">
        <v>677</v>
      </c>
      <c r="L29" s="89" t="s">
        <v>676</v>
      </c>
      <c r="M29" s="89" t="s">
        <v>186</v>
      </c>
      <c r="N29" s="662"/>
    </row>
    <row r="30" spans="1:14" ht="12.75">
      <c r="A30" s="663" t="s">
        <v>775</v>
      </c>
      <c r="B30" s="664"/>
      <c r="C30" s="664"/>
      <c r="D30" s="664"/>
      <c r="E30" s="664"/>
      <c r="F30" s="664"/>
      <c r="G30" s="664"/>
      <c r="H30" s="664"/>
      <c r="I30" s="664"/>
      <c r="J30" s="664"/>
      <c r="K30" s="90"/>
      <c r="L30" s="91"/>
      <c r="M30" s="91"/>
      <c r="N30" s="662"/>
    </row>
    <row r="31" spans="1:14" ht="13.5" thickBot="1">
      <c r="A31" s="665"/>
      <c r="B31" s="666"/>
      <c r="C31" s="666"/>
      <c r="D31" s="666"/>
      <c r="E31" s="666"/>
      <c r="F31" s="666"/>
      <c r="G31" s="666"/>
      <c r="H31" s="666"/>
      <c r="I31" s="666"/>
      <c r="J31" s="666"/>
      <c r="K31" s="92">
        <v>25515</v>
      </c>
      <c r="L31" s="86">
        <v>25515</v>
      </c>
      <c r="M31" s="86">
        <v>13268</v>
      </c>
      <c r="N31" s="662"/>
    </row>
    <row r="32" spans="1:14" ht="13.5" thickBot="1">
      <c r="A32" s="658" t="s">
        <v>40</v>
      </c>
      <c r="B32" s="659"/>
      <c r="C32" s="659"/>
      <c r="D32" s="659"/>
      <c r="E32" s="659"/>
      <c r="F32" s="659"/>
      <c r="G32" s="659"/>
      <c r="H32" s="659"/>
      <c r="I32" s="659"/>
      <c r="J32" s="659"/>
      <c r="K32" s="93">
        <f>SUM(K30:K31)</f>
        <v>25515</v>
      </c>
      <c r="L32" s="93">
        <f>SUM(L30:L31)</f>
        <v>25515</v>
      </c>
      <c r="M32" s="93">
        <f>SUM(M30:M31)</f>
        <v>13268</v>
      </c>
      <c r="N32" s="662"/>
    </row>
    <row r="33" ht="12.75">
      <c r="N33" s="662"/>
    </row>
    <row r="48" ht="12.75">
      <c r="A48" s="9"/>
    </row>
  </sheetData>
  <sheetProtection/>
  <mergeCells count="21">
    <mergeCell ref="H6:I6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A27:M27"/>
    <mergeCell ref="A32:J32"/>
    <mergeCell ref="L28:M28"/>
    <mergeCell ref="L2:M2"/>
    <mergeCell ref="C4:C5"/>
    <mergeCell ref="D6:E6"/>
    <mergeCell ref="B3:I3"/>
    <mergeCell ref="B4:B5"/>
    <mergeCell ref="F6:G6"/>
    <mergeCell ref="A3:A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zoomScalePageLayoutView="0" workbookViewId="0" topLeftCell="C6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72" t="s">
        <v>0</v>
      </c>
      <c r="B1" s="672"/>
      <c r="C1" s="672"/>
      <c r="D1" s="673" t="s">
        <v>777</v>
      </c>
      <c r="E1" s="673"/>
      <c r="F1" s="673"/>
      <c r="G1" s="673"/>
      <c r="H1" s="673"/>
      <c r="I1" s="673"/>
      <c r="J1" s="673"/>
      <c r="K1" s="673"/>
      <c r="L1" s="673"/>
      <c r="M1" s="673"/>
      <c r="N1" s="662" t="str">
        <f>+CONCATENATE("5.1 melléklet a 9/",LEFT(ÖSSZEFÜGGÉSEK!A4,4)+1,". (IV.30.) önkormányzati rendelethez    ")</f>
        <v>5.1 melléklet a 9/2015. (IV.30.)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60" t="s">
        <v>52</v>
      </c>
      <c r="M2" s="660"/>
      <c r="N2" s="662"/>
    </row>
    <row r="3" spans="1:14" ht="13.5" thickBot="1">
      <c r="A3" s="677" t="s">
        <v>93</v>
      </c>
      <c r="B3" s="675" t="s">
        <v>184</v>
      </c>
      <c r="C3" s="675"/>
      <c r="D3" s="675"/>
      <c r="E3" s="675"/>
      <c r="F3" s="675"/>
      <c r="G3" s="675"/>
      <c r="H3" s="675"/>
      <c r="I3" s="675"/>
      <c r="J3" s="667" t="s">
        <v>186</v>
      </c>
      <c r="K3" s="667"/>
      <c r="L3" s="667"/>
      <c r="M3" s="667"/>
      <c r="N3" s="662"/>
    </row>
    <row r="4" spans="1:14" ht="15" customHeight="1" thickBot="1">
      <c r="A4" s="678"/>
      <c r="B4" s="676" t="s">
        <v>187</v>
      </c>
      <c r="C4" s="661" t="s">
        <v>188</v>
      </c>
      <c r="D4" s="671" t="s">
        <v>182</v>
      </c>
      <c r="E4" s="671"/>
      <c r="F4" s="671"/>
      <c r="G4" s="671"/>
      <c r="H4" s="671"/>
      <c r="I4" s="671"/>
      <c r="J4" s="668"/>
      <c r="K4" s="668"/>
      <c r="L4" s="668"/>
      <c r="M4" s="668"/>
      <c r="N4" s="662"/>
    </row>
    <row r="5" spans="1:14" ht="21.75" thickBot="1">
      <c r="A5" s="678"/>
      <c r="B5" s="676"/>
      <c r="C5" s="661"/>
      <c r="D5" s="54" t="s">
        <v>187</v>
      </c>
      <c r="E5" s="54" t="s">
        <v>188</v>
      </c>
      <c r="F5" s="54" t="s">
        <v>187</v>
      </c>
      <c r="G5" s="54" t="s">
        <v>188</v>
      </c>
      <c r="H5" s="54" t="s">
        <v>187</v>
      </c>
      <c r="I5" s="54" t="s">
        <v>188</v>
      </c>
      <c r="J5" s="668"/>
      <c r="K5" s="668"/>
      <c r="L5" s="668"/>
      <c r="M5" s="668"/>
      <c r="N5" s="662"/>
    </row>
    <row r="6" spans="1:14" ht="32.25" thickBot="1">
      <c r="A6" s="679"/>
      <c r="B6" s="661" t="s">
        <v>183</v>
      </c>
      <c r="C6" s="661"/>
      <c r="D6" s="661" t="str">
        <f>+CONCATENATE(LEFT(ÖSSZEFÜGGÉSEK!A4,4),". előtt")</f>
        <v>2014. előtt</v>
      </c>
      <c r="E6" s="661"/>
      <c r="F6" s="661" t="str">
        <f>+CONCATENATE(LEFT(ÖSSZEFÜGGÉSEK!A4,4),". évi")</f>
        <v>2014. évi</v>
      </c>
      <c r="G6" s="661"/>
      <c r="H6" s="676" t="str">
        <f>+CONCATENATE(LEFT(ÖSSZEFÜGGÉSEK!A4,4),". után")</f>
        <v>2014. után</v>
      </c>
      <c r="I6" s="676"/>
      <c r="J6" s="53" t="str">
        <f>+D6</f>
        <v>2014. előtt</v>
      </c>
      <c r="K6" s="54" t="str">
        <f>+F6</f>
        <v>2014. évi</v>
      </c>
      <c r="L6" s="53" t="s">
        <v>39</v>
      </c>
      <c r="M6" s="54" t="str">
        <f>+CONCATENATE("Teljesítés %-a ",LEFT(ÖSSZEFÜGGÉSEK!A4,4),". XII. 31-ig")</f>
        <v>Teljesítés %-a 2014. XII. 31-ig</v>
      </c>
      <c r="N6" s="662"/>
    </row>
    <row r="7" spans="1:14" ht="13.5" thickBot="1">
      <c r="A7" s="55" t="s">
        <v>422</v>
      </c>
      <c r="B7" s="53" t="s">
        <v>423</v>
      </c>
      <c r="C7" s="53" t="s">
        <v>424</v>
      </c>
      <c r="D7" s="56" t="s">
        <v>425</v>
      </c>
      <c r="E7" s="54" t="s">
        <v>426</v>
      </c>
      <c r="F7" s="54" t="s">
        <v>503</v>
      </c>
      <c r="G7" s="54" t="s">
        <v>504</v>
      </c>
      <c r="H7" s="53" t="s">
        <v>505</v>
      </c>
      <c r="I7" s="56" t="s">
        <v>506</v>
      </c>
      <c r="J7" s="56" t="s">
        <v>551</v>
      </c>
      <c r="K7" s="56" t="s">
        <v>552</v>
      </c>
      <c r="L7" s="56" t="s">
        <v>553</v>
      </c>
      <c r="M7" s="57" t="s">
        <v>554</v>
      </c>
      <c r="N7" s="662"/>
    </row>
    <row r="8" spans="1:14" ht="12.75">
      <c r="A8" s="58" t="s">
        <v>94</v>
      </c>
      <c r="B8" s="59">
        <v>21896</v>
      </c>
      <c r="C8" s="59">
        <v>21286</v>
      </c>
      <c r="D8" s="79"/>
      <c r="E8" s="90"/>
      <c r="F8" s="79">
        <v>20900</v>
      </c>
      <c r="G8" s="79">
        <v>20900</v>
      </c>
      <c r="H8" s="79">
        <v>996</v>
      </c>
      <c r="I8" s="79">
        <v>996</v>
      </c>
      <c r="J8" s="79">
        <v>2171</v>
      </c>
      <c r="K8" s="79">
        <v>23539</v>
      </c>
      <c r="L8" s="60">
        <f aca="true" t="shared" si="0" ref="L8:L14">+J8+K8</f>
        <v>25710</v>
      </c>
      <c r="M8" s="94">
        <f aca="true" t="shared" si="1" ref="M8:M15">IF((C8&lt;&gt;0),ROUND((L8/C8)*100,1),"")</f>
        <v>120.8</v>
      </c>
      <c r="N8" s="662"/>
    </row>
    <row r="9" spans="1:14" ht="12.75">
      <c r="A9" s="61" t="s">
        <v>106</v>
      </c>
      <c r="B9" s="62"/>
      <c r="C9" s="62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>
        <f t="shared" si="1"/>
      </c>
      <c r="N9" s="662"/>
    </row>
    <row r="10" spans="1:14" ht="12.75">
      <c r="A10" s="65" t="s">
        <v>95</v>
      </c>
      <c r="B10" s="66">
        <v>124079</v>
      </c>
      <c r="C10" s="66">
        <v>124079</v>
      </c>
      <c r="D10" s="82"/>
      <c r="E10" s="82"/>
      <c r="F10" s="82">
        <v>118440</v>
      </c>
      <c r="G10" s="82">
        <v>118440</v>
      </c>
      <c r="H10" s="82">
        <v>5639</v>
      </c>
      <c r="I10" s="82">
        <v>5639</v>
      </c>
      <c r="J10" s="82"/>
      <c r="K10" s="82">
        <v>95945</v>
      </c>
      <c r="L10" s="64">
        <f t="shared" si="0"/>
        <v>95945</v>
      </c>
      <c r="M10" s="95">
        <f t="shared" si="1"/>
        <v>77.3</v>
      </c>
      <c r="N10" s="662"/>
    </row>
    <row r="11" spans="1:14" ht="12.75">
      <c r="A11" s="65" t="s">
        <v>107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>
        <f t="shared" si="1"/>
      </c>
      <c r="N11" s="662"/>
    </row>
    <row r="12" spans="1:14" ht="12.75">
      <c r="A12" s="65" t="s">
        <v>96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>
        <f t="shared" si="1"/>
      </c>
      <c r="N12" s="662"/>
    </row>
    <row r="13" spans="1:14" ht="12.75">
      <c r="A13" s="65" t="s">
        <v>97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>
        <f t="shared" si="1"/>
      </c>
      <c r="N13" s="662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>
        <f t="shared" si="1"/>
      </c>
      <c r="N14" s="662"/>
    </row>
    <row r="15" spans="1:14" ht="13.5" thickBot="1">
      <c r="A15" s="69" t="s">
        <v>99</v>
      </c>
      <c r="B15" s="70">
        <f aca="true" t="shared" si="2" ref="B15:L15">B8+SUM(B10:B14)</f>
        <v>145975</v>
      </c>
      <c r="C15" s="70">
        <f t="shared" si="2"/>
        <v>145365</v>
      </c>
      <c r="D15" s="70">
        <f t="shared" si="2"/>
        <v>0</v>
      </c>
      <c r="E15" s="70">
        <f t="shared" si="2"/>
        <v>0</v>
      </c>
      <c r="F15" s="70">
        <f t="shared" si="2"/>
        <v>139340</v>
      </c>
      <c r="G15" s="70">
        <f t="shared" si="2"/>
        <v>139340</v>
      </c>
      <c r="H15" s="70">
        <f t="shared" si="2"/>
        <v>6635</v>
      </c>
      <c r="I15" s="70">
        <f t="shared" si="2"/>
        <v>6635</v>
      </c>
      <c r="J15" s="70">
        <f t="shared" si="2"/>
        <v>2171</v>
      </c>
      <c r="K15" s="70">
        <f t="shared" si="2"/>
        <v>119484</v>
      </c>
      <c r="L15" s="70">
        <f t="shared" si="2"/>
        <v>121655</v>
      </c>
      <c r="M15" s="71">
        <f t="shared" si="1"/>
        <v>83.7</v>
      </c>
      <c r="N15" s="662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662"/>
    </row>
    <row r="17" spans="1:14" ht="13.5" thickBot="1">
      <c r="A17" s="75" t="s">
        <v>98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62"/>
    </row>
    <row r="18" spans="1:14" ht="12.75">
      <c r="A18" s="78" t="s">
        <v>102</v>
      </c>
      <c r="B18" s="59">
        <v>1454</v>
      </c>
      <c r="C18" s="79">
        <v>1454</v>
      </c>
      <c r="D18" s="79"/>
      <c r="E18" s="90"/>
      <c r="F18" s="79"/>
      <c r="G18" s="79"/>
      <c r="H18" s="79">
        <v>1454</v>
      </c>
      <c r="I18" s="79">
        <v>1454</v>
      </c>
      <c r="J18" s="79"/>
      <c r="K18" s="79"/>
      <c r="L18" s="80">
        <f aca="true" t="shared" si="3" ref="L18:L23">+J18+K18</f>
        <v>0</v>
      </c>
      <c r="M18" s="94">
        <f aca="true" t="shared" si="4" ref="M18:M24">IF((C18&lt;&gt;0),ROUND((L18/C18)*100,1),"")</f>
        <v>0</v>
      </c>
      <c r="N18" s="662"/>
    </row>
    <row r="19" spans="1:14" ht="12.75">
      <c r="A19" s="81" t="s">
        <v>103</v>
      </c>
      <c r="B19" s="62">
        <v>144521</v>
      </c>
      <c r="C19" s="82">
        <v>144521</v>
      </c>
      <c r="D19" s="82"/>
      <c r="E19" s="82"/>
      <c r="F19" s="82">
        <v>139340</v>
      </c>
      <c r="G19" s="82">
        <v>139340</v>
      </c>
      <c r="H19" s="82">
        <v>5181</v>
      </c>
      <c r="I19" s="82">
        <v>5181</v>
      </c>
      <c r="J19" s="82">
        <v>2171</v>
      </c>
      <c r="K19" s="82">
        <v>118587</v>
      </c>
      <c r="L19" s="83">
        <f t="shared" si="3"/>
        <v>120758</v>
      </c>
      <c r="M19" s="95">
        <f t="shared" si="4"/>
        <v>83.6</v>
      </c>
      <c r="N19" s="662"/>
    </row>
    <row r="20" spans="1:14" ht="12.75">
      <c r="A20" s="81" t="s">
        <v>104</v>
      </c>
      <c r="B20" s="66"/>
      <c r="C20" s="82"/>
      <c r="D20" s="82"/>
      <c r="E20" s="82"/>
      <c r="F20" s="82"/>
      <c r="G20" s="82"/>
      <c r="H20" s="82"/>
      <c r="I20" s="82"/>
      <c r="J20" s="82"/>
      <c r="K20" s="82">
        <v>897</v>
      </c>
      <c r="L20" s="83">
        <f t="shared" si="3"/>
        <v>897</v>
      </c>
      <c r="M20" s="95">
        <f t="shared" si="4"/>
      </c>
      <c r="N20" s="662"/>
    </row>
    <row r="21" spans="1:14" ht="12.75">
      <c r="A21" s="81" t="s">
        <v>105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>
        <f t="shared" si="4"/>
      </c>
      <c r="N21" s="662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>
        <f t="shared" si="4"/>
      </c>
      <c r="N22" s="662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>
        <f t="shared" si="4"/>
      </c>
      <c r="N23" s="662"/>
    </row>
    <row r="24" spans="1:14" ht="13.5" thickBot="1">
      <c r="A24" s="87" t="s">
        <v>83</v>
      </c>
      <c r="B24" s="70">
        <f aca="true" t="shared" si="5" ref="B24:L24">SUM(B18:B23)</f>
        <v>145975</v>
      </c>
      <c r="C24" s="70">
        <f t="shared" si="5"/>
        <v>145975</v>
      </c>
      <c r="D24" s="70">
        <f t="shared" si="5"/>
        <v>0</v>
      </c>
      <c r="E24" s="70">
        <f t="shared" si="5"/>
        <v>0</v>
      </c>
      <c r="F24" s="70">
        <f t="shared" si="5"/>
        <v>139340</v>
      </c>
      <c r="G24" s="70">
        <f t="shared" si="5"/>
        <v>139340</v>
      </c>
      <c r="H24" s="70">
        <f t="shared" si="5"/>
        <v>6635</v>
      </c>
      <c r="I24" s="70">
        <f t="shared" si="5"/>
        <v>6635</v>
      </c>
      <c r="J24" s="70">
        <f t="shared" si="5"/>
        <v>2171</v>
      </c>
      <c r="K24" s="70">
        <f t="shared" si="5"/>
        <v>119484</v>
      </c>
      <c r="L24" s="70">
        <f t="shared" si="5"/>
        <v>121655</v>
      </c>
      <c r="M24" s="71">
        <f t="shared" si="4"/>
        <v>83.3</v>
      </c>
      <c r="N24" s="662"/>
    </row>
    <row r="25" spans="1:14" ht="12.75">
      <c r="A25" s="674"/>
      <c r="B25" s="674"/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62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662"/>
    </row>
    <row r="27" spans="1:14" ht="15.75">
      <c r="A27" s="657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62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60" t="s">
        <v>52</v>
      </c>
      <c r="M28" s="660"/>
      <c r="N28" s="662"/>
    </row>
    <row r="29" spans="1:14" ht="21.75" thickBot="1">
      <c r="A29" s="669" t="s">
        <v>100</v>
      </c>
      <c r="B29" s="670"/>
      <c r="C29" s="670"/>
      <c r="D29" s="670"/>
      <c r="E29" s="670"/>
      <c r="F29" s="670"/>
      <c r="G29" s="670"/>
      <c r="H29" s="670"/>
      <c r="I29" s="670"/>
      <c r="J29" s="670"/>
      <c r="K29" s="89" t="s">
        <v>677</v>
      </c>
      <c r="L29" s="89" t="s">
        <v>676</v>
      </c>
      <c r="M29" s="89" t="s">
        <v>186</v>
      </c>
      <c r="N29" s="662"/>
    </row>
    <row r="30" spans="1:14" ht="12.75">
      <c r="A30" s="663" t="s">
        <v>775</v>
      </c>
      <c r="B30" s="664"/>
      <c r="C30" s="664"/>
      <c r="D30" s="664"/>
      <c r="E30" s="664"/>
      <c r="F30" s="664"/>
      <c r="G30" s="664"/>
      <c r="H30" s="664"/>
      <c r="I30" s="664"/>
      <c r="J30" s="664"/>
      <c r="K30" s="90"/>
      <c r="L30" s="91"/>
      <c r="M30" s="91"/>
      <c r="N30" s="662"/>
    </row>
    <row r="31" spans="1:14" ht="13.5" thickBot="1">
      <c r="A31" s="665"/>
      <c r="B31" s="666"/>
      <c r="C31" s="666"/>
      <c r="D31" s="666"/>
      <c r="E31" s="666"/>
      <c r="F31" s="666"/>
      <c r="G31" s="666"/>
      <c r="H31" s="666"/>
      <c r="I31" s="666"/>
      <c r="J31" s="666"/>
      <c r="K31" s="92"/>
      <c r="L31" s="86"/>
      <c r="M31" s="86"/>
      <c r="N31" s="662"/>
    </row>
    <row r="32" spans="1:14" ht="13.5" thickBot="1">
      <c r="A32" s="658" t="s">
        <v>40</v>
      </c>
      <c r="B32" s="659"/>
      <c r="C32" s="659"/>
      <c r="D32" s="659"/>
      <c r="E32" s="659"/>
      <c r="F32" s="659"/>
      <c r="G32" s="659"/>
      <c r="H32" s="659"/>
      <c r="I32" s="659"/>
      <c r="J32" s="659"/>
      <c r="K32" s="93">
        <f>SUM(K30:K31)</f>
        <v>0</v>
      </c>
      <c r="L32" s="93">
        <f>SUM(L30:L31)</f>
        <v>0</v>
      </c>
      <c r="M32" s="93">
        <f>SUM(M30:M31)</f>
        <v>0</v>
      </c>
      <c r="N32" s="662"/>
    </row>
    <row r="33" ht="12.75">
      <c r="N33" s="662"/>
    </row>
    <row r="48" ht="12.75">
      <c r="A48" s="9"/>
    </row>
  </sheetData>
  <sheetProtection/>
  <mergeCells count="21">
    <mergeCell ref="A32:J32"/>
    <mergeCell ref="B4:B5"/>
    <mergeCell ref="N1:N33"/>
    <mergeCell ref="A30:J30"/>
    <mergeCell ref="A31:J31"/>
    <mergeCell ref="J3:M5"/>
    <mergeCell ref="A29:J29"/>
    <mergeCell ref="D4:I4"/>
    <mergeCell ref="A3:A6"/>
    <mergeCell ref="H6:I6"/>
    <mergeCell ref="A27:M27"/>
    <mergeCell ref="F6:G6"/>
    <mergeCell ref="L28:M28"/>
    <mergeCell ref="L2:M2"/>
    <mergeCell ref="C4:C5"/>
    <mergeCell ref="D6:E6"/>
    <mergeCell ref="A1:C1"/>
    <mergeCell ref="D1:M1"/>
    <mergeCell ref="A25:M25"/>
    <mergeCell ref="B6:C6"/>
    <mergeCell ref="B3:I3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zoomScalePageLayoutView="0" workbookViewId="0" topLeftCell="C6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72" t="s">
        <v>0</v>
      </c>
      <c r="B1" s="672"/>
      <c r="C1" s="672"/>
      <c r="D1" s="673" t="s">
        <v>776</v>
      </c>
      <c r="E1" s="673"/>
      <c r="F1" s="673"/>
      <c r="G1" s="673"/>
      <c r="H1" s="673"/>
      <c r="I1" s="673"/>
      <c r="J1" s="673"/>
      <c r="K1" s="673"/>
      <c r="L1" s="673"/>
      <c r="M1" s="673"/>
      <c r="N1" s="662" t="str">
        <f>+CONCATENATE("5. melléklet a 9/",LEFT(ÖSSZEFÜGGÉSEK!A4,4)+1,". (IV.30.) önkormányzati rendelethez    ")</f>
        <v>5. melléklet a 9/2015. (IV.30.)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60" t="s">
        <v>52</v>
      </c>
      <c r="M2" s="660"/>
      <c r="N2" s="662"/>
    </row>
    <row r="3" spans="1:14" ht="13.5" thickBot="1">
      <c r="A3" s="677" t="s">
        <v>93</v>
      </c>
      <c r="B3" s="675" t="s">
        <v>184</v>
      </c>
      <c r="C3" s="675"/>
      <c r="D3" s="675"/>
      <c r="E3" s="675"/>
      <c r="F3" s="675"/>
      <c r="G3" s="675"/>
      <c r="H3" s="675"/>
      <c r="I3" s="675"/>
      <c r="J3" s="667" t="s">
        <v>186</v>
      </c>
      <c r="K3" s="667"/>
      <c r="L3" s="667"/>
      <c r="M3" s="667"/>
      <c r="N3" s="662"/>
    </row>
    <row r="4" spans="1:14" ht="15" customHeight="1" thickBot="1">
      <c r="A4" s="678"/>
      <c r="B4" s="676" t="s">
        <v>187</v>
      </c>
      <c r="C4" s="661" t="s">
        <v>188</v>
      </c>
      <c r="D4" s="671" t="s">
        <v>182</v>
      </c>
      <c r="E4" s="671"/>
      <c r="F4" s="671"/>
      <c r="G4" s="671"/>
      <c r="H4" s="671"/>
      <c r="I4" s="671"/>
      <c r="J4" s="668"/>
      <c r="K4" s="668"/>
      <c r="L4" s="668"/>
      <c r="M4" s="668"/>
      <c r="N4" s="662"/>
    </row>
    <row r="5" spans="1:14" ht="21.75" thickBot="1">
      <c r="A5" s="678"/>
      <c r="B5" s="676"/>
      <c r="C5" s="661"/>
      <c r="D5" s="54" t="s">
        <v>187</v>
      </c>
      <c r="E5" s="54" t="s">
        <v>188</v>
      </c>
      <c r="F5" s="54" t="s">
        <v>187</v>
      </c>
      <c r="G5" s="54" t="s">
        <v>188</v>
      </c>
      <c r="H5" s="54" t="s">
        <v>187</v>
      </c>
      <c r="I5" s="54" t="s">
        <v>188</v>
      </c>
      <c r="J5" s="668"/>
      <c r="K5" s="668"/>
      <c r="L5" s="668"/>
      <c r="M5" s="668"/>
      <c r="N5" s="662"/>
    </row>
    <row r="6" spans="1:14" ht="32.25" thickBot="1">
      <c r="A6" s="679"/>
      <c r="B6" s="661" t="s">
        <v>183</v>
      </c>
      <c r="C6" s="661"/>
      <c r="D6" s="661" t="str">
        <f>+CONCATENATE(LEFT(ÖSSZEFÜGGÉSEK!A4,4),". előtt")</f>
        <v>2014. előtt</v>
      </c>
      <c r="E6" s="661"/>
      <c r="F6" s="661" t="str">
        <f>+CONCATENATE(LEFT(ÖSSZEFÜGGÉSEK!A4,4),". évi")</f>
        <v>2014. évi</v>
      </c>
      <c r="G6" s="661"/>
      <c r="H6" s="676" t="str">
        <f>+CONCATENATE(LEFT(ÖSSZEFÜGGÉSEK!A4,4),". után")</f>
        <v>2014. után</v>
      </c>
      <c r="I6" s="676"/>
      <c r="J6" s="53" t="str">
        <f>+D6</f>
        <v>2014. előtt</v>
      </c>
      <c r="K6" s="54" t="str">
        <f>+F6</f>
        <v>2014. évi</v>
      </c>
      <c r="L6" s="53" t="s">
        <v>39</v>
      </c>
      <c r="M6" s="54" t="str">
        <f>+CONCATENATE("Teljesítés %-a ",LEFT(ÖSSZEFÜGGÉSEK!A4,4),". XII. 31-ig")</f>
        <v>Teljesítés %-a 2014. XII. 31-ig</v>
      </c>
      <c r="N6" s="662"/>
    </row>
    <row r="7" spans="1:14" ht="13.5" thickBot="1">
      <c r="A7" s="55" t="s">
        <v>422</v>
      </c>
      <c r="B7" s="53" t="s">
        <v>423</v>
      </c>
      <c r="C7" s="53" t="s">
        <v>424</v>
      </c>
      <c r="D7" s="56" t="s">
        <v>425</v>
      </c>
      <c r="E7" s="54" t="s">
        <v>426</v>
      </c>
      <c r="F7" s="54" t="s">
        <v>503</v>
      </c>
      <c r="G7" s="54" t="s">
        <v>504</v>
      </c>
      <c r="H7" s="53" t="s">
        <v>505</v>
      </c>
      <c r="I7" s="56" t="s">
        <v>506</v>
      </c>
      <c r="J7" s="56" t="s">
        <v>551</v>
      </c>
      <c r="K7" s="56" t="s">
        <v>552</v>
      </c>
      <c r="L7" s="56" t="s">
        <v>553</v>
      </c>
      <c r="M7" s="57" t="s">
        <v>554</v>
      </c>
      <c r="N7" s="662"/>
    </row>
    <row r="8" spans="1:14" ht="12.75">
      <c r="A8" s="58" t="s">
        <v>94</v>
      </c>
      <c r="B8" s="59"/>
      <c r="C8" s="79"/>
      <c r="D8" s="79"/>
      <c r="E8" s="90"/>
      <c r="F8" s="79"/>
      <c r="G8" s="79"/>
      <c r="H8" s="79"/>
      <c r="I8" s="79"/>
      <c r="J8" s="79"/>
      <c r="K8" s="79"/>
      <c r="L8" s="60">
        <f aca="true" t="shared" si="0" ref="L8:L14">+J8+K8</f>
        <v>0</v>
      </c>
      <c r="M8" s="94">
        <f aca="true" t="shared" si="1" ref="M8:M15">IF((C8&lt;&gt;0),ROUND((L8/C8)*100,1),"")</f>
      </c>
      <c r="N8" s="662"/>
    </row>
    <row r="9" spans="1:14" ht="12.75">
      <c r="A9" s="61" t="s">
        <v>106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>
        <f t="shared" si="1"/>
      </c>
      <c r="N9" s="662"/>
    </row>
    <row r="10" spans="1:14" ht="12.75">
      <c r="A10" s="65" t="s">
        <v>95</v>
      </c>
      <c r="B10" s="66"/>
      <c r="C10" s="82"/>
      <c r="D10" s="82"/>
      <c r="E10" s="82"/>
      <c r="F10" s="82"/>
      <c r="G10" s="82"/>
      <c r="H10" s="82"/>
      <c r="I10" s="82"/>
      <c r="J10" s="82"/>
      <c r="K10" s="82"/>
      <c r="L10" s="64">
        <f t="shared" si="0"/>
        <v>0</v>
      </c>
      <c r="M10" s="95">
        <f t="shared" si="1"/>
      </c>
      <c r="N10" s="662"/>
    </row>
    <row r="11" spans="1:14" ht="12.75">
      <c r="A11" s="65" t="s">
        <v>107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>
        <f t="shared" si="1"/>
      </c>
      <c r="N11" s="662"/>
    </row>
    <row r="12" spans="1:14" ht="12.75">
      <c r="A12" s="65" t="s">
        <v>96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>
        <f t="shared" si="1"/>
      </c>
      <c r="N12" s="662"/>
    </row>
    <row r="13" spans="1:14" ht="12.75">
      <c r="A13" s="65" t="s">
        <v>97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>
        <f t="shared" si="1"/>
      </c>
      <c r="N13" s="662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>
        <f t="shared" si="1"/>
      </c>
      <c r="N14" s="662"/>
    </row>
    <row r="15" spans="1:14" ht="13.5" thickBot="1">
      <c r="A15" s="69" t="s">
        <v>99</v>
      </c>
      <c r="B15" s="70">
        <f aca="true" t="shared" si="2" ref="B15:L15">B8+SUM(B10:B14)</f>
        <v>0</v>
      </c>
      <c r="C15" s="70">
        <f t="shared" si="2"/>
        <v>0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1">
        <f t="shared" si="1"/>
      </c>
      <c r="N15" s="662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662"/>
    </row>
    <row r="17" spans="1:14" ht="13.5" thickBot="1">
      <c r="A17" s="75" t="s">
        <v>98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62"/>
    </row>
    <row r="18" spans="1:14" ht="12.75">
      <c r="A18" s="78" t="s">
        <v>102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4">
        <f aca="true" t="shared" si="4" ref="M18:M24">IF((C18&lt;&gt;0),ROUND((L18/C18)*100,1),"")</f>
      </c>
      <c r="N18" s="662"/>
    </row>
    <row r="19" spans="1:14" ht="12.75">
      <c r="A19" s="81" t="s">
        <v>103</v>
      </c>
      <c r="B19" s="62"/>
      <c r="C19" s="82"/>
      <c r="D19" s="82"/>
      <c r="E19" s="82"/>
      <c r="F19" s="82"/>
      <c r="G19" s="82"/>
      <c r="H19" s="82"/>
      <c r="I19" s="82"/>
      <c r="J19" s="82"/>
      <c r="K19" s="82"/>
      <c r="L19" s="83">
        <f t="shared" si="3"/>
        <v>0</v>
      </c>
      <c r="M19" s="95">
        <f t="shared" si="4"/>
      </c>
      <c r="N19" s="662"/>
    </row>
    <row r="20" spans="1:14" ht="12.75">
      <c r="A20" s="81" t="s">
        <v>104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5">
        <f t="shared" si="4"/>
      </c>
      <c r="N20" s="662"/>
    </row>
    <row r="21" spans="1:14" ht="12.75">
      <c r="A21" s="81" t="s">
        <v>105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>
        <f t="shared" si="4"/>
      </c>
      <c r="N21" s="662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>
        <f t="shared" si="4"/>
      </c>
      <c r="N22" s="662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>
        <f t="shared" si="4"/>
      </c>
      <c r="N23" s="662"/>
    </row>
    <row r="24" spans="1:14" ht="13.5" thickBot="1">
      <c r="A24" s="87" t="s">
        <v>83</v>
      </c>
      <c r="B24" s="70">
        <f aca="true" t="shared" si="5" ref="B24:L24">SUM(B18:B23)</f>
        <v>0</v>
      </c>
      <c r="C24" s="70">
        <f t="shared" si="5"/>
        <v>0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70">
        <f t="shared" si="5"/>
        <v>0</v>
      </c>
      <c r="M24" s="71">
        <f t="shared" si="4"/>
      </c>
      <c r="N24" s="662"/>
    </row>
    <row r="25" spans="1:14" ht="12.75">
      <c r="A25" s="674"/>
      <c r="B25" s="674"/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62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662"/>
    </row>
    <row r="27" spans="1:14" ht="15.75">
      <c r="A27" s="657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62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60" t="s">
        <v>52</v>
      </c>
      <c r="M28" s="660"/>
      <c r="N28" s="662"/>
    </row>
    <row r="29" spans="1:14" ht="21.75" thickBot="1">
      <c r="A29" s="669" t="s">
        <v>100</v>
      </c>
      <c r="B29" s="670"/>
      <c r="C29" s="670"/>
      <c r="D29" s="670"/>
      <c r="E29" s="670"/>
      <c r="F29" s="670"/>
      <c r="G29" s="670"/>
      <c r="H29" s="670"/>
      <c r="I29" s="670"/>
      <c r="J29" s="670"/>
      <c r="K29" s="89" t="s">
        <v>677</v>
      </c>
      <c r="L29" s="89" t="s">
        <v>676</v>
      </c>
      <c r="M29" s="89" t="s">
        <v>186</v>
      </c>
      <c r="N29" s="662"/>
    </row>
    <row r="30" spans="1:14" ht="12.75">
      <c r="A30" s="663"/>
      <c r="B30" s="664"/>
      <c r="C30" s="664"/>
      <c r="D30" s="664"/>
      <c r="E30" s="664"/>
      <c r="F30" s="664"/>
      <c r="G30" s="664"/>
      <c r="H30" s="664"/>
      <c r="I30" s="664"/>
      <c r="J30" s="664"/>
      <c r="K30" s="90"/>
      <c r="L30" s="91"/>
      <c r="M30" s="91"/>
      <c r="N30" s="662"/>
    </row>
    <row r="31" spans="1:14" ht="13.5" thickBot="1">
      <c r="A31" s="665"/>
      <c r="B31" s="666"/>
      <c r="C31" s="666"/>
      <c r="D31" s="666"/>
      <c r="E31" s="666"/>
      <c r="F31" s="666"/>
      <c r="G31" s="666"/>
      <c r="H31" s="666"/>
      <c r="I31" s="666"/>
      <c r="J31" s="666"/>
      <c r="K31" s="92"/>
      <c r="L31" s="86"/>
      <c r="M31" s="86"/>
      <c r="N31" s="662"/>
    </row>
    <row r="32" spans="1:14" ht="13.5" thickBot="1">
      <c r="A32" s="658" t="s">
        <v>40</v>
      </c>
      <c r="B32" s="659"/>
      <c r="C32" s="659"/>
      <c r="D32" s="659"/>
      <c r="E32" s="659"/>
      <c r="F32" s="659"/>
      <c r="G32" s="659"/>
      <c r="H32" s="659"/>
      <c r="I32" s="659"/>
      <c r="J32" s="659"/>
      <c r="K32" s="93">
        <f>SUM(K30:K31)</f>
        <v>0</v>
      </c>
      <c r="L32" s="93">
        <f>SUM(L30:L31)</f>
        <v>0</v>
      </c>
      <c r="M32" s="93">
        <f>SUM(M30:M31)</f>
        <v>0</v>
      </c>
      <c r="N32" s="662"/>
    </row>
    <row r="33" ht="12.75">
      <c r="N33" s="662"/>
    </row>
    <row r="48" ht="12.75">
      <c r="A48" s="9"/>
    </row>
  </sheetData>
  <sheetProtection/>
  <mergeCells count="21">
    <mergeCell ref="H6:I6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A27:M27"/>
    <mergeCell ref="A32:J32"/>
    <mergeCell ref="L28:M28"/>
    <mergeCell ref="L2:M2"/>
    <mergeCell ref="C4:C5"/>
    <mergeCell ref="D6:E6"/>
    <mergeCell ref="B3:I3"/>
    <mergeCell ref="B4:B5"/>
    <mergeCell ref="F6:G6"/>
    <mergeCell ref="A3:A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14.875" style="489" customWidth="1"/>
    <col min="2" max="2" width="65.375" style="490" customWidth="1"/>
    <col min="3" max="5" width="17.00390625" style="491" customWidth="1"/>
    <col min="6" max="16384" width="9.375" style="32" customWidth="1"/>
  </cols>
  <sheetData>
    <row r="1" spans="1:5" s="465" customFormat="1" ht="16.5" customHeight="1" thickBot="1">
      <c r="A1" s="464"/>
      <c r="B1" s="466"/>
      <c r="C1" s="511"/>
      <c r="D1" s="476"/>
      <c r="E1" s="511" t="str">
        <f>+CONCATENATE("6.1. melléklet a 9/",LEFT(ÖSSZEFÜGGÉSEK!A4,4)+1,". (IV.30.) önkormányzati rendelethez")</f>
        <v>6.1. melléklet a 9/2015. (IV.30.) önkormányzati rendelethez</v>
      </c>
    </row>
    <row r="2" spans="1:5" s="512" customFormat="1" ht="15.75" customHeight="1">
      <c r="A2" s="492" t="s">
        <v>53</v>
      </c>
      <c r="B2" s="683" t="s">
        <v>155</v>
      </c>
      <c r="C2" s="684"/>
      <c r="D2" s="685"/>
      <c r="E2" s="485" t="s">
        <v>41</v>
      </c>
    </row>
    <row r="3" spans="1:5" s="512" customFormat="1" ht="24.75" thickBot="1">
      <c r="A3" s="510" t="s">
        <v>556</v>
      </c>
      <c r="B3" s="686" t="s">
        <v>555</v>
      </c>
      <c r="C3" s="687"/>
      <c r="D3" s="688"/>
      <c r="E3" s="460" t="s">
        <v>41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514" customFormat="1" ht="12" customHeight="1" thickBot="1">
      <c r="A8" s="329" t="s">
        <v>7</v>
      </c>
      <c r="B8" s="325" t="s">
        <v>306</v>
      </c>
      <c r="C8" s="356">
        <f>SUM(C9:C14)</f>
        <v>244954</v>
      </c>
      <c r="D8" s="356">
        <f>SUM(D9:D14)</f>
        <v>271559</v>
      </c>
      <c r="E8" s="339">
        <f>SUM(E9:E14)</f>
        <v>271559</v>
      </c>
    </row>
    <row r="9" spans="1:5" s="488" customFormat="1" ht="12" customHeight="1">
      <c r="A9" s="498" t="s">
        <v>72</v>
      </c>
      <c r="B9" s="367" t="s">
        <v>307</v>
      </c>
      <c r="C9" s="358">
        <v>141063</v>
      </c>
      <c r="D9" s="358">
        <v>141063</v>
      </c>
      <c r="E9" s="358">
        <v>141063</v>
      </c>
    </row>
    <row r="10" spans="1:5" s="515" customFormat="1" ht="12" customHeight="1">
      <c r="A10" s="499" t="s">
        <v>73</v>
      </c>
      <c r="B10" s="368" t="s">
        <v>308</v>
      </c>
      <c r="C10" s="357">
        <v>69484</v>
      </c>
      <c r="D10" s="357">
        <v>66164</v>
      </c>
      <c r="E10" s="357">
        <v>66164</v>
      </c>
    </row>
    <row r="11" spans="1:5" s="515" customFormat="1" ht="12" customHeight="1">
      <c r="A11" s="499" t="s">
        <v>74</v>
      </c>
      <c r="B11" s="368" t="s">
        <v>309</v>
      </c>
      <c r="C11" s="357">
        <v>7266</v>
      </c>
      <c r="D11" s="357">
        <v>23961</v>
      </c>
      <c r="E11" s="357">
        <v>23961</v>
      </c>
    </row>
    <row r="12" spans="1:5" s="515" customFormat="1" ht="12" customHeight="1">
      <c r="A12" s="499" t="s">
        <v>75</v>
      </c>
      <c r="B12" s="368" t="s">
        <v>310</v>
      </c>
      <c r="C12" s="357">
        <v>3899</v>
      </c>
      <c r="D12" s="357">
        <v>3899</v>
      </c>
      <c r="E12" s="357">
        <v>3899</v>
      </c>
    </row>
    <row r="13" spans="1:5" s="515" customFormat="1" ht="12" customHeight="1">
      <c r="A13" s="499" t="s">
        <v>108</v>
      </c>
      <c r="B13" s="368" t="s">
        <v>311</v>
      </c>
      <c r="C13" s="357">
        <v>234</v>
      </c>
      <c r="D13" s="357">
        <v>8195</v>
      </c>
      <c r="E13" s="357">
        <v>8195</v>
      </c>
    </row>
    <row r="14" spans="1:5" s="488" customFormat="1" ht="12" customHeight="1" thickBot="1">
      <c r="A14" s="500" t="s">
        <v>76</v>
      </c>
      <c r="B14" s="348" t="s">
        <v>312</v>
      </c>
      <c r="C14" s="359">
        <v>23008</v>
      </c>
      <c r="D14" s="359">
        <v>28277</v>
      </c>
      <c r="E14" s="359">
        <v>28277</v>
      </c>
    </row>
    <row r="15" spans="1:5" s="488" customFormat="1" ht="12" customHeight="1" thickBot="1">
      <c r="A15" s="329" t="s">
        <v>8</v>
      </c>
      <c r="B15" s="346" t="s">
        <v>313</v>
      </c>
      <c r="C15" s="356">
        <f>SUM(C16:C20)</f>
        <v>36029</v>
      </c>
      <c r="D15" s="356">
        <f>SUM(D16:D20)</f>
        <v>85808</v>
      </c>
      <c r="E15" s="339">
        <f>SUM(E16:E20)</f>
        <v>89828</v>
      </c>
    </row>
    <row r="16" spans="1:5" s="488" customFormat="1" ht="12" customHeight="1">
      <c r="A16" s="498" t="s">
        <v>78</v>
      </c>
      <c r="B16" s="367" t="s">
        <v>314</v>
      </c>
      <c r="C16" s="358"/>
      <c r="D16" s="358"/>
      <c r="E16" s="341"/>
    </row>
    <row r="17" spans="1:5" s="488" customFormat="1" ht="12" customHeight="1">
      <c r="A17" s="499" t="s">
        <v>79</v>
      </c>
      <c r="B17" s="368" t="s">
        <v>315</v>
      </c>
      <c r="C17" s="357"/>
      <c r="D17" s="357"/>
      <c r="E17" s="340"/>
    </row>
    <row r="18" spans="1:5" s="488" customFormat="1" ht="12" customHeight="1">
      <c r="A18" s="499" t="s">
        <v>80</v>
      </c>
      <c r="B18" s="368" t="s">
        <v>316</v>
      </c>
      <c r="C18" s="357"/>
      <c r="D18" s="357"/>
      <c r="E18" s="340"/>
    </row>
    <row r="19" spans="1:5" s="488" customFormat="1" ht="12" customHeight="1">
      <c r="A19" s="499" t="s">
        <v>81</v>
      </c>
      <c r="B19" s="368" t="s">
        <v>317</v>
      </c>
      <c r="C19" s="357"/>
      <c r="D19" s="357"/>
      <c r="E19" s="340"/>
    </row>
    <row r="20" spans="1:5" s="488" customFormat="1" ht="12" customHeight="1">
      <c r="A20" s="499" t="s">
        <v>82</v>
      </c>
      <c r="B20" s="368" t="s">
        <v>318</v>
      </c>
      <c r="C20" s="357">
        <v>36029</v>
      </c>
      <c r="D20" s="357">
        <v>85808</v>
      </c>
      <c r="E20" s="340">
        <v>89828</v>
      </c>
    </row>
    <row r="21" spans="1:5" s="515" customFormat="1" ht="12" customHeight="1" thickBot="1">
      <c r="A21" s="500" t="s">
        <v>89</v>
      </c>
      <c r="B21" s="348" t="s">
        <v>319</v>
      </c>
      <c r="C21" s="359">
        <v>7348</v>
      </c>
      <c r="D21" s="359">
        <v>7348</v>
      </c>
      <c r="E21" s="342">
        <v>7349</v>
      </c>
    </row>
    <row r="22" spans="1:5" s="515" customFormat="1" ht="12" customHeight="1" thickBot="1">
      <c r="A22" s="329" t="s">
        <v>9</v>
      </c>
      <c r="B22" s="325" t="s">
        <v>320</v>
      </c>
      <c r="C22" s="356">
        <f>SUM(C23:C27)</f>
        <v>372770</v>
      </c>
      <c r="D22" s="356">
        <f>SUM(D23:D27)</f>
        <v>372868</v>
      </c>
      <c r="E22" s="339">
        <f>SUM(E23:E27)</f>
        <v>96043</v>
      </c>
    </row>
    <row r="23" spans="1:5" s="515" customFormat="1" ht="12" customHeight="1">
      <c r="A23" s="498" t="s">
        <v>61</v>
      </c>
      <c r="B23" s="367" t="s">
        <v>321</v>
      </c>
      <c r="C23" s="358"/>
      <c r="D23" s="358">
        <v>98</v>
      </c>
      <c r="E23" s="341">
        <v>98</v>
      </c>
    </row>
    <row r="24" spans="1:5" s="488" customFormat="1" ht="12" customHeight="1">
      <c r="A24" s="499" t="s">
        <v>62</v>
      </c>
      <c r="B24" s="368" t="s">
        <v>322</v>
      </c>
      <c r="C24" s="357"/>
      <c r="D24" s="357"/>
      <c r="E24" s="340"/>
    </row>
    <row r="25" spans="1:5" s="515" customFormat="1" ht="12" customHeight="1">
      <c r="A25" s="499" t="s">
        <v>63</v>
      </c>
      <c r="B25" s="368" t="s">
        <v>323</v>
      </c>
      <c r="C25" s="357"/>
      <c r="D25" s="357"/>
      <c r="E25" s="340"/>
    </row>
    <row r="26" spans="1:5" s="515" customFormat="1" ht="12" customHeight="1">
      <c r="A26" s="499" t="s">
        <v>64</v>
      </c>
      <c r="B26" s="368" t="s">
        <v>324</v>
      </c>
      <c r="C26" s="357"/>
      <c r="D26" s="357"/>
      <c r="E26" s="340"/>
    </row>
    <row r="27" spans="1:5" s="515" customFormat="1" ht="12" customHeight="1">
      <c r="A27" s="499" t="s">
        <v>122</v>
      </c>
      <c r="B27" s="368" t="s">
        <v>325</v>
      </c>
      <c r="C27" s="357">
        <v>372770</v>
      </c>
      <c r="D27" s="357">
        <v>372770</v>
      </c>
      <c r="E27" s="340">
        <v>95945</v>
      </c>
    </row>
    <row r="28" spans="1:5" s="515" customFormat="1" ht="12" customHeight="1" thickBot="1">
      <c r="A28" s="500" t="s">
        <v>123</v>
      </c>
      <c r="B28" s="369" t="s">
        <v>326</v>
      </c>
      <c r="C28" s="359">
        <v>372770</v>
      </c>
      <c r="D28" s="359">
        <v>372770</v>
      </c>
      <c r="E28" s="342">
        <v>95945</v>
      </c>
    </row>
    <row r="29" spans="1:5" s="515" customFormat="1" ht="12" customHeight="1" thickBot="1">
      <c r="A29" s="329" t="s">
        <v>124</v>
      </c>
      <c r="B29" s="325" t="s">
        <v>327</v>
      </c>
      <c r="C29" s="362">
        <f>+C30+C33+C34+C35</f>
        <v>66300</v>
      </c>
      <c r="D29" s="362">
        <f>+D30+D33+D34+D35</f>
        <v>90926</v>
      </c>
      <c r="E29" s="375">
        <f>+E30+E33+E34+E35</f>
        <v>93388</v>
      </c>
    </row>
    <row r="30" spans="1:5" s="515" customFormat="1" ht="12" customHeight="1">
      <c r="A30" s="498" t="s">
        <v>328</v>
      </c>
      <c r="B30" s="367" t="s">
        <v>329</v>
      </c>
      <c r="C30" s="377">
        <f>+C31+C32</f>
        <v>60000</v>
      </c>
      <c r="D30" s="377">
        <f>+D31+D32</f>
        <v>84626</v>
      </c>
      <c r="E30" s="376">
        <f>+E31+E32</f>
        <v>85425</v>
      </c>
    </row>
    <row r="31" spans="1:5" s="515" customFormat="1" ht="12" customHeight="1">
      <c r="A31" s="499" t="s">
        <v>330</v>
      </c>
      <c r="B31" s="368" t="s">
        <v>331</v>
      </c>
      <c r="C31" s="357"/>
      <c r="D31" s="357"/>
      <c r="E31" s="340"/>
    </row>
    <row r="32" spans="1:5" s="515" customFormat="1" ht="12" customHeight="1">
      <c r="A32" s="499" t="s">
        <v>332</v>
      </c>
      <c r="B32" s="368" t="s">
        <v>333</v>
      </c>
      <c r="C32" s="357">
        <v>60000</v>
      </c>
      <c r="D32" s="357">
        <v>84626</v>
      </c>
      <c r="E32" s="340">
        <v>85425</v>
      </c>
    </row>
    <row r="33" spans="1:5" s="515" customFormat="1" ht="12" customHeight="1">
      <c r="A33" s="499" t="s">
        <v>334</v>
      </c>
      <c r="B33" s="368" t="s">
        <v>335</v>
      </c>
      <c r="C33" s="357">
        <v>5300</v>
      </c>
      <c r="D33" s="357">
        <v>5300</v>
      </c>
      <c r="E33" s="340">
        <v>6678</v>
      </c>
    </row>
    <row r="34" spans="1:5" s="515" customFormat="1" ht="12" customHeight="1">
      <c r="A34" s="499" t="s">
        <v>336</v>
      </c>
      <c r="B34" s="368" t="s">
        <v>337</v>
      </c>
      <c r="C34" s="357"/>
      <c r="D34" s="357"/>
      <c r="E34" s="340">
        <v>595</v>
      </c>
    </row>
    <row r="35" spans="1:5" s="515" customFormat="1" ht="12" customHeight="1" thickBot="1">
      <c r="A35" s="500" t="s">
        <v>338</v>
      </c>
      <c r="B35" s="369" t="s">
        <v>339</v>
      </c>
      <c r="C35" s="359">
        <v>1000</v>
      </c>
      <c r="D35" s="359">
        <v>1000</v>
      </c>
      <c r="E35" s="342">
        <v>690</v>
      </c>
    </row>
    <row r="36" spans="1:5" s="515" customFormat="1" ht="12" customHeight="1" thickBot="1">
      <c r="A36" s="329" t="s">
        <v>11</v>
      </c>
      <c r="B36" s="325" t="s">
        <v>340</v>
      </c>
      <c r="C36" s="356">
        <f>SUM(C37:C46)</f>
        <v>5200</v>
      </c>
      <c r="D36" s="356">
        <f>SUM(D37:D46)</f>
        <v>9900</v>
      </c>
      <c r="E36" s="339">
        <f>SUM(E37:E46)</f>
        <v>17159</v>
      </c>
    </row>
    <row r="37" spans="1:5" s="515" customFormat="1" ht="12" customHeight="1">
      <c r="A37" s="498" t="s">
        <v>65</v>
      </c>
      <c r="B37" s="367" t="s">
        <v>341</v>
      </c>
      <c r="C37" s="358"/>
      <c r="D37" s="358"/>
      <c r="E37" s="341"/>
    </row>
    <row r="38" spans="1:5" s="515" customFormat="1" ht="12" customHeight="1">
      <c r="A38" s="499" t="s">
        <v>66</v>
      </c>
      <c r="B38" s="368" t="s">
        <v>342</v>
      </c>
      <c r="C38" s="357"/>
      <c r="D38" s="357">
        <v>4700</v>
      </c>
      <c r="E38" s="340">
        <v>12889</v>
      </c>
    </row>
    <row r="39" spans="1:5" s="515" customFormat="1" ht="12" customHeight="1">
      <c r="A39" s="499" t="s">
        <v>67</v>
      </c>
      <c r="B39" s="368" t="s">
        <v>343</v>
      </c>
      <c r="C39" s="357"/>
      <c r="D39" s="357"/>
      <c r="E39" s="340">
        <v>307</v>
      </c>
    </row>
    <row r="40" spans="1:5" s="515" customFormat="1" ht="12" customHeight="1">
      <c r="A40" s="499" t="s">
        <v>126</v>
      </c>
      <c r="B40" s="368" t="s">
        <v>344</v>
      </c>
      <c r="C40" s="357">
        <v>2200</v>
      </c>
      <c r="D40" s="357">
        <v>2200</v>
      </c>
      <c r="E40" s="340">
        <v>2028</v>
      </c>
    </row>
    <row r="41" spans="1:5" s="515" customFormat="1" ht="12" customHeight="1">
      <c r="A41" s="499" t="s">
        <v>127</v>
      </c>
      <c r="B41" s="368" t="s">
        <v>345</v>
      </c>
      <c r="C41" s="357"/>
      <c r="D41" s="357"/>
      <c r="E41" s="340"/>
    </row>
    <row r="42" spans="1:5" s="515" customFormat="1" ht="12" customHeight="1">
      <c r="A42" s="499" t="s">
        <v>128</v>
      </c>
      <c r="B42" s="368" t="s">
        <v>346</v>
      </c>
      <c r="C42" s="357"/>
      <c r="D42" s="357"/>
      <c r="E42" s="340">
        <v>1728</v>
      </c>
    </row>
    <row r="43" spans="1:5" s="515" customFormat="1" ht="12" customHeight="1">
      <c r="A43" s="499" t="s">
        <v>129</v>
      </c>
      <c r="B43" s="368" t="s">
        <v>347</v>
      </c>
      <c r="C43" s="357"/>
      <c r="D43" s="357"/>
      <c r="E43" s="340"/>
    </row>
    <row r="44" spans="1:5" s="515" customFormat="1" ht="12" customHeight="1">
      <c r="A44" s="499" t="s">
        <v>130</v>
      </c>
      <c r="B44" s="368" t="s">
        <v>348</v>
      </c>
      <c r="C44" s="357"/>
      <c r="D44" s="357"/>
      <c r="E44" s="340">
        <v>35</v>
      </c>
    </row>
    <row r="45" spans="1:5" s="515" customFormat="1" ht="12" customHeight="1">
      <c r="A45" s="499" t="s">
        <v>349</v>
      </c>
      <c r="B45" s="368" t="s">
        <v>350</v>
      </c>
      <c r="C45" s="360"/>
      <c r="D45" s="360"/>
      <c r="E45" s="343">
        <v>17</v>
      </c>
    </row>
    <row r="46" spans="1:5" s="488" customFormat="1" ht="12" customHeight="1" thickBot="1">
      <c r="A46" s="500" t="s">
        <v>351</v>
      </c>
      <c r="B46" s="369" t="s">
        <v>352</v>
      </c>
      <c r="C46" s="361">
        <v>3000</v>
      </c>
      <c r="D46" s="361">
        <v>3000</v>
      </c>
      <c r="E46" s="344">
        <v>155</v>
      </c>
    </row>
    <row r="47" spans="1:5" s="515" customFormat="1" ht="12" customHeight="1" thickBot="1">
      <c r="A47" s="329" t="s">
        <v>12</v>
      </c>
      <c r="B47" s="325" t="s">
        <v>353</v>
      </c>
      <c r="C47" s="356">
        <f>SUM(C48:C52)</f>
        <v>0</v>
      </c>
      <c r="D47" s="356">
        <f>SUM(D48:D52)</f>
        <v>1352</v>
      </c>
      <c r="E47" s="339">
        <f>SUM(E48:E52)</f>
        <v>1552</v>
      </c>
    </row>
    <row r="48" spans="1:5" s="515" customFormat="1" ht="12" customHeight="1">
      <c r="A48" s="498" t="s">
        <v>68</v>
      </c>
      <c r="B48" s="367" t="s">
        <v>354</v>
      </c>
      <c r="C48" s="379"/>
      <c r="D48" s="379"/>
      <c r="E48" s="345"/>
    </row>
    <row r="49" spans="1:5" s="515" customFormat="1" ht="12" customHeight="1">
      <c r="A49" s="499" t="s">
        <v>69</v>
      </c>
      <c r="B49" s="368" t="s">
        <v>355</v>
      </c>
      <c r="C49" s="360"/>
      <c r="D49" s="360">
        <v>1352</v>
      </c>
      <c r="E49" s="343">
        <v>1552</v>
      </c>
    </row>
    <row r="50" spans="1:5" s="515" customFormat="1" ht="12" customHeight="1">
      <c r="A50" s="499" t="s">
        <v>356</v>
      </c>
      <c r="B50" s="368" t="s">
        <v>357</v>
      </c>
      <c r="C50" s="360"/>
      <c r="D50" s="360"/>
      <c r="E50" s="343"/>
    </row>
    <row r="51" spans="1:5" s="515" customFormat="1" ht="12" customHeight="1">
      <c r="A51" s="499" t="s">
        <v>358</v>
      </c>
      <c r="B51" s="368" t="s">
        <v>359</v>
      </c>
      <c r="C51" s="360"/>
      <c r="D51" s="360"/>
      <c r="E51" s="343"/>
    </row>
    <row r="52" spans="1:5" s="515" customFormat="1" ht="12" customHeight="1" thickBot="1">
      <c r="A52" s="500" t="s">
        <v>360</v>
      </c>
      <c r="B52" s="369" t="s">
        <v>361</v>
      </c>
      <c r="C52" s="361"/>
      <c r="D52" s="361"/>
      <c r="E52" s="344"/>
    </row>
    <row r="53" spans="1:5" s="515" customFormat="1" ht="12" customHeight="1" thickBot="1">
      <c r="A53" s="329" t="s">
        <v>131</v>
      </c>
      <c r="B53" s="325" t="s">
        <v>362</v>
      </c>
      <c r="C53" s="356">
        <f>SUM(C54:C56)</f>
        <v>0</v>
      </c>
      <c r="D53" s="356">
        <f>SUM(D54:D56)</f>
        <v>40000</v>
      </c>
      <c r="E53" s="339">
        <f>SUM(E54:E56)</f>
        <v>8326</v>
      </c>
    </row>
    <row r="54" spans="1:5" s="488" customFormat="1" ht="12" customHeight="1">
      <c r="A54" s="498" t="s">
        <v>70</v>
      </c>
      <c r="B54" s="367" t="s">
        <v>363</v>
      </c>
      <c r="C54" s="358"/>
      <c r="D54" s="358"/>
      <c r="E54" s="341"/>
    </row>
    <row r="55" spans="1:5" s="488" customFormat="1" ht="12" customHeight="1">
      <c r="A55" s="499" t="s">
        <v>71</v>
      </c>
      <c r="B55" s="368" t="s">
        <v>364</v>
      </c>
      <c r="C55" s="357"/>
      <c r="D55" s="357">
        <v>40000</v>
      </c>
      <c r="E55" s="340">
        <v>8266</v>
      </c>
    </row>
    <row r="56" spans="1:5" s="488" customFormat="1" ht="12" customHeight="1">
      <c r="A56" s="499" t="s">
        <v>365</v>
      </c>
      <c r="B56" s="368" t="s">
        <v>366</v>
      </c>
      <c r="C56" s="357"/>
      <c r="D56" s="357"/>
      <c r="E56" s="340">
        <v>60</v>
      </c>
    </row>
    <row r="57" spans="1:5" s="488" customFormat="1" ht="12" customHeight="1" thickBot="1">
      <c r="A57" s="500" t="s">
        <v>367</v>
      </c>
      <c r="B57" s="369" t="s">
        <v>368</v>
      </c>
      <c r="C57" s="359"/>
      <c r="D57" s="359"/>
      <c r="E57" s="342"/>
    </row>
    <row r="58" spans="1:5" s="515" customFormat="1" ht="12" customHeight="1" thickBot="1">
      <c r="A58" s="329" t="s">
        <v>14</v>
      </c>
      <c r="B58" s="346" t="s">
        <v>369</v>
      </c>
      <c r="C58" s="356">
        <f>SUM(C59:C61)</f>
        <v>56597</v>
      </c>
      <c r="D58" s="356">
        <f>SUM(D59:D61)</f>
        <v>72097</v>
      </c>
      <c r="E58" s="339">
        <f>SUM(E59:E61)</f>
        <v>54184</v>
      </c>
    </row>
    <row r="59" spans="1:5" s="515" customFormat="1" ht="12" customHeight="1">
      <c r="A59" s="498" t="s">
        <v>132</v>
      </c>
      <c r="B59" s="367" t="s">
        <v>370</v>
      </c>
      <c r="C59" s="360"/>
      <c r="D59" s="360"/>
      <c r="E59" s="343"/>
    </row>
    <row r="60" spans="1:5" s="515" customFormat="1" ht="12" customHeight="1">
      <c r="A60" s="499" t="s">
        <v>133</v>
      </c>
      <c r="B60" s="368" t="s">
        <v>559</v>
      </c>
      <c r="C60" s="360"/>
      <c r="D60" s="360"/>
      <c r="E60" s="343">
        <v>18159</v>
      </c>
    </row>
    <row r="61" spans="1:5" s="515" customFormat="1" ht="12" customHeight="1">
      <c r="A61" s="499" t="s">
        <v>160</v>
      </c>
      <c r="B61" s="368" t="s">
        <v>372</v>
      </c>
      <c r="C61" s="360">
        <v>56597</v>
      </c>
      <c r="D61" s="360">
        <v>72097</v>
      </c>
      <c r="E61" s="343">
        <v>36025</v>
      </c>
    </row>
    <row r="62" spans="1:5" s="515" customFormat="1" ht="12" customHeight="1" thickBot="1">
      <c r="A62" s="500" t="s">
        <v>373</v>
      </c>
      <c r="B62" s="369" t="s">
        <v>374</v>
      </c>
      <c r="C62" s="360"/>
      <c r="D62" s="360"/>
      <c r="E62" s="343"/>
    </row>
    <row r="63" spans="1:5" s="515" customFormat="1" ht="12" customHeight="1" thickBot="1">
      <c r="A63" s="329" t="s">
        <v>15</v>
      </c>
      <c r="B63" s="325" t="s">
        <v>375</v>
      </c>
      <c r="C63" s="362">
        <f>+C8+C15+C22+C29+C36+C47+C53+C58</f>
        <v>781850</v>
      </c>
      <c r="D63" s="362">
        <f>+D8+D15+D22+D29+D36+D47+D53+D58</f>
        <v>944510</v>
      </c>
      <c r="E63" s="375">
        <f>+E8+E15+E22+E29+E36+E47+E53+E58</f>
        <v>632039</v>
      </c>
    </row>
    <row r="64" spans="1:5" s="515" customFormat="1" ht="12" customHeight="1" thickBot="1">
      <c r="A64" s="501" t="s">
        <v>557</v>
      </c>
      <c r="B64" s="346" t="s">
        <v>377</v>
      </c>
      <c r="C64" s="356">
        <f>SUM(C65:C67)</f>
        <v>0</v>
      </c>
      <c r="D64" s="356">
        <f>SUM(D65:D67)</f>
        <v>0</v>
      </c>
      <c r="E64" s="339">
        <f>SUM(E65:E67)</f>
        <v>0</v>
      </c>
    </row>
    <row r="65" spans="1:5" s="515" customFormat="1" ht="12" customHeight="1">
      <c r="A65" s="498" t="s">
        <v>378</v>
      </c>
      <c r="B65" s="367" t="s">
        <v>379</v>
      </c>
      <c r="C65" s="360"/>
      <c r="D65" s="360"/>
      <c r="E65" s="343"/>
    </row>
    <row r="66" spans="1:5" s="515" customFormat="1" ht="12" customHeight="1">
      <c r="A66" s="499" t="s">
        <v>380</v>
      </c>
      <c r="B66" s="368" t="s">
        <v>381</v>
      </c>
      <c r="C66" s="360"/>
      <c r="D66" s="360"/>
      <c r="E66" s="343"/>
    </row>
    <row r="67" spans="1:5" s="515" customFormat="1" ht="12" customHeight="1" thickBot="1">
      <c r="A67" s="500" t="s">
        <v>382</v>
      </c>
      <c r="B67" s="494" t="s">
        <v>383</v>
      </c>
      <c r="C67" s="360"/>
      <c r="D67" s="360"/>
      <c r="E67" s="343"/>
    </row>
    <row r="68" spans="1:5" s="515" customFormat="1" ht="12" customHeight="1" thickBot="1">
      <c r="A68" s="501" t="s">
        <v>384</v>
      </c>
      <c r="B68" s="346" t="s">
        <v>385</v>
      </c>
      <c r="C68" s="356">
        <f>SUM(C69:C72)</f>
        <v>0</v>
      </c>
      <c r="D68" s="356">
        <f>SUM(D69:D72)</f>
        <v>0</v>
      </c>
      <c r="E68" s="339">
        <f>SUM(E69:E72)</f>
        <v>0</v>
      </c>
    </row>
    <row r="69" spans="1:5" s="515" customFormat="1" ht="12" customHeight="1">
      <c r="A69" s="498" t="s">
        <v>109</v>
      </c>
      <c r="B69" s="367" t="s">
        <v>386</v>
      </c>
      <c r="C69" s="360"/>
      <c r="D69" s="360"/>
      <c r="E69" s="343"/>
    </row>
    <row r="70" spans="1:5" s="515" customFormat="1" ht="12" customHeight="1">
      <c r="A70" s="499" t="s">
        <v>110</v>
      </c>
      <c r="B70" s="368" t="s">
        <v>387</v>
      </c>
      <c r="C70" s="360"/>
      <c r="D70" s="360"/>
      <c r="E70" s="343"/>
    </row>
    <row r="71" spans="1:5" s="515" customFormat="1" ht="12" customHeight="1">
      <c r="A71" s="499" t="s">
        <v>388</v>
      </c>
      <c r="B71" s="368" t="s">
        <v>389</v>
      </c>
      <c r="C71" s="360"/>
      <c r="D71" s="360"/>
      <c r="E71" s="343"/>
    </row>
    <row r="72" spans="1:5" s="515" customFormat="1" ht="12" customHeight="1" thickBot="1">
      <c r="A72" s="500" t="s">
        <v>390</v>
      </c>
      <c r="B72" s="369" t="s">
        <v>391</v>
      </c>
      <c r="C72" s="360"/>
      <c r="D72" s="360"/>
      <c r="E72" s="343"/>
    </row>
    <row r="73" spans="1:5" s="515" customFormat="1" ht="12" customHeight="1" thickBot="1">
      <c r="A73" s="501" t="s">
        <v>392</v>
      </c>
      <c r="B73" s="346" t="s">
        <v>393</v>
      </c>
      <c r="C73" s="356">
        <f>SUM(C74:C75)</f>
        <v>23237</v>
      </c>
      <c r="D73" s="356">
        <f>SUM(D74:D75)</f>
        <v>23237</v>
      </c>
      <c r="E73" s="339">
        <f>SUM(E74:E75)</f>
        <v>0</v>
      </c>
    </row>
    <row r="74" spans="1:5" s="515" customFormat="1" ht="12" customHeight="1">
      <c r="A74" s="498" t="s">
        <v>394</v>
      </c>
      <c r="B74" s="367" t="s">
        <v>395</v>
      </c>
      <c r="C74" s="360">
        <v>23237</v>
      </c>
      <c r="D74" s="360">
        <v>23237</v>
      </c>
      <c r="E74" s="343"/>
    </row>
    <row r="75" spans="1:5" s="515" customFormat="1" ht="12" customHeight="1" thickBot="1">
      <c r="A75" s="500" t="s">
        <v>396</v>
      </c>
      <c r="B75" s="369" t="s">
        <v>397</v>
      </c>
      <c r="C75" s="360"/>
      <c r="D75" s="360"/>
      <c r="E75" s="343"/>
    </row>
    <row r="76" spans="1:5" s="515" customFormat="1" ht="12" customHeight="1" thickBot="1">
      <c r="A76" s="501" t="s">
        <v>398</v>
      </c>
      <c r="B76" s="346" t="s">
        <v>399</v>
      </c>
      <c r="C76" s="356">
        <f>SUM(C77:C79)</f>
        <v>0</v>
      </c>
      <c r="D76" s="356">
        <f>SUM(D77:D79)</f>
        <v>7998</v>
      </c>
      <c r="E76" s="339">
        <f>SUM(E77:E79)</f>
        <v>7998</v>
      </c>
    </row>
    <row r="77" spans="1:5" s="515" customFormat="1" ht="12" customHeight="1">
      <c r="A77" s="498" t="s">
        <v>400</v>
      </c>
      <c r="B77" s="367" t="s">
        <v>401</v>
      </c>
      <c r="C77" s="360"/>
      <c r="D77" s="360">
        <v>7998</v>
      </c>
      <c r="E77" s="343">
        <v>7998</v>
      </c>
    </row>
    <row r="78" spans="1:5" s="515" customFormat="1" ht="12" customHeight="1">
      <c r="A78" s="499" t="s">
        <v>402</v>
      </c>
      <c r="B78" s="368" t="s">
        <v>403</v>
      </c>
      <c r="C78" s="360"/>
      <c r="D78" s="360"/>
      <c r="E78" s="343"/>
    </row>
    <row r="79" spans="1:5" s="515" customFormat="1" ht="12" customHeight="1" thickBot="1">
      <c r="A79" s="500" t="s">
        <v>404</v>
      </c>
      <c r="B79" s="369" t="s">
        <v>405</v>
      </c>
      <c r="C79" s="360"/>
      <c r="D79" s="360"/>
      <c r="E79" s="343"/>
    </row>
    <row r="80" spans="1:5" s="515" customFormat="1" ht="12" customHeight="1" thickBot="1">
      <c r="A80" s="501" t="s">
        <v>406</v>
      </c>
      <c r="B80" s="346" t="s">
        <v>407</v>
      </c>
      <c r="C80" s="356">
        <f>SUM(C81:C84)</f>
        <v>0</v>
      </c>
      <c r="D80" s="356">
        <f>SUM(D81:D84)</f>
        <v>0</v>
      </c>
      <c r="E80" s="339">
        <f>SUM(E81:E84)</f>
        <v>0</v>
      </c>
    </row>
    <row r="81" spans="1:5" s="515" customFormat="1" ht="12" customHeight="1">
      <c r="A81" s="502" t="s">
        <v>408</v>
      </c>
      <c r="B81" s="367" t="s">
        <v>409</v>
      </c>
      <c r="C81" s="360"/>
      <c r="D81" s="360"/>
      <c r="E81" s="343"/>
    </row>
    <row r="82" spans="1:5" s="515" customFormat="1" ht="12" customHeight="1">
      <c r="A82" s="503" t="s">
        <v>410</v>
      </c>
      <c r="B82" s="368" t="s">
        <v>411</v>
      </c>
      <c r="C82" s="360"/>
      <c r="D82" s="360"/>
      <c r="E82" s="343"/>
    </row>
    <row r="83" spans="1:5" s="515" customFormat="1" ht="12" customHeight="1">
      <c r="A83" s="503" t="s">
        <v>412</v>
      </c>
      <c r="B83" s="368" t="s">
        <v>413</v>
      </c>
      <c r="C83" s="360"/>
      <c r="D83" s="360"/>
      <c r="E83" s="343"/>
    </row>
    <row r="84" spans="1:5" s="515" customFormat="1" ht="12" customHeight="1" thickBot="1">
      <c r="A84" s="504" t="s">
        <v>414</v>
      </c>
      <c r="B84" s="369" t="s">
        <v>415</v>
      </c>
      <c r="C84" s="360"/>
      <c r="D84" s="360"/>
      <c r="E84" s="343"/>
    </row>
    <row r="85" spans="1:5" s="515" customFormat="1" ht="12" customHeight="1" thickBot="1">
      <c r="A85" s="501" t="s">
        <v>416</v>
      </c>
      <c r="B85" s="346" t="s">
        <v>417</v>
      </c>
      <c r="C85" s="383"/>
      <c r="D85" s="383"/>
      <c r="E85" s="384"/>
    </row>
    <row r="86" spans="1:5" s="515" customFormat="1" ht="12" customHeight="1" thickBot="1">
      <c r="A86" s="501" t="s">
        <v>418</v>
      </c>
      <c r="B86" s="495" t="s">
        <v>419</v>
      </c>
      <c r="C86" s="362">
        <f>+C64+C68+C73+C76+C80+C85</f>
        <v>23237</v>
      </c>
      <c r="D86" s="362">
        <f>+D64+D68+D73+D76+D80+D85</f>
        <v>31235</v>
      </c>
      <c r="E86" s="375">
        <f>+E64+E68+E73+E76+E80+E85</f>
        <v>7998</v>
      </c>
    </row>
    <row r="87" spans="1:5" s="515" customFormat="1" ht="12" customHeight="1" thickBot="1">
      <c r="A87" s="505" t="s">
        <v>420</v>
      </c>
      <c r="B87" s="496" t="s">
        <v>558</v>
      </c>
      <c r="C87" s="362">
        <f>+C63+C86</f>
        <v>805087</v>
      </c>
      <c r="D87" s="362">
        <f>+D63+D86</f>
        <v>975745</v>
      </c>
      <c r="E87" s="375">
        <f>+E63+E86</f>
        <v>640037</v>
      </c>
    </row>
    <row r="88" spans="1:5" s="515" customFormat="1" ht="15" customHeight="1">
      <c r="A88" s="470"/>
      <c r="B88" s="471"/>
      <c r="C88" s="486"/>
      <c r="D88" s="486"/>
      <c r="E88" s="486"/>
    </row>
    <row r="89" spans="1:5" ht="13.5" thickBot="1">
      <c r="A89" s="472"/>
      <c r="B89" s="473"/>
      <c r="C89" s="487"/>
      <c r="D89" s="487"/>
      <c r="E89" s="487"/>
    </row>
    <row r="90" spans="1:5" s="514" customFormat="1" ht="16.5" customHeight="1" thickBot="1">
      <c r="A90" s="680" t="s">
        <v>45</v>
      </c>
      <c r="B90" s="681"/>
      <c r="C90" s="681"/>
      <c r="D90" s="681"/>
      <c r="E90" s="682"/>
    </row>
    <row r="91" spans="1:5" s="288" customFormat="1" ht="12" customHeight="1" thickBot="1">
      <c r="A91" s="493" t="s">
        <v>7</v>
      </c>
      <c r="B91" s="328" t="s">
        <v>428</v>
      </c>
      <c r="C91" s="477">
        <f>SUM(C92:C96)</f>
        <v>195905</v>
      </c>
      <c r="D91" s="477">
        <f>SUM(D92:D96)</f>
        <v>309652</v>
      </c>
      <c r="E91" s="477">
        <f>SUM(E92:E96)</f>
        <v>295937</v>
      </c>
    </row>
    <row r="92" spans="1:5" ht="12" customHeight="1">
      <c r="A92" s="506" t="s">
        <v>72</v>
      </c>
      <c r="B92" s="314" t="s">
        <v>37</v>
      </c>
      <c r="C92" s="478">
        <v>36870</v>
      </c>
      <c r="D92" s="478">
        <v>78168</v>
      </c>
      <c r="E92" s="478">
        <v>71492</v>
      </c>
    </row>
    <row r="93" spans="1:5" ht="12" customHeight="1">
      <c r="A93" s="499" t="s">
        <v>73</v>
      </c>
      <c r="B93" s="312" t="s">
        <v>134</v>
      </c>
      <c r="C93" s="479">
        <v>7084</v>
      </c>
      <c r="D93" s="479">
        <v>12303</v>
      </c>
      <c r="E93" s="479">
        <v>11600</v>
      </c>
    </row>
    <row r="94" spans="1:5" ht="12" customHeight="1">
      <c r="A94" s="499" t="s">
        <v>74</v>
      </c>
      <c r="B94" s="312" t="s">
        <v>101</v>
      </c>
      <c r="C94" s="481">
        <v>46150</v>
      </c>
      <c r="D94" s="481">
        <v>79816</v>
      </c>
      <c r="E94" s="481">
        <v>74475</v>
      </c>
    </row>
    <row r="95" spans="1:5" ht="12" customHeight="1">
      <c r="A95" s="499" t="s">
        <v>75</v>
      </c>
      <c r="B95" s="315" t="s">
        <v>135</v>
      </c>
      <c r="C95" s="481">
        <v>9500</v>
      </c>
      <c r="D95" s="481">
        <v>22593</v>
      </c>
      <c r="E95" s="481">
        <v>22494</v>
      </c>
    </row>
    <row r="96" spans="1:5" ht="12" customHeight="1">
      <c r="A96" s="499" t="s">
        <v>84</v>
      </c>
      <c r="B96" s="323" t="s">
        <v>136</v>
      </c>
      <c r="C96" s="481">
        <v>96301</v>
      </c>
      <c r="D96" s="481">
        <v>116772</v>
      </c>
      <c r="E96" s="481">
        <v>115876</v>
      </c>
    </row>
    <row r="97" spans="1:5" ht="12" customHeight="1">
      <c r="A97" s="499" t="s">
        <v>76</v>
      </c>
      <c r="B97" s="312" t="s">
        <v>429</v>
      </c>
      <c r="C97" s="481"/>
      <c r="D97" s="481"/>
      <c r="E97" s="481"/>
    </row>
    <row r="98" spans="1:5" ht="12" customHeight="1">
      <c r="A98" s="499" t="s">
        <v>77</v>
      </c>
      <c r="B98" s="335" t="s">
        <v>430</v>
      </c>
      <c r="C98" s="481"/>
      <c r="D98" s="481"/>
      <c r="E98" s="481"/>
    </row>
    <row r="99" spans="1:5" ht="12" customHeight="1">
      <c r="A99" s="499" t="s">
        <v>85</v>
      </c>
      <c r="B99" s="336" t="s">
        <v>431</v>
      </c>
      <c r="C99" s="481"/>
      <c r="D99" s="481"/>
      <c r="E99" s="481"/>
    </row>
    <row r="100" spans="1:5" ht="12" customHeight="1">
      <c r="A100" s="499" t="s">
        <v>86</v>
      </c>
      <c r="B100" s="336" t="s">
        <v>432</v>
      </c>
      <c r="C100" s="481"/>
      <c r="D100" s="481"/>
      <c r="E100" s="481"/>
    </row>
    <row r="101" spans="1:5" ht="12" customHeight="1">
      <c r="A101" s="499" t="s">
        <v>87</v>
      </c>
      <c r="B101" s="335" t="s">
        <v>433</v>
      </c>
      <c r="C101" s="481">
        <v>81951</v>
      </c>
      <c r="D101" s="481">
        <v>86770</v>
      </c>
      <c r="E101" s="481">
        <v>86474</v>
      </c>
    </row>
    <row r="102" spans="1:5" ht="12" customHeight="1">
      <c r="A102" s="499" t="s">
        <v>88</v>
      </c>
      <c r="B102" s="335" t="s">
        <v>434</v>
      </c>
      <c r="C102" s="481"/>
      <c r="D102" s="481"/>
      <c r="E102" s="481"/>
    </row>
    <row r="103" spans="1:5" ht="12" customHeight="1">
      <c r="A103" s="499" t="s">
        <v>90</v>
      </c>
      <c r="B103" s="336" t="s">
        <v>435</v>
      </c>
      <c r="C103" s="481"/>
      <c r="D103" s="481">
        <v>5000</v>
      </c>
      <c r="E103" s="481">
        <v>5000</v>
      </c>
    </row>
    <row r="104" spans="1:5" ht="12" customHeight="1">
      <c r="A104" s="507" t="s">
        <v>137</v>
      </c>
      <c r="B104" s="337" t="s">
        <v>436</v>
      </c>
      <c r="C104" s="481"/>
      <c r="D104" s="481"/>
      <c r="E104" s="481"/>
    </row>
    <row r="105" spans="1:5" ht="12" customHeight="1">
      <c r="A105" s="499" t="s">
        <v>437</v>
      </c>
      <c r="B105" s="337" t="s">
        <v>438</v>
      </c>
      <c r="C105" s="481"/>
      <c r="D105" s="481"/>
      <c r="E105" s="481"/>
    </row>
    <row r="106" spans="1:5" s="288" customFormat="1" ht="12" customHeight="1" thickBot="1">
      <c r="A106" s="508" t="s">
        <v>439</v>
      </c>
      <c r="B106" s="338" t="s">
        <v>440</v>
      </c>
      <c r="C106" s="483">
        <v>14350</v>
      </c>
      <c r="D106" s="483">
        <v>25002</v>
      </c>
      <c r="E106" s="483">
        <v>24402</v>
      </c>
    </row>
    <row r="107" spans="1:5" ht="12" customHeight="1" thickBot="1">
      <c r="A107" s="329" t="s">
        <v>8</v>
      </c>
      <c r="B107" s="327" t="s">
        <v>441</v>
      </c>
      <c r="C107" s="350">
        <f>+C108+C110+C112</f>
        <v>441307</v>
      </c>
      <c r="D107" s="350">
        <f>+D108+D110+D112</f>
        <v>486926</v>
      </c>
      <c r="E107" s="350">
        <f>+E108+E110+E112</f>
        <v>209375</v>
      </c>
    </row>
    <row r="108" spans="1:5" ht="12" customHeight="1">
      <c r="A108" s="498" t="s">
        <v>78</v>
      </c>
      <c r="B108" s="312" t="s">
        <v>158</v>
      </c>
      <c r="C108" s="480">
        <v>263817</v>
      </c>
      <c r="D108" s="480">
        <v>287455</v>
      </c>
      <c r="E108" s="480">
        <v>36256</v>
      </c>
    </row>
    <row r="109" spans="1:5" ht="12" customHeight="1">
      <c r="A109" s="498" t="s">
        <v>79</v>
      </c>
      <c r="B109" s="316" t="s">
        <v>442</v>
      </c>
      <c r="C109" s="480"/>
      <c r="D109" s="480"/>
      <c r="E109" s="480"/>
    </row>
    <row r="110" spans="1:5" ht="12" customHeight="1">
      <c r="A110" s="498" t="s">
        <v>80</v>
      </c>
      <c r="B110" s="316" t="s">
        <v>138</v>
      </c>
      <c r="C110" s="479">
        <v>150975</v>
      </c>
      <c r="D110" s="479">
        <v>149449</v>
      </c>
      <c r="E110" s="479">
        <v>123097</v>
      </c>
    </row>
    <row r="111" spans="1:5" ht="12" customHeight="1">
      <c r="A111" s="498" t="s">
        <v>81</v>
      </c>
      <c r="B111" s="316" t="s">
        <v>443</v>
      </c>
      <c r="C111" s="340"/>
      <c r="D111" s="340"/>
      <c r="E111" s="340"/>
    </row>
    <row r="112" spans="1:5" ht="12" customHeight="1">
      <c r="A112" s="498" t="s">
        <v>82</v>
      </c>
      <c r="B112" s="348" t="s">
        <v>161</v>
      </c>
      <c r="C112" s="340">
        <v>26515</v>
      </c>
      <c r="D112" s="340">
        <v>50022</v>
      </c>
      <c r="E112" s="340">
        <v>50022</v>
      </c>
    </row>
    <row r="113" spans="1:5" ht="12" customHeight="1">
      <c r="A113" s="498" t="s">
        <v>89</v>
      </c>
      <c r="B113" s="347" t="s">
        <v>444</v>
      </c>
      <c r="C113" s="340"/>
      <c r="D113" s="340"/>
      <c r="E113" s="340"/>
    </row>
    <row r="114" spans="1:5" ht="12" customHeight="1">
      <c r="A114" s="498" t="s">
        <v>91</v>
      </c>
      <c r="B114" s="363" t="s">
        <v>445</v>
      </c>
      <c r="C114" s="340"/>
      <c r="D114" s="340"/>
      <c r="E114" s="340"/>
    </row>
    <row r="115" spans="1:5" ht="12" customHeight="1">
      <c r="A115" s="498" t="s">
        <v>139</v>
      </c>
      <c r="B115" s="336" t="s">
        <v>432</v>
      </c>
      <c r="C115" s="340"/>
      <c r="D115" s="340"/>
      <c r="E115" s="340"/>
    </row>
    <row r="116" spans="1:5" ht="12" customHeight="1">
      <c r="A116" s="498" t="s">
        <v>140</v>
      </c>
      <c r="B116" s="336" t="s">
        <v>446</v>
      </c>
      <c r="C116" s="340"/>
      <c r="D116" s="340"/>
      <c r="E116" s="340"/>
    </row>
    <row r="117" spans="1:5" ht="12" customHeight="1">
      <c r="A117" s="498" t="s">
        <v>141</v>
      </c>
      <c r="B117" s="336" t="s">
        <v>447</v>
      </c>
      <c r="C117" s="340"/>
      <c r="D117" s="340"/>
      <c r="E117" s="340"/>
    </row>
    <row r="118" spans="1:5" ht="12" customHeight="1">
      <c r="A118" s="498" t="s">
        <v>448</v>
      </c>
      <c r="B118" s="336" t="s">
        <v>435</v>
      </c>
      <c r="C118" s="340"/>
      <c r="D118" s="340">
        <v>36754</v>
      </c>
      <c r="E118" s="340">
        <v>36754</v>
      </c>
    </row>
    <row r="119" spans="1:5" ht="12" customHeight="1">
      <c r="A119" s="498" t="s">
        <v>449</v>
      </c>
      <c r="B119" s="336" t="s">
        <v>450</v>
      </c>
      <c r="C119" s="340"/>
      <c r="D119" s="340"/>
      <c r="E119" s="340"/>
    </row>
    <row r="120" spans="1:5" ht="12" customHeight="1" thickBot="1">
      <c r="A120" s="507" t="s">
        <v>451</v>
      </c>
      <c r="B120" s="336" t="s">
        <v>452</v>
      </c>
      <c r="C120" s="342">
        <v>26515</v>
      </c>
      <c r="D120" s="342">
        <v>13268</v>
      </c>
      <c r="E120" s="342">
        <v>13268</v>
      </c>
    </row>
    <row r="121" spans="1:5" ht="12" customHeight="1" thickBot="1">
      <c r="A121" s="329" t="s">
        <v>9</v>
      </c>
      <c r="B121" s="332" t="s">
        <v>453</v>
      </c>
      <c r="C121" s="350">
        <f>+C122+C123</f>
        <v>0</v>
      </c>
      <c r="D121" s="350">
        <f>+D122+D123</f>
        <v>7998</v>
      </c>
      <c r="E121" s="350">
        <f>+E122+E123</f>
        <v>0</v>
      </c>
    </row>
    <row r="122" spans="1:5" ht="12" customHeight="1">
      <c r="A122" s="498" t="s">
        <v>61</v>
      </c>
      <c r="B122" s="313" t="s">
        <v>47</v>
      </c>
      <c r="C122" s="480"/>
      <c r="D122" s="480">
        <v>7998</v>
      </c>
      <c r="E122" s="480"/>
    </row>
    <row r="123" spans="1:5" ht="12" customHeight="1" thickBot="1">
      <c r="A123" s="500" t="s">
        <v>62</v>
      </c>
      <c r="B123" s="316" t="s">
        <v>48</v>
      </c>
      <c r="C123" s="481"/>
      <c r="D123" s="481"/>
      <c r="E123" s="481"/>
    </row>
    <row r="124" spans="1:5" ht="12" customHeight="1" thickBot="1">
      <c r="A124" s="329" t="s">
        <v>10</v>
      </c>
      <c r="B124" s="332" t="s">
        <v>454</v>
      </c>
      <c r="C124" s="350">
        <f>+C91+C107+C121</f>
        <v>637212</v>
      </c>
      <c r="D124" s="350">
        <f>+D91+D107+D121</f>
        <v>804576</v>
      </c>
      <c r="E124" s="350">
        <f>+E91+E107+E121</f>
        <v>505312</v>
      </c>
    </row>
    <row r="125" spans="1:5" ht="12" customHeight="1" thickBot="1">
      <c r="A125" s="329" t="s">
        <v>11</v>
      </c>
      <c r="B125" s="332" t="s">
        <v>560</v>
      </c>
      <c r="C125" s="350">
        <f>+C126+C127+C128</f>
        <v>23008</v>
      </c>
      <c r="D125" s="350">
        <f>+D126+D127+D128</f>
        <v>23008</v>
      </c>
      <c r="E125" s="350">
        <f>+E126+E127+E128</f>
        <v>23008</v>
      </c>
    </row>
    <row r="126" spans="1:5" ht="12" customHeight="1">
      <c r="A126" s="498" t="s">
        <v>65</v>
      </c>
      <c r="B126" s="313" t="s">
        <v>456</v>
      </c>
      <c r="C126" s="340">
        <v>23008</v>
      </c>
      <c r="D126" s="340">
        <v>23008</v>
      </c>
      <c r="E126" s="340">
        <v>23008</v>
      </c>
    </row>
    <row r="127" spans="1:5" ht="12" customHeight="1">
      <c r="A127" s="498" t="s">
        <v>66</v>
      </c>
      <c r="B127" s="313" t="s">
        <v>457</v>
      </c>
      <c r="C127" s="340"/>
      <c r="D127" s="340"/>
      <c r="E127" s="340"/>
    </row>
    <row r="128" spans="1:5" ht="12" customHeight="1" thickBot="1">
      <c r="A128" s="507" t="s">
        <v>67</v>
      </c>
      <c r="B128" s="311" t="s">
        <v>458</v>
      </c>
      <c r="C128" s="340"/>
      <c r="D128" s="340"/>
      <c r="E128" s="340"/>
    </row>
    <row r="129" spans="1:5" ht="12" customHeight="1" thickBot="1">
      <c r="A129" s="329" t="s">
        <v>12</v>
      </c>
      <c r="B129" s="332" t="s">
        <v>459</v>
      </c>
      <c r="C129" s="350">
        <f>+C130+C131+C132+C133</f>
        <v>0</v>
      </c>
      <c r="D129" s="350">
        <f>+D130+D131+D132+D133</f>
        <v>0</v>
      </c>
      <c r="E129" s="350">
        <f>+E130+E131+E132+E133</f>
        <v>0</v>
      </c>
    </row>
    <row r="130" spans="1:5" ht="12" customHeight="1">
      <c r="A130" s="498" t="s">
        <v>68</v>
      </c>
      <c r="B130" s="313" t="s">
        <v>460</v>
      </c>
      <c r="C130" s="340"/>
      <c r="D130" s="340"/>
      <c r="E130" s="340"/>
    </row>
    <row r="131" spans="1:5" ht="12" customHeight="1">
      <c r="A131" s="498" t="s">
        <v>69</v>
      </c>
      <c r="B131" s="313" t="s">
        <v>461</v>
      </c>
      <c r="C131" s="340"/>
      <c r="D131" s="340"/>
      <c r="E131" s="340"/>
    </row>
    <row r="132" spans="1:5" ht="12" customHeight="1">
      <c r="A132" s="498" t="s">
        <v>356</v>
      </c>
      <c r="B132" s="313" t="s">
        <v>462</v>
      </c>
      <c r="C132" s="340"/>
      <c r="D132" s="340"/>
      <c r="E132" s="340"/>
    </row>
    <row r="133" spans="1:5" s="288" customFormat="1" ht="12" customHeight="1" thickBot="1">
      <c r="A133" s="507" t="s">
        <v>358</v>
      </c>
      <c r="B133" s="311" t="s">
        <v>463</v>
      </c>
      <c r="C133" s="340"/>
      <c r="D133" s="340"/>
      <c r="E133" s="340"/>
    </row>
    <row r="134" spans="1:11" ht="13.5" thickBot="1">
      <c r="A134" s="329" t="s">
        <v>13</v>
      </c>
      <c r="B134" s="332" t="s">
        <v>680</v>
      </c>
      <c r="C134" s="482">
        <f>+C135+C136+C137+C139+C138</f>
        <v>144867</v>
      </c>
      <c r="D134" s="482">
        <f>+D135+D136+D137+D139+D138</f>
        <v>148161</v>
      </c>
      <c r="E134" s="482">
        <f>+E135+E136+E137+E139+E138</f>
        <v>139652</v>
      </c>
      <c r="K134" s="461"/>
    </row>
    <row r="135" spans="1:5" ht="12.75">
      <c r="A135" s="498" t="s">
        <v>70</v>
      </c>
      <c r="B135" s="313" t="s">
        <v>465</v>
      </c>
      <c r="C135" s="340"/>
      <c r="D135" s="340"/>
      <c r="E135" s="340"/>
    </row>
    <row r="136" spans="1:5" ht="12" customHeight="1">
      <c r="A136" s="498" t="s">
        <v>71</v>
      </c>
      <c r="B136" s="313" t="s">
        <v>466</v>
      </c>
      <c r="C136" s="340"/>
      <c r="D136" s="340"/>
      <c r="E136" s="340"/>
    </row>
    <row r="137" spans="1:5" s="288" customFormat="1" ht="12" customHeight="1">
      <c r="A137" s="498" t="s">
        <v>365</v>
      </c>
      <c r="B137" s="313" t="s">
        <v>679</v>
      </c>
      <c r="C137" s="340">
        <v>144867</v>
      </c>
      <c r="D137" s="340">
        <v>148161</v>
      </c>
      <c r="E137" s="340">
        <v>139652</v>
      </c>
    </row>
    <row r="138" spans="1:5" s="288" customFormat="1" ht="12" customHeight="1">
      <c r="A138" s="498" t="s">
        <v>367</v>
      </c>
      <c r="B138" s="313" t="s">
        <v>467</v>
      </c>
      <c r="C138" s="340"/>
      <c r="D138" s="340"/>
      <c r="E138" s="340"/>
    </row>
    <row r="139" spans="1:5" s="288" customFormat="1" ht="12" customHeight="1" thickBot="1">
      <c r="A139" s="507" t="s">
        <v>678</v>
      </c>
      <c r="B139" s="311" t="s">
        <v>468</v>
      </c>
      <c r="C139" s="340"/>
      <c r="D139" s="340"/>
      <c r="E139" s="340"/>
    </row>
    <row r="140" spans="1:5" s="288" customFormat="1" ht="12" customHeight="1" thickBot="1">
      <c r="A140" s="329" t="s">
        <v>14</v>
      </c>
      <c r="B140" s="332" t="s">
        <v>561</v>
      </c>
      <c r="C140" s="484">
        <f>+C141+C142+C143+C144</f>
        <v>0</v>
      </c>
      <c r="D140" s="484">
        <f>+D141+D142+D143+D144</f>
        <v>0</v>
      </c>
      <c r="E140" s="484">
        <f>+E141+E142+E143+E144</f>
        <v>0</v>
      </c>
    </row>
    <row r="141" spans="1:5" s="288" customFormat="1" ht="12" customHeight="1">
      <c r="A141" s="498" t="s">
        <v>132</v>
      </c>
      <c r="B141" s="313" t="s">
        <v>470</v>
      </c>
      <c r="C141" s="340"/>
      <c r="D141" s="340"/>
      <c r="E141" s="340"/>
    </row>
    <row r="142" spans="1:5" s="288" customFormat="1" ht="12" customHeight="1">
      <c r="A142" s="498" t="s">
        <v>133</v>
      </c>
      <c r="B142" s="313" t="s">
        <v>471</v>
      </c>
      <c r="C142" s="340"/>
      <c r="D142" s="340"/>
      <c r="E142" s="340"/>
    </row>
    <row r="143" spans="1:5" s="288" customFormat="1" ht="12" customHeight="1">
      <c r="A143" s="498" t="s">
        <v>160</v>
      </c>
      <c r="B143" s="313" t="s">
        <v>472</v>
      </c>
      <c r="C143" s="340"/>
      <c r="D143" s="340"/>
      <c r="E143" s="340"/>
    </row>
    <row r="144" spans="1:5" ht="12.75" customHeight="1" thickBot="1">
      <c r="A144" s="498" t="s">
        <v>373</v>
      </c>
      <c r="B144" s="313" t="s">
        <v>473</v>
      </c>
      <c r="C144" s="340"/>
      <c r="D144" s="340"/>
      <c r="E144" s="340"/>
    </row>
    <row r="145" spans="1:5" ht="12" customHeight="1" thickBot="1">
      <c r="A145" s="329" t="s">
        <v>15</v>
      </c>
      <c r="B145" s="332" t="s">
        <v>474</v>
      </c>
      <c r="C145" s="497">
        <f>+C125+C129+C134+C140</f>
        <v>167875</v>
      </c>
      <c r="D145" s="497">
        <f>+D125+D129+D134+D140</f>
        <v>171169</v>
      </c>
      <c r="E145" s="497">
        <f>+E125+E129+E134+E140</f>
        <v>162660</v>
      </c>
    </row>
    <row r="146" spans="1:5" ht="15" customHeight="1" thickBot="1">
      <c r="A146" s="509" t="s">
        <v>16</v>
      </c>
      <c r="B146" s="352" t="s">
        <v>475</v>
      </c>
      <c r="C146" s="497">
        <f>+C124+C145</f>
        <v>805087</v>
      </c>
      <c r="D146" s="497">
        <f>+D124+D145</f>
        <v>975745</v>
      </c>
      <c r="E146" s="497">
        <f>+E124+E145</f>
        <v>667972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74" t="s">
        <v>681</v>
      </c>
      <c r="B148" s="475"/>
      <c r="C148" s="111">
        <v>74</v>
      </c>
      <c r="D148" s="111">
        <v>74</v>
      </c>
      <c r="E148" s="111">
        <v>54</v>
      </c>
    </row>
    <row r="149" spans="1:5" ht="14.25" customHeight="1" thickBot="1">
      <c r="A149" s="474" t="s">
        <v>150</v>
      </c>
      <c r="B149" s="475"/>
      <c r="C149" s="111">
        <v>70</v>
      </c>
      <c r="D149" s="111">
        <v>70</v>
      </c>
      <c r="E149" s="111">
        <v>50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14.875" style="489" customWidth="1"/>
    <col min="2" max="2" width="64.625" style="490" customWidth="1"/>
    <col min="3" max="5" width="17.00390625" style="491" customWidth="1"/>
    <col min="6" max="16384" width="9.375" style="32" customWidth="1"/>
  </cols>
  <sheetData>
    <row r="1" spans="1:5" s="465" customFormat="1" ht="16.5" customHeight="1" thickBot="1">
      <c r="A1" s="464"/>
      <c r="B1" s="466"/>
      <c r="C1" s="511"/>
      <c r="D1" s="476"/>
      <c r="E1" s="609" t="str">
        <f>+CONCATENATE("6.2. melléklet a 9/",LEFT(ÖSSZEFÜGGÉSEK!A4,4)+1,". (IV.30.) önkormányzati rendelethez")</f>
        <v>6.2. melléklet a 9/2015. (IV.30.) önkormányzati rendelethez</v>
      </c>
    </row>
    <row r="2" spans="1:5" s="512" customFormat="1" ht="15.75" customHeight="1">
      <c r="A2" s="492" t="s">
        <v>53</v>
      </c>
      <c r="B2" s="683" t="s">
        <v>155</v>
      </c>
      <c r="C2" s="684"/>
      <c r="D2" s="685"/>
      <c r="E2" s="485" t="s">
        <v>41</v>
      </c>
    </row>
    <row r="3" spans="1:5" s="512" customFormat="1" ht="24.75" thickBot="1">
      <c r="A3" s="510" t="s">
        <v>556</v>
      </c>
      <c r="B3" s="686" t="s">
        <v>682</v>
      </c>
      <c r="C3" s="687"/>
      <c r="D3" s="688"/>
      <c r="E3" s="460" t="s">
        <v>49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514" customFormat="1" ht="12" customHeight="1" thickBot="1">
      <c r="A8" s="329" t="s">
        <v>7</v>
      </c>
      <c r="B8" s="325" t="s">
        <v>306</v>
      </c>
      <c r="C8" s="356">
        <f>SUM(C9:C14)</f>
        <v>244954</v>
      </c>
      <c r="D8" s="356">
        <f>SUM(D9:D14)</f>
        <v>271559</v>
      </c>
      <c r="E8" s="339">
        <f>SUM(E9:E14)</f>
        <v>271559</v>
      </c>
    </row>
    <row r="9" spans="1:5" s="488" customFormat="1" ht="12" customHeight="1">
      <c r="A9" s="498" t="s">
        <v>72</v>
      </c>
      <c r="B9" s="367" t="s">
        <v>307</v>
      </c>
      <c r="C9" s="358">
        <v>141063</v>
      </c>
      <c r="D9" s="358">
        <v>141063</v>
      </c>
      <c r="E9" s="358">
        <v>141063</v>
      </c>
    </row>
    <row r="10" spans="1:5" s="515" customFormat="1" ht="12" customHeight="1">
      <c r="A10" s="499" t="s">
        <v>73</v>
      </c>
      <c r="B10" s="368" t="s">
        <v>308</v>
      </c>
      <c r="C10" s="357">
        <v>69484</v>
      </c>
      <c r="D10" s="357">
        <v>66164</v>
      </c>
      <c r="E10" s="340">
        <v>66164</v>
      </c>
    </row>
    <row r="11" spans="1:5" s="515" customFormat="1" ht="12" customHeight="1">
      <c r="A11" s="499" t="s">
        <v>74</v>
      </c>
      <c r="B11" s="368" t="s">
        <v>309</v>
      </c>
      <c r="C11" s="357">
        <v>7266</v>
      </c>
      <c r="D11" s="357">
        <v>23961</v>
      </c>
      <c r="E11" s="357">
        <v>23961</v>
      </c>
    </row>
    <row r="12" spans="1:5" s="515" customFormat="1" ht="12" customHeight="1">
      <c r="A12" s="499" t="s">
        <v>75</v>
      </c>
      <c r="B12" s="368" t="s">
        <v>310</v>
      </c>
      <c r="C12" s="357">
        <v>3899</v>
      </c>
      <c r="D12" s="357">
        <v>3899</v>
      </c>
      <c r="E12" s="357">
        <v>3899</v>
      </c>
    </row>
    <row r="13" spans="1:5" s="515" customFormat="1" ht="12" customHeight="1">
      <c r="A13" s="499" t="s">
        <v>108</v>
      </c>
      <c r="B13" s="368" t="s">
        <v>311</v>
      </c>
      <c r="C13" s="357">
        <v>234</v>
      </c>
      <c r="D13" s="357">
        <v>8195</v>
      </c>
      <c r="E13" s="357">
        <v>8195</v>
      </c>
    </row>
    <row r="14" spans="1:5" s="488" customFormat="1" ht="12" customHeight="1" thickBot="1">
      <c r="A14" s="500" t="s">
        <v>76</v>
      </c>
      <c r="B14" s="369" t="s">
        <v>312</v>
      </c>
      <c r="C14" s="359">
        <v>23008</v>
      </c>
      <c r="D14" s="359">
        <v>28277</v>
      </c>
      <c r="E14" s="359">
        <v>28277</v>
      </c>
    </row>
    <row r="15" spans="1:5" s="488" customFormat="1" ht="12" customHeight="1" thickBot="1">
      <c r="A15" s="329" t="s">
        <v>8</v>
      </c>
      <c r="B15" s="346" t="s">
        <v>313</v>
      </c>
      <c r="C15" s="356">
        <f>SUM(C16:C20)</f>
        <v>36029</v>
      </c>
      <c r="D15" s="356">
        <f>SUM(D16:D20)</f>
        <v>85808</v>
      </c>
      <c r="E15" s="339">
        <f>SUM(E16:E20)</f>
        <v>89828</v>
      </c>
    </row>
    <row r="16" spans="1:5" s="488" customFormat="1" ht="12" customHeight="1">
      <c r="A16" s="498" t="s">
        <v>78</v>
      </c>
      <c r="B16" s="367" t="s">
        <v>314</v>
      </c>
      <c r="C16" s="358"/>
      <c r="D16" s="358"/>
      <c r="E16" s="341"/>
    </row>
    <row r="17" spans="1:5" s="488" customFormat="1" ht="12" customHeight="1">
      <c r="A17" s="499" t="s">
        <v>79</v>
      </c>
      <c r="B17" s="368" t="s">
        <v>315</v>
      </c>
      <c r="C17" s="357"/>
      <c r="D17" s="357"/>
      <c r="E17" s="340"/>
    </row>
    <row r="18" spans="1:5" s="488" customFormat="1" ht="12" customHeight="1">
      <c r="A18" s="499" t="s">
        <v>80</v>
      </c>
      <c r="B18" s="368" t="s">
        <v>316</v>
      </c>
      <c r="C18" s="357"/>
      <c r="D18" s="357"/>
      <c r="E18" s="340"/>
    </row>
    <row r="19" spans="1:5" s="488" customFormat="1" ht="12" customHeight="1">
      <c r="A19" s="499" t="s">
        <v>81</v>
      </c>
      <c r="B19" s="368" t="s">
        <v>317</v>
      </c>
      <c r="C19" s="357"/>
      <c r="D19" s="357"/>
      <c r="E19" s="340"/>
    </row>
    <row r="20" spans="1:5" s="488" customFormat="1" ht="12" customHeight="1">
      <c r="A20" s="499" t="s">
        <v>82</v>
      </c>
      <c r="B20" s="368" t="s">
        <v>318</v>
      </c>
      <c r="C20" s="357">
        <v>36029</v>
      </c>
      <c r="D20" s="357">
        <v>85808</v>
      </c>
      <c r="E20" s="340">
        <v>89828</v>
      </c>
    </row>
    <row r="21" spans="1:5" s="515" customFormat="1" ht="12" customHeight="1" thickBot="1">
      <c r="A21" s="500" t="s">
        <v>89</v>
      </c>
      <c r="B21" s="369" t="s">
        <v>319</v>
      </c>
      <c r="C21" s="359">
        <v>7348</v>
      </c>
      <c r="D21" s="359">
        <v>7348</v>
      </c>
      <c r="E21" s="342">
        <v>7349</v>
      </c>
    </row>
    <row r="22" spans="1:5" s="515" customFormat="1" ht="12" customHeight="1" thickBot="1">
      <c r="A22" s="329" t="s">
        <v>9</v>
      </c>
      <c r="B22" s="325" t="s">
        <v>320</v>
      </c>
      <c r="C22" s="356">
        <f>SUM(C23:C27)</f>
        <v>372770</v>
      </c>
      <c r="D22" s="356">
        <f>SUM(D23:D27)</f>
        <v>372868</v>
      </c>
      <c r="E22" s="339">
        <f>SUM(E23:E27)</f>
        <v>96043</v>
      </c>
    </row>
    <row r="23" spans="1:5" s="515" customFormat="1" ht="12" customHeight="1">
      <c r="A23" s="498" t="s">
        <v>61</v>
      </c>
      <c r="B23" s="367" t="s">
        <v>321</v>
      </c>
      <c r="C23" s="358"/>
      <c r="D23" s="358">
        <v>98</v>
      </c>
      <c r="E23" s="341">
        <v>98</v>
      </c>
    </row>
    <row r="24" spans="1:5" s="488" customFormat="1" ht="12" customHeight="1">
      <c r="A24" s="499" t="s">
        <v>62</v>
      </c>
      <c r="B24" s="368" t="s">
        <v>322</v>
      </c>
      <c r="C24" s="357"/>
      <c r="D24" s="357"/>
      <c r="E24" s="340"/>
    </row>
    <row r="25" spans="1:5" s="515" customFormat="1" ht="12" customHeight="1">
      <c r="A25" s="499" t="s">
        <v>63</v>
      </c>
      <c r="B25" s="368" t="s">
        <v>323</v>
      </c>
      <c r="C25" s="357"/>
      <c r="D25" s="357"/>
      <c r="E25" s="340"/>
    </row>
    <row r="26" spans="1:5" s="515" customFormat="1" ht="12" customHeight="1">
      <c r="A26" s="499" t="s">
        <v>64</v>
      </c>
      <c r="B26" s="368" t="s">
        <v>324</v>
      </c>
      <c r="C26" s="357"/>
      <c r="D26" s="357"/>
      <c r="E26" s="340"/>
    </row>
    <row r="27" spans="1:5" s="515" customFormat="1" ht="12" customHeight="1">
      <c r="A27" s="499" t="s">
        <v>122</v>
      </c>
      <c r="B27" s="368" t="s">
        <v>325</v>
      </c>
      <c r="C27" s="357">
        <v>372770</v>
      </c>
      <c r="D27" s="357">
        <v>372770</v>
      </c>
      <c r="E27" s="340">
        <v>95945</v>
      </c>
    </row>
    <row r="28" spans="1:5" s="515" customFormat="1" ht="12" customHeight="1" thickBot="1">
      <c r="A28" s="500" t="s">
        <v>123</v>
      </c>
      <c r="B28" s="369" t="s">
        <v>326</v>
      </c>
      <c r="C28" s="359">
        <v>372770</v>
      </c>
      <c r="D28" s="359">
        <v>372770</v>
      </c>
      <c r="E28" s="342">
        <v>95945</v>
      </c>
    </row>
    <row r="29" spans="1:5" s="515" customFormat="1" ht="12" customHeight="1" thickBot="1">
      <c r="A29" s="329" t="s">
        <v>124</v>
      </c>
      <c r="B29" s="325" t="s">
        <v>327</v>
      </c>
      <c r="C29" s="362">
        <f>+C30+C33+C34+C35</f>
        <v>66300</v>
      </c>
      <c r="D29" s="362">
        <f>+D30+D33+D34+D35</f>
        <v>90926</v>
      </c>
      <c r="E29" s="375">
        <f>+E30+E33+E34+E35</f>
        <v>93388</v>
      </c>
    </row>
    <row r="30" spans="1:5" s="515" customFormat="1" ht="12" customHeight="1">
      <c r="A30" s="498" t="s">
        <v>328</v>
      </c>
      <c r="B30" s="367" t="s">
        <v>329</v>
      </c>
      <c r="C30" s="377">
        <f>+C31+C32</f>
        <v>60000</v>
      </c>
      <c r="D30" s="377">
        <f>+D31+D32</f>
        <v>84626</v>
      </c>
      <c r="E30" s="376">
        <f>+E31+E32</f>
        <v>85425</v>
      </c>
    </row>
    <row r="31" spans="1:5" s="515" customFormat="1" ht="12" customHeight="1">
      <c r="A31" s="499" t="s">
        <v>330</v>
      </c>
      <c r="B31" s="368" t="s">
        <v>331</v>
      </c>
      <c r="C31" s="357"/>
      <c r="D31" s="357"/>
      <c r="E31" s="340"/>
    </row>
    <row r="32" spans="1:5" s="515" customFormat="1" ht="12" customHeight="1">
      <c r="A32" s="499" t="s">
        <v>332</v>
      </c>
      <c r="B32" s="368" t="s">
        <v>333</v>
      </c>
      <c r="C32" s="357">
        <v>60000</v>
      </c>
      <c r="D32" s="357">
        <v>84626</v>
      </c>
      <c r="E32" s="340">
        <v>85425</v>
      </c>
    </row>
    <row r="33" spans="1:5" s="515" customFormat="1" ht="12" customHeight="1">
      <c r="A33" s="499" t="s">
        <v>334</v>
      </c>
      <c r="B33" s="368" t="s">
        <v>335</v>
      </c>
      <c r="C33" s="357">
        <v>5300</v>
      </c>
      <c r="D33" s="357">
        <v>5300</v>
      </c>
      <c r="E33" s="340">
        <v>6678</v>
      </c>
    </row>
    <row r="34" spans="1:5" s="515" customFormat="1" ht="12" customHeight="1">
      <c r="A34" s="499" t="s">
        <v>336</v>
      </c>
      <c r="B34" s="368" t="s">
        <v>337</v>
      </c>
      <c r="C34" s="357"/>
      <c r="D34" s="357"/>
      <c r="E34" s="340">
        <v>595</v>
      </c>
    </row>
    <row r="35" spans="1:5" s="515" customFormat="1" ht="12" customHeight="1" thickBot="1">
      <c r="A35" s="500" t="s">
        <v>338</v>
      </c>
      <c r="B35" s="369" t="s">
        <v>339</v>
      </c>
      <c r="C35" s="359">
        <v>1000</v>
      </c>
      <c r="D35" s="359">
        <v>1000</v>
      </c>
      <c r="E35" s="342">
        <v>690</v>
      </c>
    </row>
    <row r="36" spans="1:5" s="515" customFormat="1" ht="12" customHeight="1" thickBot="1">
      <c r="A36" s="329" t="s">
        <v>11</v>
      </c>
      <c r="B36" s="325" t="s">
        <v>340</v>
      </c>
      <c r="C36" s="356">
        <f>SUM(C37:C46)</f>
        <v>5200</v>
      </c>
      <c r="D36" s="356">
        <f>SUM(D37:D46)</f>
        <v>9900</v>
      </c>
      <c r="E36" s="339">
        <f>SUM(E37:E46)</f>
        <v>17159</v>
      </c>
    </row>
    <row r="37" spans="1:5" s="515" customFormat="1" ht="12" customHeight="1">
      <c r="A37" s="498" t="s">
        <v>65</v>
      </c>
      <c r="B37" s="367" t="s">
        <v>341</v>
      </c>
      <c r="C37" s="358"/>
      <c r="D37" s="358"/>
      <c r="E37" s="341"/>
    </row>
    <row r="38" spans="1:5" s="515" customFormat="1" ht="12" customHeight="1">
      <c r="A38" s="499" t="s">
        <v>66</v>
      </c>
      <c r="B38" s="368" t="s">
        <v>342</v>
      </c>
      <c r="C38" s="357"/>
      <c r="D38" s="357">
        <v>4700</v>
      </c>
      <c r="E38" s="340">
        <v>12889</v>
      </c>
    </row>
    <row r="39" spans="1:5" s="515" customFormat="1" ht="12" customHeight="1">
      <c r="A39" s="499" t="s">
        <v>67</v>
      </c>
      <c r="B39" s="368" t="s">
        <v>343</v>
      </c>
      <c r="C39" s="357"/>
      <c r="D39" s="357"/>
      <c r="E39" s="340">
        <v>307</v>
      </c>
    </row>
    <row r="40" spans="1:5" s="515" customFormat="1" ht="12" customHeight="1">
      <c r="A40" s="499" t="s">
        <v>126</v>
      </c>
      <c r="B40" s="368" t="s">
        <v>344</v>
      </c>
      <c r="C40" s="357">
        <v>2200</v>
      </c>
      <c r="D40" s="357">
        <v>2200</v>
      </c>
      <c r="E40" s="340">
        <v>2028</v>
      </c>
    </row>
    <row r="41" spans="1:5" s="515" customFormat="1" ht="12" customHeight="1">
      <c r="A41" s="499" t="s">
        <v>127</v>
      </c>
      <c r="B41" s="368" t="s">
        <v>345</v>
      </c>
      <c r="C41" s="357"/>
      <c r="D41" s="357"/>
      <c r="E41" s="340"/>
    </row>
    <row r="42" spans="1:5" s="515" customFormat="1" ht="12" customHeight="1">
      <c r="A42" s="499" t="s">
        <v>128</v>
      </c>
      <c r="B42" s="368" t="s">
        <v>346</v>
      </c>
      <c r="C42" s="357"/>
      <c r="D42" s="357"/>
      <c r="E42" s="340">
        <v>1728</v>
      </c>
    </row>
    <row r="43" spans="1:5" s="515" customFormat="1" ht="12" customHeight="1">
      <c r="A43" s="499" t="s">
        <v>129</v>
      </c>
      <c r="B43" s="368" t="s">
        <v>347</v>
      </c>
      <c r="C43" s="357"/>
      <c r="D43" s="357"/>
      <c r="E43" s="340"/>
    </row>
    <row r="44" spans="1:5" s="515" customFormat="1" ht="12" customHeight="1">
      <c r="A44" s="499" t="s">
        <v>130</v>
      </c>
      <c r="B44" s="368" t="s">
        <v>348</v>
      </c>
      <c r="C44" s="357"/>
      <c r="D44" s="357"/>
      <c r="E44" s="340">
        <v>35</v>
      </c>
    </row>
    <row r="45" spans="1:5" s="515" customFormat="1" ht="12" customHeight="1">
      <c r="A45" s="499" t="s">
        <v>349</v>
      </c>
      <c r="B45" s="368" t="s">
        <v>350</v>
      </c>
      <c r="C45" s="360"/>
      <c r="D45" s="360"/>
      <c r="E45" s="343">
        <v>17</v>
      </c>
    </row>
    <row r="46" spans="1:5" s="488" customFormat="1" ht="12" customHeight="1" thickBot="1">
      <c r="A46" s="500" t="s">
        <v>351</v>
      </c>
      <c r="B46" s="369" t="s">
        <v>352</v>
      </c>
      <c r="C46" s="361">
        <v>3000</v>
      </c>
      <c r="D46" s="361">
        <v>3000</v>
      </c>
      <c r="E46" s="344">
        <v>155</v>
      </c>
    </row>
    <row r="47" spans="1:5" s="515" customFormat="1" ht="12" customHeight="1" thickBot="1">
      <c r="A47" s="329" t="s">
        <v>12</v>
      </c>
      <c r="B47" s="325" t="s">
        <v>353</v>
      </c>
      <c r="C47" s="356">
        <f>SUM(C48:C52)</f>
        <v>0</v>
      </c>
      <c r="D47" s="356">
        <f>SUM(D48:D52)</f>
        <v>0</v>
      </c>
      <c r="E47" s="339">
        <f>SUM(E48:E52)</f>
        <v>0</v>
      </c>
    </row>
    <row r="48" spans="1:5" s="515" customFormat="1" ht="12" customHeight="1">
      <c r="A48" s="498" t="s">
        <v>68</v>
      </c>
      <c r="B48" s="367" t="s">
        <v>354</v>
      </c>
      <c r="C48" s="379"/>
      <c r="D48" s="379"/>
      <c r="E48" s="345"/>
    </row>
    <row r="49" spans="1:5" s="515" customFormat="1" ht="12" customHeight="1">
      <c r="A49" s="499" t="s">
        <v>69</v>
      </c>
      <c r="B49" s="368" t="s">
        <v>355</v>
      </c>
      <c r="C49" s="360"/>
      <c r="D49" s="360"/>
      <c r="E49" s="343"/>
    </row>
    <row r="50" spans="1:5" s="515" customFormat="1" ht="12" customHeight="1">
      <c r="A50" s="499" t="s">
        <v>356</v>
      </c>
      <c r="B50" s="368" t="s">
        <v>357</v>
      </c>
      <c r="C50" s="360"/>
      <c r="D50" s="360"/>
      <c r="E50" s="343"/>
    </row>
    <row r="51" spans="1:5" s="515" customFormat="1" ht="12" customHeight="1">
      <c r="A51" s="499" t="s">
        <v>358</v>
      </c>
      <c r="B51" s="368" t="s">
        <v>359</v>
      </c>
      <c r="C51" s="360"/>
      <c r="D51" s="360"/>
      <c r="E51" s="343"/>
    </row>
    <row r="52" spans="1:5" s="515" customFormat="1" ht="12" customHeight="1" thickBot="1">
      <c r="A52" s="500" t="s">
        <v>360</v>
      </c>
      <c r="B52" s="369" t="s">
        <v>361</v>
      </c>
      <c r="C52" s="361"/>
      <c r="D52" s="361"/>
      <c r="E52" s="344"/>
    </row>
    <row r="53" spans="1:5" s="515" customFormat="1" ht="12" customHeight="1" thickBot="1">
      <c r="A53" s="329" t="s">
        <v>131</v>
      </c>
      <c r="B53" s="325" t="s">
        <v>362</v>
      </c>
      <c r="C53" s="356">
        <f>SUM(C54:C56)</f>
        <v>0</v>
      </c>
      <c r="D53" s="356">
        <f>SUM(D54:D56)</f>
        <v>0</v>
      </c>
      <c r="E53" s="339">
        <f>SUM(E54:E56)</f>
        <v>0</v>
      </c>
    </row>
    <row r="54" spans="1:5" s="488" customFormat="1" ht="12" customHeight="1">
      <c r="A54" s="498" t="s">
        <v>70</v>
      </c>
      <c r="B54" s="367" t="s">
        <v>363</v>
      </c>
      <c r="C54" s="358"/>
      <c r="D54" s="358"/>
      <c r="E54" s="341"/>
    </row>
    <row r="55" spans="1:5" s="488" customFormat="1" ht="12" customHeight="1">
      <c r="A55" s="499" t="s">
        <v>71</v>
      </c>
      <c r="B55" s="368" t="s">
        <v>364</v>
      </c>
      <c r="C55" s="357"/>
      <c r="D55" s="357"/>
      <c r="E55" s="340"/>
    </row>
    <row r="56" spans="1:5" s="488" customFormat="1" ht="12" customHeight="1">
      <c r="A56" s="499" t="s">
        <v>365</v>
      </c>
      <c r="B56" s="368" t="s">
        <v>366</v>
      </c>
      <c r="C56" s="357"/>
      <c r="D56" s="357"/>
      <c r="E56" s="340"/>
    </row>
    <row r="57" spans="1:5" s="488" customFormat="1" ht="12" customHeight="1" thickBot="1">
      <c r="A57" s="500" t="s">
        <v>367</v>
      </c>
      <c r="B57" s="369" t="s">
        <v>368</v>
      </c>
      <c r="C57" s="359"/>
      <c r="D57" s="359"/>
      <c r="E57" s="342"/>
    </row>
    <row r="58" spans="1:5" s="515" customFormat="1" ht="12" customHeight="1" thickBot="1">
      <c r="A58" s="329" t="s">
        <v>14</v>
      </c>
      <c r="B58" s="346" t="s">
        <v>369</v>
      </c>
      <c r="C58" s="356">
        <f>SUM(C59:C61)</f>
        <v>0</v>
      </c>
      <c r="D58" s="356">
        <f>SUM(D59:D61)</f>
        <v>0</v>
      </c>
      <c r="E58" s="339">
        <f>SUM(E59:E61)</f>
        <v>0</v>
      </c>
    </row>
    <row r="59" spans="1:5" s="515" customFormat="1" ht="12" customHeight="1">
      <c r="A59" s="498" t="s">
        <v>132</v>
      </c>
      <c r="B59" s="367" t="s">
        <v>370</v>
      </c>
      <c r="C59" s="360"/>
      <c r="D59" s="360"/>
      <c r="E59" s="343"/>
    </row>
    <row r="60" spans="1:5" s="515" customFormat="1" ht="12" customHeight="1">
      <c r="A60" s="499" t="s">
        <v>133</v>
      </c>
      <c r="B60" s="368" t="s">
        <v>559</v>
      </c>
      <c r="C60" s="360"/>
      <c r="D60" s="360"/>
      <c r="E60" s="343"/>
    </row>
    <row r="61" spans="1:5" s="515" customFormat="1" ht="12" customHeight="1">
      <c r="A61" s="499" t="s">
        <v>160</v>
      </c>
      <c r="B61" s="368" t="s">
        <v>372</v>
      </c>
      <c r="C61" s="360"/>
      <c r="D61" s="360"/>
      <c r="E61" s="343"/>
    </row>
    <row r="62" spans="1:5" s="515" customFormat="1" ht="12" customHeight="1" thickBot="1">
      <c r="A62" s="500" t="s">
        <v>373</v>
      </c>
      <c r="B62" s="369" t="s">
        <v>374</v>
      </c>
      <c r="C62" s="360"/>
      <c r="D62" s="360"/>
      <c r="E62" s="343"/>
    </row>
    <row r="63" spans="1:5" s="515" customFormat="1" ht="12" customHeight="1" thickBot="1">
      <c r="A63" s="329" t="s">
        <v>15</v>
      </c>
      <c r="B63" s="325" t="s">
        <v>375</v>
      </c>
      <c r="C63" s="362">
        <f>+C8+C15+C22+C29+C36+C47+C53+C58</f>
        <v>725253</v>
      </c>
      <c r="D63" s="362">
        <f>+D8+D15+D22+D29+D36+D47+D53+D58</f>
        <v>831061</v>
      </c>
      <c r="E63" s="375">
        <f>+E8+E15+E22+E29+E36+E47+E53+E58</f>
        <v>567977</v>
      </c>
    </row>
    <row r="64" spans="1:5" s="515" customFormat="1" ht="12" customHeight="1" thickBot="1">
      <c r="A64" s="501" t="s">
        <v>557</v>
      </c>
      <c r="B64" s="346" t="s">
        <v>377</v>
      </c>
      <c r="C64" s="356">
        <f>SUM(C65:C67)</f>
        <v>0</v>
      </c>
      <c r="D64" s="356">
        <f>SUM(D65:D67)</f>
        <v>0</v>
      </c>
      <c r="E64" s="339">
        <f>SUM(E65:E67)</f>
        <v>0</v>
      </c>
    </row>
    <row r="65" spans="1:5" s="515" customFormat="1" ht="12" customHeight="1">
      <c r="A65" s="498" t="s">
        <v>378</v>
      </c>
      <c r="B65" s="367" t="s">
        <v>379</v>
      </c>
      <c r="C65" s="360"/>
      <c r="D65" s="360"/>
      <c r="E65" s="343"/>
    </row>
    <row r="66" spans="1:5" s="515" customFormat="1" ht="12" customHeight="1">
      <c r="A66" s="499" t="s">
        <v>380</v>
      </c>
      <c r="B66" s="368" t="s">
        <v>381</v>
      </c>
      <c r="C66" s="360"/>
      <c r="D66" s="360"/>
      <c r="E66" s="343"/>
    </row>
    <row r="67" spans="1:5" s="515" customFormat="1" ht="12" customHeight="1" thickBot="1">
      <c r="A67" s="500" t="s">
        <v>382</v>
      </c>
      <c r="B67" s="494" t="s">
        <v>383</v>
      </c>
      <c r="C67" s="360"/>
      <c r="D67" s="360"/>
      <c r="E67" s="343"/>
    </row>
    <row r="68" spans="1:5" s="515" customFormat="1" ht="12" customHeight="1" thickBot="1">
      <c r="A68" s="501" t="s">
        <v>384</v>
      </c>
      <c r="B68" s="346" t="s">
        <v>385</v>
      </c>
      <c r="C68" s="356">
        <f>SUM(C69:C72)</f>
        <v>0</v>
      </c>
      <c r="D68" s="356">
        <f>SUM(D69:D72)</f>
        <v>0</v>
      </c>
      <c r="E68" s="339">
        <f>SUM(E69:E72)</f>
        <v>0</v>
      </c>
    </row>
    <row r="69" spans="1:5" s="515" customFormat="1" ht="12" customHeight="1">
      <c r="A69" s="498" t="s">
        <v>109</v>
      </c>
      <c r="B69" s="367" t="s">
        <v>386</v>
      </c>
      <c r="C69" s="360"/>
      <c r="D69" s="360"/>
      <c r="E69" s="343"/>
    </row>
    <row r="70" spans="1:5" s="515" customFormat="1" ht="12" customHeight="1">
      <c r="A70" s="499" t="s">
        <v>110</v>
      </c>
      <c r="B70" s="368" t="s">
        <v>387</v>
      </c>
      <c r="C70" s="360"/>
      <c r="D70" s="360"/>
      <c r="E70" s="343"/>
    </row>
    <row r="71" spans="1:5" s="515" customFormat="1" ht="12" customHeight="1">
      <c r="A71" s="499" t="s">
        <v>388</v>
      </c>
      <c r="B71" s="368" t="s">
        <v>389</v>
      </c>
      <c r="C71" s="360"/>
      <c r="D71" s="360"/>
      <c r="E71" s="343"/>
    </row>
    <row r="72" spans="1:5" s="515" customFormat="1" ht="12" customHeight="1" thickBot="1">
      <c r="A72" s="500" t="s">
        <v>390</v>
      </c>
      <c r="B72" s="369" t="s">
        <v>391</v>
      </c>
      <c r="C72" s="360"/>
      <c r="D72" s="360"/>
      <c r="E72" s="343"/>
    </row>
    <row r="73" spans="1:5" s="515" customFormat="1" ht="12" customHeight="1" thickBot="1">
      <c r="A73" s="501" t="s">
        <v>392</v>
      </c>
      <c r="B73" s="346" t="s">
        <v>393</v>
      </c>
      <c r="C73" s="356">
        <f>SUM(C74:C75)</f>
        <v>23237</v>
      </c>
      <c r="D73" s="356">
        <f>SUM(D74:D75)</f>
        <v>23237</v>
      </c>
      <c r="E73" s="339">
        <f>SUM(E74:E75)</f>
        <v>0</v>
      </c>
    </row>
    <row r="74" spans="1:5" s="515" customFormat="1" ht="12" customHeight="1">
      <c r="A74" s="498" t="s">
        <v>394</v>
      </c>
      <c r="B74" s="367" t="s">
        <v>395</v>
      </c>
      <c r="C74" s="360">
        <v>23237</v>
      </c>
      <c r="D74" s="360">
        <v>23237</v>
      </c>
      <c r="E74" s="343"/>
    </row>
    <row r="75" spans="1:5" s="515" customFormat="1" ht="12" customHeight="1" thickBot="1">
      <c r="A75" s="500" t="s">
        <v>396</v>
      </c>
      <c r="B75" s="369" t="s">
        <v>397</v>
      </c>
      <c r="C75" s="360"/>
      <c r="D75" s="360"/>
      <c r="E75" s="343"/>
    </row>
    <row r="76" spans="1:5" s="515" customFormat="1" ht="12" customHeight="1" thickBot="1">
      <c r="A76" s="501" t="s">
        <v>398</v>
      </c>
      <c r="B76" s="346" t="s">
        <v>399</v>
      </c>
      <c r="C76" s="356">
        <f>SUM(C77:C79)</f>
        <v>0</v>
      </c>
      <c r="D76" s="356">
        <f>SUM(D77:D79)</f>
        <v>7998</v>
      </c>
      <c r="E76" s="339">
        <f>SUM(E77:E79)</f>
        <v>7998</v>
      </c>
    </row>
    <row r="77" spans="1:5" s="515" customFormat="1" ht="12" customHeight="1">
      <c r="A77" s="498" t="s">
        <v>400</v>
      </c>
      <c r="B77" s="367" t="s">
        <v>401</v>
      </c>
      <c r="C77" s="360"/>
      <c r="D77" s="360">
        <v>7998</v>
      </c>
      <c r="E77" s="343">
        <v>7998</v>
      </c>
    </row>
    <row r="78" spans="1:5" s="515" customFormat="1" ht="12" customHeight="1">
      <c r="A78" s="499" t="s">
        <v>402</v>
      </c>
      <c r="B78" s="368" t="s">
        <v>403</v>
      </c>
      <c r="C78" s="360"/>
      <c r="D78" s="360"/>
      <c r="E78" s="343"/>
    </row>
    <row r="79" spans="1:5" s="515" customFormat="1" ht="12" customHeight="1" thickBot="1">
      <c r="A79" s="500" t="s">
        <v>404</v>
      </c>
      <c r="B79" s="369" t="s">
        <v>405</v>
      </c>
      <c r="C79" s="360"/>
      <c r="D79" s="360"/>
      <c r="E79" s="343"/>
    </row>
    <row r="80" spans="1:5" s="515" customFormat="1" ht="12" customHeight="1" thickBot="1">
      <c r="A80" s="501" t="s">
        <v>406</v>
      </c>
      <c r="B80" s="346" t="s">
        <v>407</v>
      </c>
      <c r="C80" s="356">
        <f>SUM(C81:C84)</f>
        <v>0</v>
      </c>
      <c r="D80" s="356">
        <f>SUM(D81:D84)</f>
        <v>0</v>
      </c>
      <c r="E80" s="339">
        <f>SUM(E81:E84)</f>
        <v>0</v>
      </c>
    </row>
    <row r="81" spans="1:5" s="515" customFormat="1" ht="12" customHeight="1">
      <c r="A81" s="502" t="s">
        <v>408</v>
      </c>
      <c r="B81" s="367" t="s">
        <v>409</v>
      </c>
      <c r="C81" s="360"/>
      <c r="D81" s="360"/>
      <c r="E81" s="343"/>
    </row>
    <row r="82" spans="1:5" s="515" customFormat="1" ht="12" customHeight="1">
      <c r="A82" s="503" t="s">
        <v>410</v>
      </c>
      <c r="B82" s="368" t="s">
        <v>411</v>
      </c>
      <c r="C82" s="360"/>
      <c r="D82" s="360"/>
      <c r="E82" s="343"/>
    </row>
    <row r="83" spans="1:5" s="515" customFormat="1" ht="12" customHeight="1">
      <c r="A83" s="503" t="s">
        <v>412</v>
      </c>
      <c r="B83" s="368" t="s">
        <v>413</v>
      </c>
      <c r="C83" s="360"/>
      <c r="D83" s="360"/>
      <c r="E83" s="343"/>
    </row>
    <row r="84" spans="1:5" s="515" customFormat="1" ht="12" customHeight="1" thickBot="1">
      <c r="A84" s="504" t="s">
        <v>414</v>
      </c>
      <c r="B84" s="369" t="s">
        <v>415</v>
      </c>
      <c r="C84" s="360"/>
      <c r="D84" s="360"/>
      <c r="E84" s="343"/>
    </row>
    <row r="85" spans="1:5" s="515" customFormat="1" ht="12" customHeight="1" thickBot="1">
      <c r="A85" s="501" t="s">
        <v>416</v>
      </c>
      <c r="B85" s="346" t="s">
        <v>417</v>
      </c>
      <c r="C85" s="383"/>
      <c r="D85" s="383"/>
      <c r="E85" s="384"/>
    </row>
    <row r="86" spans="1:5" s="515" customFormat="1" ht="12" customHeight="1" thickBot="1">
      <c r="A86" s="501" t="s">
        <v>418</v>
      </c>
      <c r="B86" s="495" t="s">
        <v>419</v>
      </c>
      <c r="C86" s="362">
        <f>+C64+C68+C73+C76+C80+C85</f>
        <v>23237</v>
      </c>
      <c r="D86" s="362">
        <f>+D64+D68+D73+D76+D80+D85</f>
        <v>31235</v>
      </c>
      <c r="E86" s="375">
        <f>+E64+E68+E73+E76+E80+E85</f>
        <v>7998</v>
      </c>
    </row>
    <row r="87" spans="1:5" s="515" customFormat="1" ht="12" customHeight="1" thickBot="1">
      <c r="A87" s="505" t="s">
        <v>420</v>
      </c>
      <c r="B87" s="496" t="s">
        <v>558</v>
      </c>
      <c r="C87" s="362">
        <f>+C63+C86</f>
        <v>748490</v>
      </c>
      <c r="D87" s="362">
        <f>+D63+D86</f>
        <v>862296</v>
      </c>
      <c r="E87" s="375">
        <f>+E63+E86</f>
        <v>575975</v>
      </c>
    </row>
    <row r="88" spans="1:5" s="515" customFormat="1" ht="15" customHeight="1">
      <c r="A88" s="470"/>
      <c r="B88" s="471"/>
      <c r="C88" s="486"/>
      <c r="D88" s="486"/>
      <c r="E88" s="486"/>
    </row>
    <row r="89" spans="1:5" ht="13.5" thickBot="1">
      <c r="A89" s="472"/>
      <c r="B89" s="473"/>
      <c r="C89" s="487"/>
      <c r="D89" s="487"/>
      <c r="E89" s="487"/>
    </row>
    <row r="90" spans="1:5" s="514" customFormat="1" ht="16.5" customHeight="1" thickBot="1">
      <c r="A90" s="680" t="s">
        <v>45</v>
      </c>
      <c r="B90" s="681"/>
      <c r="C90" s="681"/>
      <c r="D90" s="681"/>
      <c r="E90" s="682"/>
    </row>
    <row r="91" spans="1:5" s="288" customFormat="1" ht="12" customHeight="1" thickBot="1">
      <c r="A91" s="493" t="s">
        <v>7</v>
      </c>
      <c r="B91" s="328" t="s">
        <v>428</v>
      </c>
      <c r="C91" s="477">
        <f>SUM(C92:C96)</f>
        <v>181555</v>
      </c>
      <c r="D91" s="477">
        <f>SUM(D92:D96)</f>
        <v>279650</v>
      </c>
      <c r="E91" s="477">
        <f>SUM(E92:E96)</f>
        <v>266535</v>
      </c>
    </row>
    <row r="92" spans="1:5" ht="12" customHeight="1">
      <c r="A92" s="506" t="s">
        <v>72</v>
      </c>
      <c r="B92" s="314" t="s">
        <v>37</v>
      </c>
      <c r="C92" s="478">
        <v>36870</v>
      </c>
      <c r="D92" s="478">
        <v>78168</v>
      </c>
      <c r="E92" s="478">
        <v>71492</v>
      </c>
    </row>
    <row r="93" spans="1:5" ht="12" customHeight="1">
      <c r="A93" s="499" t="s">
        <v>73</v>
      </c>
      <c r="B93" s="312" t="s">
        <v>134</v>
      </c>
      <c r="C93" s="479">
        <v>7084</v>
      </c>
      <c r="D93" s="479">
        <v>12303</v>
      </c>
      <c r="E93" s="479">
        <v>11600</v>
      </c>
    </row>
    <row r="94" spans="1:5" ht="12" customHeight="1">
      <c r="A94" s="499" t="s">
        <v>74</v>
      </c>
      <c r="B94" s="312" t="s">
        <v>101</v>
      </c>
      <c r="C94" s="481">
        <v>46150</v>
      </c>
      <c r="D94" s="481">
        <v>79816</v>
      </c>
      <c r="E94" s="481">
        <v>74475</v>
      </c>
    </row>
    <row r="95" spans="1:5" ht="12" customHeight="1">
      <c r="A95" s="499" t="s">
        <v>75</v>
      </c>
      <c r="B95" s="315" t="s">
        <v>135</v>
      </c>
      <c r="C95" s="481">
        <v>9500</v>
      </c>
      <c r="D95" s="481">
        <v>22593</v>
      </c>
      <c r="E95" s="481">
        <v>22494</v>
      </c>
    </row>
    <row r="96" spans="1:5" ht="12" customHeight="1">
      <c r="A96" s="499" t="s">
        <v>84</v>
      </c>
      <c r="B96" s="323" t="s">
        <v>136</v>
      </c>
      <c r="C96" s="481">
        <v>81951</v>
      </c>
      <c r="D96" s="481">
        <v>86770</v>
      </c>
      <c r="E96" s="481">
        <v>86474</v>
      </c>
    </row>
    <row r="97" spans="1:5" ht="12" customHeight="1">
      <c r="A97" s="499" t="s">
        <v>76</v>
      </c>
      <c r="B97" s="312" t="s">
        <v>429</v>
      </c>
      <c r="C97" s="481"/>
      <c r="D97" s="481"/>
      <c r="E97" s="481"/>
    </row>
    <row r="98" spans="1:5" ht="12" customHeight="1">
      <c r="A98" s="499" t="s">
        <v>77</v>
      </c>
      <c r="B98" s="335" t="s">
        <v>430</v>
      </c>
      <c r="C98" s="481"/>
      <c r="D98" s="481"/>
      <c r="E98" s="481"/>
    </row>
    <row r="99" spans="1:5" ht="12" customHeight="1">
      <c r="A99" s="499" t="s">
        <v>85</v>
      </c>
      <c r="B99" s="336" t="s">
        <v>431</v>
      </c>
      <c r="C99" s="481"/>
      <c r="D99" s="481"/>
      <c r="E99" s="481"/>
    </row>
    <row r="100" spans="1:5" ht="12" customHeight="1">
      <c r="A100" s="499" t="s">
        <v>86</v>
      </c>
      <c r="B100" s="336" t="s">
        <v>432</v>
      </c>
      <c r="C100" s="481"/>
      <c r="D100" s="481"/>
      <c r="E100" s="481"/>
    </row>
    <row r="101" spans="1:5" ht="12" customHeight="1">
      <c r="A101" s="499" t="s">
        <v>87</v>
      </c>
      <c r="B101" s="335" t="s">
        <v>433</v>
      </c>
      <c r="C101" s="481">
        <v>81951</v>
      </c>
      <c r="D101" s="481">
        <v>86770</v>
      </c>
      <c r="E101" s="481">
        <v>86474</v>
      </c>
    </row>
    <row r="102" spans="1:5" ht="12" customHeight="1">
      <c r="A102" s="499" t="s">
        <v>88</v>
      </c>
      <c r="B102" s="335" t="s">
        <v>434</v>
      </c>
      <c r="C102" s="481"/>
      <c r="D102" s="481"/>
      <c r="E102" s="481"/>
    </row>
    <row r="103" spans="1:5" ht="12" customHeight="1">
      <c r="A103" s="499" t="s">
        <v>90</v>
      </c>
      <c r="B103" s="336" t="s">
        <v>435</v>
      </c>
      <c r="C103" s="481"/>
      <c r="D103" s="481"/>
      <c r="E103" s="481"/>
    </row>
    <row r="104" spans="1:5" ht="12" customHeight="1">
      <c r="A104" s="507" t="s">
        <v>137</v>
      </c>
      <c r="B104" s="337" t="s">
        <v>436</v>
      </c>
      <c r="C104" s="481"/>
      <c r="D104" s="481"/>
      <c r="E104" s="481"/>
    </row>
    <row r="105" spans="1:5" ht="12" customHeight="1">
      <c r="A105" s="499" t="s">
        <v>437</v>
      </c>
      <c r="B105" s="337" t="s">
        <v>438</v>
      </c>
      <c r="C105" s="481"/>
      <c r="D105" s="481"/>
      <c r="E105" s="481"/>
    </row>
    <row r="106" spans="1:5" s="288" customFormat="1" ht="12" customHeight="1" thickBot="1">
      <c r="A106" s="508" t="s">
        <v>439</v>
      </c>
      <c r="B106" s="338" t="s">
        <v>440</v>
      </c>
      <c r="C106" s="483"/>
      <c r="D106" s="483"/>
      <c r="E106" s="483"/>
    </row>
    <row r="107" spans="1:5" ht="12" customHeight="1" thickBot="1">
      <c r="A107" s="329" t="s">
        <v>8</v>
      </c>
      <c r="B107" s="327" t="s">
        <v>441</v>
      </c>
      <c r="C107" s="350">
        <f>+C108+C110+C112</f>
        <v>414792</v>
      </c>
      <c r="D107" s="350">
        <f>+D108+D110+D112</f>
        <v>436904</v>
      </c>
      <c r="E107" s="350">
        <f>+E108+E110+E112</f>
        <v>159353</v>
      </c>
    </row>
    <row r="108" spans="1:5" ht="12" customHeight="1">
      <c r="A108" s="498" t="s">
        <v>78</v>
      </c>
      <c r="B108" s="312" t="s">
        <v>158</v>
      </c>
      <c r="C108" s="480">
        <v>263817</v>
      </c>
      <c r="D108" s="480">
        <v>287455</v>
      </c>
      <c r="E108" s="480">
        <v>36256</v>
      </c>
    </row>
    <row r="109" spans="1:5" ht="12" customHeight="1">
      <c r="A109" s="498" t="s">
        <v>79</v>
      </c>
      <c r="B109" s="316" t="s">
        <v>442</v>
      </c>
      <c r="C109" s="480">
        <v>261367</v>
      </c>
      <c r="D109" s="480">
        <v>261367</v>
      </c>
      <c r="E109" s="480">
        <v>33839</v>
      </c>
    </row>
    <row r="110" spans="1:5" ht="12" customHeight="1">
      <c r="A110" s="498" t="s">
        <v>80</v>
      </c>
      <c r="B110" s="316" t="s">
        <v>138</v>
      </c>
      <c r="C110" s="479">
        <v>150975</v>
      </c>
      <c r="D110" s="479">
        <v>149449</v>
      </c>
      <c r="E110" s="479">
        <v>123097</v>
      </c>
    </row>
    <row r="111" spans="1:5" ht="12" customHeight="1">
      <c r="A111" s="498" t="s">
        <v>81</v>
      </c>
      <c r="B111" s="316" t="s">
        <v>443</v>
      </c>
      <c r="C111" s="340">
        <v>145975</v>
      </c>
      <c r="D111" s="340">
        <v>145975</v>
      </c>
      <c r="E111" s="340">
        <v>119591</v>
      </c>
    </row>
    <row r="112" spans="1:5" ht="12" customHeight="1">
      <c r="A112" s="498" t="s">
        <v>82</v>
      </c>
      <c r="B112" s="348" t="s">
        <v>161</v>
      </c>
      <c r="C112" s="340"/>
      <c r="D112" s="340"/>
      <c r="E112" s="340"/>
    </row>
    <row r="113" spans="1:5" ht="12" customHeight="1">
      <c r="A113" s="498" t="s">
        <v>89</v>
      </c>
      <c r="B113" s="347" t="s">
        <v>444</v>
      </c>
      <c r="C113" s="340"/>
      <c r="D113" s="340"/>
      <c r="E113" s="340"/>
    </row>
    <row r="114" spans="1:5" ht="12" customHeight="1">
      <c r="A114" s="498" t="s">
        <v>91</v>
      </c>
      <c r="B114" s="363" t="s">
        <v>445</v>
      </c>
      <c r="C114" s="340"/>
      <c r="D114" s="340"/>
      <c r="E114" s="340"/>
    </row>
    <row r="115" spans="1:5" ht="12" customHeight="1">
      <c r="A115" s="498" t="s">
        <v>139</v>
      </c>
      <c r="B115" s="336" t="s">
        <v>432</v>
      </c>
      <c r="C115" s="340"/>
      <c r="D115" s="340"/>
      <c r="E115" s="340"/>
    </row>
    <row r="116" spans="1:5" ht="12" customHeight="1">
      <c r="A116" s="498" t="s">
        <v>140</v>
      </c>
      <c r="B116" s="336" t="s">
        <v>446</v>
      </c>
      <c r="C116" s="340"/>
      <c r="D116" s="340"/>
      <c r="E116" s="340"/>
    </row>
    <row r="117" spans="1:5" ht="12" customHeight="1">
      <c r="A117" s="498" t="s">
        <v>141</v>
      </c>
      <c r="B117" s="336" t="s">
        <v>447</v>
      </c>
      <c r="C117" s="340"/>
      <c r="D117" s="340"/>
      <c r="E117" s="340"/>
    </row>
    <row r="118" spans="1:5" ht="12" customHeight="1">
      <c r="A118" s="498" t="s">
        <v>448</v>
      </c>
      <c r="B118" s="336" t="s">
        <v>435</v>
      </c>
      <c r="C118" s="340"/>
      <c r="D118" s="340"/>
      <c r="E118" s="340"/>
    </row>
    <row r="119" spans="1:5" ht="12" customHeight="1">
      <c r="A119" s="498" t="s">
        <v>449</v>
      </c>
      <c r="B119" s="336" t="s">
        <v>450</v>
      </c>
      <c r="C119" s="340"/>
      <c r="D119" s="340"/>
      <c r="E119" s="340"/>
    </row>
    <row r="120" spans="1:5" ht="12" customHeight="1" thickBot="1">
      <c r="A120" s="507" t="s">
        <v>451</v>
      </c>
      <c r="B120" s="336" t="s">
        <v>452</v>
      </c>
      <c r="C120" s="342"/>
      <c r="D120" s="342"/>
      <c r="E120" s="342"/>
    </row>
    <row r="121" spans="1:5" ht="12" customHeight="1" thickBot="1">
      <c r="A121" s="329" t="s">
        <v>9</v>
      </c>
      <c r="B121" s="332" t="s">
        <v>453</v>
      </c>
      <c r="C121" s="350">
        <f>+C122+C123</f>
        <v>0</v>
      </c>
      <c r="D121" s="350">
        <f>+D122+D123</f>
        <v>7998</v>
      </c>
      <c r="E121" s="350">
        <f>+E122+E123</f>
        <v>0</v>
      </c>
    </row>
    <row r="122" spans="1:5" ht="12" customHeight="1">
      <c r="A122" s="498" t="s">
        <v>61</v>
      </c>
      <c r="B122" s="313" t="s">
        <v>47</v>
      </c>
      <c r="C122" s="480"/>
      <c r="D122" s="480">
        <v>7998</v>
      </c>
      <c r="E122" s="480"/>
    </row>
    <row r="123" spans="1:5" ht="12" customHeight="1" thickBot="1">
      <c r="A123" s="500" t="s">
        <v>62</v>
      </c>
      <c r="B123" s="316" t="s">
        <v>48</v>
      </c>
      <c r="C123" s="481"/>
      <c r="D123" s="481"/>
      <c r="E123" s="481"/>
    </row>
    <row r="124" spans="1:5" ht="12" customHeight="1" thickBot="1">
      <c r="A124" s="329" t="s">
        <v>10</v>
      </c>
      <c r="B124" s="332" t="s">
        <v>454</v>
      </c>
      <c r="C124" s="350">
        <f>+C91+C107+C121</f>
        <v>596347</v>
      </c>
      <c r="D124" s="350">
        <f>+D91+D107+D121</f>
        <v>724552</v>
      </c>
      <c r="E124" s="350">
        <f>+E91+E107+E121</f>
        <v>425888</v>
      </c>
    </row>
    <row r="125" spans="1:5" ht="12" customHeight="1" thickBot="1">
      <c r="A125" s="329" t="s">
        <v>11</v>
      </c>
      <c r="B125" s="332" t="s">
        <v>560</v>
      </c>
      <c r="C125" s="350">
        <f>+C126+C127+C128</f>
        <v>23008</v>
      </c>
      <c r="D125" s="350">
        <f>+D126+D127+D128</f>
        <v>23008</v>
      </c>
      <c r="E125" s="350">
        <f>+E126+E127+E128</f>
        <v>23008</v>
      </c>
    </row>
    <row r="126" spans="1:5" ht="12" customHeight="1">
      <c r="A126" s="498" t="s">
        <v>65</v>
      </c>
      <c r="B126" s="313" t="s">
        <v>456</v>
      </c>
      <c r="C126" s="340">
        <v>23008</v>
      </c>
      <c r="D126" s="340">
        <v>23008</v>
      </c>
      <c r="E126" s="340">
        <v>23008</v>
      </c>
    </row>
    <row r="127" spans="1:5" ht="12" customHeight="1">
      <c r="A127" s="498" t="s">
        <v>66</v>
      </c>
      <c r="B127" s="313" t="s">
        <v>457</v>
      </c>
      <c r="C127" s="340"/>
      <c r="D127" s="340"/>
      <c r="E127" s="340"/>
    </row>
    <row r="128" spans="1:5" ht="12" customHeight="1" thickBot="1">
      <c r="A128" s="507" t="s">
        <v>67</v>
      </c>
      <c r="B128" s="311" t="s">
        <v>458</v>
      </c>
      <c r="C128" s="340"/>
      <c r="D128" s="340"/>
      <c r="E128" s="340"/>
    </row>
    <row r="129" spans="1:5" ht="12" customHeight="1" thickBot="1">
      <c r="A129" s="329" t="s">
        <v>12</v>
      </c>
      <c r="B129" s="332" t="s">
        <v>459</v>
      </c>
      <c r="C129" s="350">
        <f>+C130+C131+C132+C133</f>
        <v>0</v>
      </c>
      <c r="D129" s="350">
        <f>+D130+D131+D132+D133</f>
        <v>0</v>
      </c>
      <c r="E129" s="350">
        <f>+E130+E131+E132+E133</f>
        <v>0</v>
      </c>
    </row>
    <row r="130" spans="1:5" ht="12" customHeight="1">
      <c r="A130" s="498" t="s">
        <v>68</v>
      </c>
      <c r="B130" s="313" t="s">
        <v>460</v>
      </c>
      <c r="C130" s="340"/>
      <c r="D130" s="340"/>
      <c r="E130" s="340"/>
    </row>
    <row r="131" spans="1:5" ht="12" customHeight="1">
      <c r="A131" s="498" t="s">
        <v>69</v>
      </c>
      <c r="B131" s="313" t="s">
        <v>461</v>
      </c>
      <c r="C131" s="340"/>
      <c r="D131" s="340"/>
      <c r="E131" s="340"/>
    </row>
    <row r="132" spans="1:5" ht="12" customHeight="1">
      <c r="A132" s="498" t="s">
        <v>356</v>
      </c>
      <c r="B132" s="313" t="s">
        <v>462</v>
      </c>
      <c r="C132" s="340"/>
      <c r="D132" s="340"/>
      <c r="E132" s="340"/>
    </row>
    <row r="133" spans="1:5" s="288" customFormat="1" ht="12" customHeight="1" thickBot="1">
      <c r="A133" s="507" t="s">
        <v>358</v>
      </c>
      <c r="B133" s="311" t="s">
        <v>463</v>
      </c>
      <c r="C133" s="340"/>
      <c r="D133" s="340"/>
      <c r="E133" s="340"/>
    </row>
    <row r="134" spans="1:11" ht="13.5" thickBot="1">
      <c r="A134" s="329" t="s">
        <v>13</v>
      </c>
      <c r="B134" s="332" t="s">
        <v>680</v>
      </c>
      <c r="C134" s="482">
        <f>+C135+C136+C138+C139+C137</f>
        <v>144867</v>
      </c>
      <c r="D134" s="482">
        <f>+D135+D136+D138+D139+D137</f>
        <v>148161</v>
      </c>
      <c r="E134" s="482">
        <f>+E135+E136+E138+E139+E137</f>
        <v>139652</v>
      </c>
      <c r="K134" s="461"/>
    </row>
    <row r="135" spans="1:5" ht="12.75">
      <c r="A135" s="498" t="s">
        <v>70</v>
      </c>
      <c r="B135" s="313" t="s">
        <v>465</v>
      </c>
      <c r="C135" s="340"/>
      <c r="D135" s="340"/>
      <c r="E135" s="340"/>
    </row>
    <row r="136" spans="1:5" ht="12" customHeight="1">
      <c r="A136" s="498" t="s">
        <v>71</v>
      </c>
      <c r="B136" s="313" t="s">
        <v>466</v>
      </c>
      <c r="C136" s="340"/>
      <c r="D136" s="340"/>
      <c r="E136" s="340"/>
    </row>
    <row r="137" spans="1:5" ht="12" customHeight="1">
      <c r="A137" s="498" t="s">
        <v>365</v>
      </c>
      <c r="B137" s="313" t="s">
        <v>679</v>
      </c>
      <c r="C137" s="340">
        <v>144867</v>
      </c>
      <c r="D137" s="340">
        <v>148161</v>
      </c>
      <c r="E137" s="340">
        <v>139652</v>
      </c>
    </row>
    <row r="138" spans="1:5" s="288" customFormat="1" ht="12" customHeight="1">
      <c r="A138" s="498" t="s">
        <v>367</v>
      </c>
      <c r="B138" s="313" t="s">
        <v>467</v>
      </c>
      <c r="C138" s="340"/>
      <c r="D138" s="340"/>
      <c r="E138" s="340"/>
    </row>
    <row r="139" spans="1:5" s="288" customFormat="1" ht="12" customHeight="1" thickBot="1">
      <c r="A139" s="507" t="s">
        <v>678</v>
      </c>
      <c r="B139" s="311" t="s">
        <v>468</v>
      </c>
      <c r="C139" s="340"/>
      <c r="D139" s="340"/>
      <c r="E139" s="340"/>
    </row>
    <row r="140" spans="1:5" s="288" customFormat="1" ht="12" customHeight="1" thickBot="1">
      <c r="A140" s="329" t="s">
        <v>14</v>
      </c>
      <c r="B140" s="332" t="s">
        <v>561</v>
      </c>
      <c r="C140" s="484">
        <f>+C141+C142+C143+C144</f>
        <v>0</v>
      </c>
      <c r="D140" s="484">
        <f>+D141+D142+D143+D144</f>
        <v>0</v>
      </c>
      <c r="E140" s="484">
        <f>+E141+E142+E143+E144</f>
        <v>0</v>
      </c>
    </row>
    <row r="141" spans="1:5" s="288" customFormat="1" ht="12" customHeight="1">
      <c r="A141" s="498" t="s">
        <v>132</v>
      </c>
      <c r="B141" s="313" t="s">
        <v>470</v>
      </c>
      <c r="C141" s="340"/>
      <c r="D141" s="340"/>
      <c r="E141" s="340"/>
    </row>
    <row r="142" spans="1:5" s="288" customFormat="1" ht="12" customHeight="1">
      <c r="A142" s="498" t="s">
        <v>133</v>
      </c>
      <c r="B142" s="313" t="s">
        <v>471</v>
      </c>
      <c r="C142" s="340"/>
      <c r="D142" s="340"/>
      <c r="E142" s="340"/>
    </row>
    <row r="143" spans="1:5" s="288" customFormat="1" ht="12" customHeight="1">
      <c r="A143" s="498" t="s">
        <v>160</v>
      </c>
      <c r="B143" s="313" t="s">
        <v>472</v>
      </c>
      <c r="C143" s="340"/>
      <c r="D143" s="340"/>
      <c r="E143" s="340"/>
    </row>
    <row r="144" spans="1:5" ht="12.75" customHeight="1" thickBot="1">
      <c r="A144" s="498" t="s">
        <v>373</v>
      </c>
      <c r="B144" s="313" t="s">
        <v>473</v>
      </c>
      <c r="C144" s="340"/>
      <c r="D144" s="340"/>
      <c r="E144" s="340"/>
    </row>
    <row r="145" spans="1:5" ht="12" customHeight="1" thickBot="1">
      <c r="A145" s="329" t="s">
        <v>15</v>
      </c>
      <c r="B145" s="332" t="s">
        <v>474</v>
      </c>
      <c r="C145" s="497">
        <f>+C125+C129+C134+C140</f>
        <v>167875</v>
      </c>
      <c r="D145" s="497">
        <f>+D125+D129+D134+D140</f>
        <v>171169</v>
      </c>
      <c r="E145" s="497">
        <f>+E125+E129+E134+E140</f>
        <v>162660</v>
      </c>
    </row>
    <row r="146" spans="1:5" ht="15" customHeight="1" thickBot="1">
      <c r="A146" s="509" t="s">
        <v>16</v>
      </c>
      <c r="B146" s="352" t="s">
        <v>475</v>
      </c>
      <c r="C146" s="497">
        <f>+C124+C145</f>
        <v>764222</v>
      </c>
      <c r="D146" s="497">
        <f>+D124+D145</f>
        <v>895721</v>
      </c>
      <c r="E146" s="497">
        <f>+E124+E145</f>
        <v>588548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74" t="s">
        <v>683</v>
      </c>
      <c r="B148" s="475"/>
      <c r="C148" s="113">
        <v>74</v>
      </c>
      <c r="D148" s="114">
        <v>74</v>
      </c>
      <c r="E148" s="111">
        <v>54</v>
      </c>
    </row>
    <row r="149" spans="1:5" ht="14.25" customHeight="1" thickBot="1">
      <c r="A149" s="474" t="s">
        <v>150</v>
      </c>
      <c r="B149" s="475"/>
      <c r="C149" s="113">
        <v>70</v>
      </c>
      <c r="D149" s="114">
        <v>70</v>
      </c>
      <c r="E149" s="111">
        <v>50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14.875" style="489" customWidth="1"/>
    <col min="2" max="2" width="65.375" style="490" customWidth="1"/>
    <col min="3" max="5" width="17.00390625" style="491" customWidth="1"/>
    <col min="6" max="16384" width="9.375" style="32" customWidth="1"/>
  </cols>
  <sheetData>
    <row r="1" spans="1:5" s="465" customFormat="1" ht="16.5" customHeight="1" thickBot="1">
      <c r="A1" s="464"/>
      <c r="B1" s="466"/>
      <c r="C1" s="511"/>
      <c r="D1" s="476"/>
      <c r="E1" s="511" t="str">
        <f>+CONCATENATE("6.3. melléklet a 9/",LEFT(ÖSSZEFÜGGÉSEK!A4,4)+1,". (IV.30.) önkormányzati rendelethez")</f>
        <v>6.3. melléklet a 9/2015. (IV.30.) önkormányzati rendelethez</v>
      </c>
    </row>
    <row r="2" spans="1:5" s="512" customFormat="1" ht="15.75" customHeight="1">
      <c r="A2" s="492" t="s">
        <v>53</v>
      </c>
      <c r="B2" s="683" t="s">
        <v>155</v>
      </c>
      <c r="C2" s="684"/>
      <c r="D2" s="685"/>
      <c r="E2" s="485" t="s">
        <v>41</v>
      </c>
    </row>
    <row r="3" spans="1:5" s="512" customFormat="1" ht="24.75" thickBot="1">
      <c r="A3" s="510" t="s">
        <v>556</v>
      </c>
      <c r="B3" s="686" t="s">
        <v>684</v>
      </c>
      <c r="C3" s="687"/>
      <c r="D3" s="688"/>
      <c r="E3" s="460" t="s">
        <v>50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514" customFormat="1" ht="12" customHeight="1" thickBot="1">
      <c r="A8" s="329" t="s">
        <v>7</v>
      </c>
      <c r="B8" s="325" t="s">
        <v>306</v>
      </c>
      <c r="C8" s="356">
        <f>SUM(C9:C14)</f>
        <v>0</v>
      </c>
      <c r="D8" s="356">
        <f>SUM(D9:D14)</f>
        <v>0</v>
      </c>
      <c r="E8" s="339">
        <f>SUM(E9:E14)</f>
        <v>0</v>
      </c>
    </row>
    <row r="9" spans="1:5" s="488" customFormat="1" ht="12" customHeight="1">
      <c r="A9" s="498" t="s">
        <v>72</v>
      </c>
      <c r="B9" s="367" t="s">
        <v>307</v>
      </c>
      <c r="C9" s="358"/>
      <c r="D9" s="358"/>
      <c r="E9" s="341"/>
    </row>
    <row r="10" spans="1:5" s="515" customFormat="1" ht="12" customHeight="1">
      <c r="A10" s="499" t="s">
        <v>73</v>
      </c>
      <c r="B10" s="368" t="s">
        <v>308</v>
      </c>
      <c r="C10" s="357"/>
      <c r="D10" s="357"/>
      <c r="E10" s="340"/>
    </row>
    <row r="11" spans="1:5" s="515" customFormat="1" ht="12" customHeight="1">
      <c r="A11" s="499" t="s">
        <v>74</v>
      </c>
      <c r="B11" s="368" t="s">
        <v>309</v>
      </c>
      <c r="C11" s="357"/>
      <c r="D11" s="357"/>
      <c r="E11" s="340"/>
    </row>
    <row r="12" spans="1:5" s="515" customFormat="1" ht="12" customHeight="1">
      <c r="A12" s="499" t="s">
        <v>75</v>
      </c>
      <c r="B12" s="368" t="s">
        <v>310</v>
      </c>
      <c r="C12" s="357"/>
      <c r="D12" s="357"/>
      <c r="E12" s="340"/>
    </row>
    <row r="13" spans="1:5" s="515" customFormat="1" ht="12" customHeight="1">
      <c r="A13" s="499" t="s">
        <v>108</v>
      </c>
      <c r="B13" s="368" t="s">
        <v>311</v>
      </c>
      <c r="C13" s="357"/>
      <c r="D13" s="357"/>
      <c r="E13" s="340"/>
    </row>
    <row r="14" spans="1:5" s="488" customFormat="1" ht="12" customHeight="1" thickBot="1">
      <c r="A14" s="500" t="s">
        <v>76</v>
      </c>
      <c r="B14" s="369" t="s">
        <v>312</v>
      </c>
      <c r="C14" s="359"/>
      <c r="D14" s="359"/>
      <c r="E14" s="342"/>
    </row>
    <row r="15" spans="1:5" s="488" customFormat="1" ht="12" customHeight="1" thickBot="1">
      <c r="A15" s="329" t="s">
        <v>8</v>
      </c>
      <c r="B15" s="346" t="s">
        <v>313</v>
      </c>
      <c r="C15" s="356">
        <f>SUM(C16:C20)</f>
        <v>0</v>
      </c>
      <c r="D15" s="356">
        <f>SUM(D16:D20)</f>
        <v>0</v>
      </c>
      <c r="E15" s="339">
        <f>SUM(E16:E20)</f>
        <v>0</v>
      </c>
    </row>
    <row r="16" spans="1:5" s="488" customFormat="1" ht="12" customHeight="1">
      <c r="A16" s="498" t="s">
        <v>78</v>
      </c>
      <c r="B16" s="367" t="s">
        <v>314</v>
      </c>
      <c r="C16" s="358"/>
      <c r="D16" s="358"/>
      <c r="E16" s="341"/>
    </row>
    <row r="17" spans="1:5" s="488" customFormat="1" ht="12" customHeight="1">
      <c r="A17" s="499" t="s">
        <v>79</v>
      </c>
      <c r="B17" s="368" t="s">
        <v>315</v>
      </c>
      <c r="C17" s="357"/>
      <c r="D17" s="357"/>
      <c r="E17" s="340"/>
    </row>
    <row r="18" spans="1:5" s="488" customFormat="1" ht="12" customHeight="1">
      <c r="A18" s="499" t="s">
        <v>80</v>
      </c>
      <c r="B18" s="368" t="s">
        <v>316</v>
      </c>
      <c r="C18" s="357"/>
      <c r="D18" s="357"/>
      <c r="E18" s="340"/>
    </row>
    <row r="19" spans="1:5" s="488" customFormat="1" ht="12" customHeight="1">
      <c r="A19" s="499" t="s">
        <v>81</v>
      </c>
      <c r="B19" s="368" t="s">
        <v>317</v>
      </c>
      <c r="C19" s="357"/>
      <c r="D19" s="357"/>
      <c r="E19" s="340"/>
    </row>
    <row r="20" spans="1:5" s="488" customFormat="1" ht="12" customHeight="1">
      <c r="A20" s="499" t="s">
        <v>82</v>
      </c>
      <c r="B20" s="368" t="s">
        <v>318</v>
      </c>
      <c r="C20" s="357"/>
      <c r="D20" s="357"/>
      <c r="E20" s="340"/>
    </row>
    <row r="21" spans="1:5" s="515" customFormat="1" ht="12" customHeight="1" thickBot="1">
      <c r="A21" s="500" t="s">
        <v>89</v>
      </c>
      <c r="B21" s="369" t="s">
        <v>319</v>
      </c>
      <c r="C21" s="359"/>
      <c r="D21" s="359"/>
      <c r="E21" s="342"/>
    </row>
    <row r="22" spans="1:5" s="515" customFormat="1" ht="12" customHeight="1" thickBot="1">
      <c r="A22" s="329" t="s">
        <v>9</v>
      </c>
      <c r="B22" s="325" t="s">
        <v>320</v>
      </c>
      <c r="C22" s="356">
        <f>SUM(C23:C27)</f>
        <v>0</v>
      </c>
      <c r="D22" s="356">
        <f>SUM(D23:D27)</f>
        <v>0</v>
      </c>
      <c r="E22" s="339">
        <f>SUM(E23:E27)</f>
        <v>0</v>
      </c>
    </row>
    <row r="23" spans="1:5" s="515" customFormat="1" ht="12" customHeight="1">
      <c r="A23" s="498" t="s">
        <v>61</v>
      </c>
      <c r="B23" s="367" t="s">
        <v>321</v>
      </c>
      <c r="C23" s="358"/>
      <c r="D23" s="358"/>
      <c r="E23" s="341"/>
    </row>
    <row r="24" spans="1:5" s="488" customFormat="1" ht="12" customHeight="1">
      <c r="A24" s="499" t="s">
        <v>62</v>
      </c>
      <c r="B24" s="368" t="s">
        <v>322</v>
      </c>
      <c r="C24" s="357"/>
      <c r="D24" s="357"/>
      <c r="E24" s="340"/>
    </row>
    <row r="25" spans="1:5" s="515" customFormat="1" ht="12" customHeight="1">
      <c r="A25" s="499" t="s">
        <v>63</v>
      </c>
      <c r="B25" s="368" t="s">
        <v>323</v>
      </c>
      <c r="C25" s="357"/>
      <c r="D25" s="357"/>
      <c r="E25" s="340"/>
    </row>
    <row r="26" spans="1:5" s="515" customFormat="1" ht="12" customHeight="1">
      <c r="A26" s="499" t="s">
        <v>64</v>
      </c>
      <c r="B26" s="368" t="s">
        <v>324</v>
      </c>
      <c r="C26" s="357"/>
      <c r="D26" s="357"/>
      <c r="E26" s="340"/>
    </row>
    <row r="27" spans="1:5" s="515" customFormat="1" ht="12" customHeight="1">
      <c r="A27" s="499" t="s">
        <v>122</v>
      </c>
      <c r="B27" s="368" t="s">
        <v>325</v>
      </c>
      <c r="C27" s="357"/>
      <c r="D27" s="357"/>
      <c r="E27" s="340"/>
    </row>
    <row r="28" spans="1:5" s="515" customFormat="1" ht="12" customHeight="1" thickBot="1">
      <c r="A28" s="500" t="s">
        <v>123</v>
      </c>
      <c r="B28" s="369" t="s">
        <v>326</v>
      </c>
      <c r="C28" s="359"/>
      <c r="D28" s="359"/>
      <c r="E28" s="342"/>
    </row>
    <row r="29" spans="1:5" s="515" customFormat="1" ht="12" customHeight="1" thickBot="1">
      <c r="A29" s="329" t="s">
        <v>124</v>
      </c>
      <c r="B29" s="325" t="s">
        <v>327</v>
      </c>
      <c r="C29" s="362">
        <f>+C30+C33+C34+C35</f>
        <v>0</v>
      </c>
      <c r="D29" s="362">
        <f>+D30+D33+D34+D35</f>
        <v>0</v>
      </c>
      <c r="E29" s="375">
        <f>+E30+E33+E34+E35</f>
        <v>0</v>
      </c>
    </row>
    <row r="30" spans="1:5" s="515" customFormat="1" ht="12" customHeight="1">
      <c r="A30" s="498" t="s">
        <v>328</v>
      </c>
      <c r="B30" s="367" t="s">
        <v>329</v>
      </c>
      <c r="C30" s="377">
        <f>+C31+C32</f>
        <v>0</v>
      </c>
      <c r="D30" s="377">
        <f>+D31+D32</f>
        <v>0</v>
      </c>
      <c r="E30" s="376">
        <f>+E31+E32</f>
        <v>0</v>
      </c>
    </row>
    <row r="31" spans="1:5" s="515" customFormat="1" ht="12" customHeight="1">
      <c r="A31" s="499" t="s">
        <v>330</v>
      </c>
      <c r="B31" s="368" t="s">
        <v>331</v>
      </c>
      <c r="C31" s="357"/>
      <c r="D31" s="357"/>
      <c r="E31" s="340"/>
    </row>
    <row r="32" spans="1:5" s="515" customFormat="1" ht="12" customHeight="1">
      <c r="A32" s="499" t="s">
        <v>332</v>
      </c>
      <c r="B32" s="368" t="s">
        <v>333</v>
      </c>
      <c r="C32" s="357"/>
      <c r="D32" s="357"/>
      <c r="E32" s="340"/>
    </row>
    <row r="33" spans="1:5" s="515" customFormat="1" ht="12" customHeight="1">
      <c r="A33" s="499" t="s">
        <v>334</v>
      </c>
      <c r="B33" s="368" t="s">
        <v>335</v>
      </c>
      <c r="C33" s="357"/>
      <c r="D33" s="357"/>
      <c r="E33" s="340"/>
    </row>
    <row r="34" spans="1:5" s="515" customFormat="1" ht="12" customHeight="1">
      <c r="A34" s="499" t="s">
        <v>336</v>
      </c>
      <c r="B34" s="368" t="s">
        <v>337</v>
      </c>
      <c r="C34" s="357"/>
      <c r="D34" s="357"/>
      <c r="E34" s="340"/>
    </row>
    <row r="35" spans="1:5" s="515" customFormat="1" ht="12" customHeight="1" thickBot="1">
      <c r="A35" s="500" t="s">
        <v>338</v>
      </c>
      <c r="B35" s="369" t="s">
        <v>339</v>
      </c>
      <c r="C35" s="359"/>
      <c r="D35" s="359"/>
      <c r="E35" s="342"/>
    </row>
    <row r="36" spans="1:5" s="515" customFormat="1" ht="12" customHeight="1" thickBot="1">
      <c r="A36" s="329" t="s">
        <v>11</v>
      </c>
      <c r="B36" s="325" t="s">
        <v>340</v>
      </c>
      <c r="C36" s="356">
        <f>SUM(C37:C46)</f>
        <v>0</v>
      </c>
      <c r="D36" s="356">
        <f>SUM(D37:D46)</f>
        <v>0</v>
      </c>
      <c r="E36" s="339">
        <f>SUM(E37:E46)</f>
        <v>0</v>
      </c>
    </row>
    <row r="37" spans="1:5" s="515" customFormat="1" ht="12" customHeight="1">
      <c r="A37" s="498" t="s">
        <v>65</v>
      </c>
      <c r="B37" s="367" t="s">
        <v>341</v>
      </c>
      <c r="C37" s="358"/>
      <c r="D37" s="358"/>
      <c r="E37" s="341"/>
    </row>
    <row r="38" spans="1:5" s="515" customFormat="1" ht="12" customHeight="1">
      <c r="A38" s="499" t="s">
        <v>66</v>
      </c>
      <c r="B38" s="368" t="s">
        <v>342</v>
      </c>
      <c r="C38" s="357"/>
      <c r="D38" s="357"/>
      <c r="E38" s="340"/>
    </row>
    <row r="39" spans="1:5" s="515" customFormat="1" ht="12" customHeight="1">
      <c r="A39" s="499" t="s">
        <v>67</v>
      </c>
      <c r="B39" s="368" t="s">
        <v>343</v>
      </c>
      <c r="C39" s="357"/>
      <c r="D39" s="357"/>
      <c r="E39" s="340"/>
    </row>
    <row r="40" spans="1:5" s="515" customFormat="1" ht="12" customHeight="1">
      <c r="A40" s="499" t="s">
        <v>126</v>
      </c>
      <c r="B40" s="368" t="s">
        <v>344</v>
      </c>
      <c r="C40" s="357"/>
      <c r="D40" s="357"/>
      <c r="E40" s="340"/>
    </row>
    <row r="41" spans="1:5" s="515" customFormat="1" ht="12" customHeight="1">
      <c r="A41" s="499" t="s">
        <v>127</v>
      </c>
      <c r="B41" s="368" t="s">
        <v>345</v>
      </c>
      <c r="C41" s="357"/>
      <c r="D41" s="357"/>
      <c r="E41" s="340"/>
    </row>
    <row r="42" spans="1:5" s="515" customFormat="1" ht="12" customHeight="1">
      <c r="A42" s="499" t="s">
        <v>128</v>
      </c>
      <c r="B42" s="368" t="s">
        <v>346</v>
      </c>
      <c r="C42" s="357"/>
      <c r="D42" s="357"/>
      <c r="E42" s="340"/>
    </row>
    <row r="43" spans="1:5" s="515" customFormat="1" ht="12" customHeight="1">
      <c r="A43" s="499" t="s">
        <v>129</v>
      </c>
      <c r="B43" s="368" t="s">
        <v>347</v>
      </c>
      <c r="C43" s="357"/>
      <c r="D43" s="357"/>
      <c r="E43" s="340"/>
    </row>
    <row r="44" spans="1:5" s="515" customFormat="1" ht="12" customHeight="1">
      <c r="A44" s="499" t="s">
        <v>130</v>
      </c>
      <c r="B44" s="368" t="s">
        <v>348</v>
      </c>
      <c r="C44" s="357"/>
      <c r="D44" s="357"/>
      <c r="E44" s="340"/>
    </row>
    <row r="45" spans="1:5" s="515" customFormat="1" ht="12" customHeight="1">
      <c r="A45" s="499" t="s">
        <v>349</v>
      </c>
      <c r="B45" s="368" t="s">
        <v>350</v>
      </c>
      <c r="C45" s="360"/>
      <c r="D45" s="360"/>
      <c r="E45" s="343"/>
    </row>
    <row r="46" spans="1:5" s="488" customFormat="1" ht="12" customHeight="1" thickBot="1">
      <c r="A46" s="500" t="s">
        <v>351</v>
      </c>
      <c r="B46" s="369" t="s">
        <v>352</v>
      </c>
      <c r="C46" s="361"/>
      <c r="D46" s="361"/>
      <c r="E46" s="344"/>
    </row>
    <row r="47" spans="1:5" s="515" customFormat="1" ht="12" customHeight="1" thickBot="1">
      <c r="A47" s="329" t="s">
        <v>12</v>
      </c>
      <c r="B47" s="325" t="s">
        <v>353</v>
      </c>
      <c r="C47" s="356">
        <f>SUM(C48:C52)</f>
        <v>0</v>
      </c>
      <c r="D47" s="356">
        <f>SUM(D48:D52)</f>
        <v>1352</v>
      </c>
      <c r="E47" s="339">
        <f>SUM(E48:E52)</f>
        <v>1552</v>
      </c>
    </row>
    <row r="48" spans="1:5" s="515" customFormat="1" ht="12" customHeight="1">
      <c r="A48" s="498" t="s">
        <v>68</v>
      </c>
      <c r="B48" s="367" t="s">
        <v>354</v>
      </c>
      <c r="C48" s="379"/>
      <c r="D48" s="379"/>
      <c r="E48" s="345"/>
    </row>
    <row r="49" spans="1:5" s="515" customFormat="1" ht="12" customHeight="1">
      <c r="A49" s="499" t="s">
        <v>69</v>
      </c>
      <c r="B49" s="368" t="s">
        <v>355</v>
      </c>
      <c r="C49" s="360"/>
      <c r="D49" s="360">
        <v>1352</v>
      </c>
      <c r="E49" s="343">
        <v>1552</v>
      </c>
    </row>
    <row r="50" spans="1:5" s="515" customFormat="1" ht="12" customHeight="1">
      <c r="A50" s="499" t="s">
        <v>356</v>
      </c>
      <c r="B50" s="368" t="s">
        <v>357</v>
      </c>
      <c r="C50" s="360"/>
      <c r="D50" s="360"/>
      <c r="E50" s="343"/>
    </row>
    <row r="51" spans="1:5" s="515" customFormat="1" ht="12" customHeight="1">
      <c r="A51" s="499" t="s">
        <v>358</v>
      </c>
      <c r="B51" s="368" t="s">
        <v>359</v>
      </c>
      <c r="C51" s="360"/>
      <c r="D51" s="360"/>
      <c r="E51" s="343"/>
    </row>
    <row r="52" spans="1:5" s="515" customFormat="1" ht="12" customHeight="1" thickBot="1">
      <c r="A52" s="500" t="s">
        <v>360</v>
      </c>
      <c r="B52" s="369" t="s">
        <v>361</v>
      </c>
      <c r="C52" s="361"/>
      <c r="D52" s="361"/>
      <c r="E52" s="344"/>
    </row>
    <row r="53" spans="1:5" s="515" customFormat="1" ht="12" customHeight="1" thickBot="1">
      <c r="A53" s="329" t="s">
        <v>131</v>
      </c>
      <c r="B53" s="325" t="s">
        <v>362</v>
      </c>
      <c r="C53" s="356">
        <f>SUM(C54:C56)</f>
        <v>0</v>
      </c>
      <c r="D53" s="356">
        <f>SUM(D54:D56)</f>
        <v>40000</v>
      </c>
      <c r="E53" s="339">
        <f>SUM(E54:E56)</f>
        <v>8326</v>
      </c>
    </row>
    <row r="54" spans="1:5" s="488" customFormat="1" ht="12" customHeight="1">
      <c r="A54" s="498" t="s">
        <v>70</v>
      </c>
      <c r="B54" s="367" t="s">
        <v>363</v>
      </c>
      <c r="C54" s="358"/>
      <c r="D54" s="358"/>
      <c r="E54" s="341"/>
    </row>
    <row r="55" spans="1:5" s="488" customFormat="1" ht="12" customHeight="1">
      <c r="A55" s="499" t="s">
        <v>71</v>
      </c>
      <c r="B55" s="368" t="s">
        <v>364</v>
      </c>
      <c r="C55" s="357"/>
      <c r="D55" s="357">
        <v>40000</v>
      </c>
      <c r="E55" s="340">
        <v>8266</v>
      </c>
    </row>
    <row r="56" spans="1:5" s="488" customFormat="1" ht="12" customHeight="1">
      <c r="A56" s="499" t="s">
        <v>365</v>
      </c>
      <c r="B56" s="368" t="s">
        <v>366</v>
      </c>
      <c r="C56" s="357"/>
      <c r="D56" s="357"/>
      <c r="E56" s="340">
        <v>60</v>
      </c>
    </row>
    <row r="57" spans="1:5" s="488" customFormat="1" ht="12" customHeight="1" thickBot="1">
      <c r="A57" s="500" t="s">
        <v>367</v>
      </c>
      <c r="B57" s="369" t="s">
        <v>368</v>
      </c>
      <c r="C57" s="359"/>
      <c r="D57" s="359"/>
      <c r="E57" s="342"/>
    </row>
    <row r="58" spans="1:5" s="515" customFormat="1" ht="12" customHeight="1" thickBot="1">
      <c r="A58" s="329" t="s">
        <v>14</v>
      </c>
      <c r="B58" s="346" t="s">
        <v>369</v>
      </c>
      <c r="C58" s="356">
        <f>SUM(C59:C61)</f>
        <v>56597</v>
      </c>
      <c r="D58" s="356">
        <f>SUM(D59:D61)</f>
        <v>72097</v>
      </c>
      <c r="E58" s="339">
        <f>SUM(E59:E61)</f>
        <v>54184</v>
      </c>
    </row>
    <row r="59" spans="1:5" s="515" customFormat="1" ht="12" customHeight="1">
      <c r="A59" s="498" t="s">
        <v>132</v>
      </c>
      <c r="B59" s="367" t="s">
        <v>370</v>
      </c>
      <c r="C59" s="360"/>
      <c r="D59" s="360"/>
      <c r="E59" s="343"/>
    </row>
    <row r="60" spans="1:5" s="515" customFormat="1" ht="12" customHeight="1">
      <c r="A60" s="499" t="s">
        <v>133</v>
      </c>
      <c r="B60" s="368" t="s">
        <v>559</v>
      </c>
      <c r="C60" s="360"/>
      <c r="D60" s="360"/>
      <c r="E60" s="343">
        <v>18159</v>
      </c>
    </row>
    <row r="61" spans="1:5" s="515" customFormat="1" ht="12" customHeight="1">
      <c r="A61" s="499" t="s">
        <v>160</v>
      </c>
      <c r="B61" s="368" t="s">
        <v>372</v>
      </c>
      <c r="C61" s="360">
        <v>56597</v>
      </c>
      <c r="D61" s="360">
        <v>72097</v>
      </c>
      <c r="E61" s="343">
        <v>36025</v>
      </c>
    </row>
    <row r="62" spans="1:5" s="515" customFormat="1" ht="12" customHeight="1" thickBot="1">
      <c r="A62" s="500" t="s">
        <v>373</v>
      </c>
      <c r="B62" s="369" t="s">
        <v>374</v>
      </c>
      <c r="C62" s="360"/>
      <c r="D62" s="360"/>
      <c r="E62" s="343"/>
    </row>
    <row r="63" spans="1:5" s="515" customFormat="1" ht="12" customHeight="1" thickBot="1">
      <c r="A63" s="329" t="s">
        <v>15</v>
      </c>
      <c r="B63" s="325" t="s">
        <v>375</v>
      </c>
      <c r="C63" s="362">
        <f>+C8+C15+C22+C29+C36+C47+C53+C58</f>
        <v>56597</v>
      </c>
      <c r="D63" s="362">
        <f>+D8+D15+D22+D29+D36+D47+D53+D58</f>
        <v>113449</v>
      </c>
      <c r="E63" s="375">
        <f>+E8+E15+E22+E29+E36+E47+E53+E58</f>
        <v>64062</v>
      </c>
    </row>
    <row r="64" spans="1:5" s="515" customFormat="1" ht="12" customHeight="1" thickBot="1">
      <c r="A64" s="501" t="s">
        <v>557</v>
      </c>
      <c r="B64" s="346" t="s">
        <v>377</v>
      </c>
      <c r="C64" s="356">
        <f>SUM(C65:C67)</f>
        <v>0</v>
      </c>
      <c r="D64" s="356">
        <f>SUM(D65:D67)</f>
        <v>0</v>
      </c>
      <c r="E64" s="339">
        <f>SUM(E65:E67)</f>
        <v>0</v>
      </c>
    </row>
    <row r="65" spans="1:5" s="515" customFormat="1" ht="12" customHeight="1">
      <c r="A65" s="498" t="s">
        <v>378</v>
      </c>
      <c r="B65" s="367" t="s">
        <v>379</v>
      </c>
      <c r="C65" s="360"/>
      <c r="D65" s="360"/>
      <c r="E65" s="343"/>
    </row>
    <row r="66" spans="1:5" s="515" customFormat="1" ht="12" customHeight="1">
      <c r="A66" s="499" t="s">
        <v>380</v>
      </c>
      <c r="B66" s="368" t="s">
        <v>381</v>
      </c>
      <c r="C66" s="360"/>
      <c r="D66" s="360"/>
      <c r="E66" s="343"/>
    </row>
    <row r="67" spans="1:5" s="515" customFormat="1" ht="12" customHeight="1" thickBot="1">
      <c r="A67" s="500" t="s">
        <v>382</v>
      </c>
      <c r="B67" s="494" t="s">
        <v>383</v>
      </c>
      <c r="C67" s="360"/>
      <c r="D67" s="360"/>
      <c r="E67" s="343"/>
    </row>
    <row r="68" spans="1:5" s="515" customFormat="1" ht="12" customHeight="1" thickBot="1">
      <c r="A68" s="501" t="s">
        <v>384</v>
      </c>
      <c r="B68" s="346" t="s">
        <v>385</v>
      </c>
      <c r="C68" s="356">
        <f>SUM(C69:C72)</f>
        <v>0</v>
      </c>
      <c r="D68" s="356">
        <f>SUM(D69:D72)</f>
        <v>0</v>
      </c>
      <c r="E68" s="339">
        <f>SUM(E69:E72)</f>
        <v>0</v>
      </c>
    </row>
    <row r="69" spans="1:5" s="515" customFormat="1" ht="12" customHeight="1">
      <c r="A69" s="498" t="s">
        <v>109</v>
      </c>
      <c r="B69" s="367" t="s">
        <v>386</v>
      </c>
      <c r="C69" s="360"/>
      <c r="D69" s="360"/>
      <c r="E69" s="343"/>
    </row>
    <row r="70" spans="1:5" s="515" customFormat="1" ht="12" customHeight="1">
      <c r="A70" s="499" t="s">
        <v>110</v>
      </c>
      <c r="B70" s="368" t="s">
        <v>387</v>
      </c>
      <c r="C70" s="360"/>
      <c r="D70" s="360"/>
      <c r="E70" s="343"/>
    </row>
    <row r="71" spans="1:5" s="515" customFormat="1" ht="12" customHeight="1">
      <c r="A71" s="499" t="s">
        <v>388</v>
      </c>
      <c r="B71" s="368" t="s">
        <v>389</v>
      </c>
      <c r="C71" s="360"/>
      <c r="D71" s="360"/>
      <c r="E71" s="343"/>
    </row>
    <row r="72" spans="1:5" s="515" customFormat="1" ht="12" customHeight="1" thickBot="1">
      <c r="A72" s="500" t="s">
        <v>390</v>
      </c>
      <c r="B72" s="369" t="s">
        <v>391</v>
      </c>
      <c r="C72" s="360"/>
      <c r="D72" s="360"/>
      <c r="E72" s="343"/>
    </row>
    <row r="73" spans="1:5" s="515" customFormat="1" ht="12" customHeight="1" thickBot="1">
      <c r="A73" s="501" t="s">
        <v>392</v>
      </c>
      <c r="B73" s="346" t="s">
        <v>393</v>
      </c>
      <c r="C73" s="356">
        <f>SUM(C74:C75)</f>
        <v>0</v>
      </c>
      <c r="D73" s="356">
        <f>SUM(D74:D75)</f>
        <v>0</v>
      </c>
      <c r="E73" s="339">
        <f>SUM(E74:E75)</f>
        <v>0</v>
      </c>
    </row>
    <row r="74" spans="1:5" s="515" customFormat="1" ht="12" customHeight="1">
      <c r="A74" s="498" t="s">
        <v>394</v>
      </c>
      <c r="B74" s="367" t="s">
        <v>395</v>
      </c>
      <c r="C74" s="360"/>
      <c r="D74" s="360"/>
      <c r="E74" s="343"/>
    </row>
    <row r="75" spans="1:5" s="515" customFormat="1" ht="12" customHeight="1" thickBot="1">
      <c r="A75" s="500" t="s">
        <v>396</v>
      </c>
      <c r="B75" s="369" t="s">
        <v>397</v>
      </c>
      <c r="C75" s="360"/>
      <c r="D75" s="360"/>
      <c r="E75" s="343"/>
    </row>
    <row r="76" spans="1:5" s="515" customFormat="1" ht="12" customHeight="1" thickBot="1">
      <c r="A76" s="501" t="s">
        <v>398</v>
      </c>
      <c r="B76" s="346" t="s">
        <v>399</v>
      </c>
      <c r="C76" s="356">
        <f>SUM(C77:C79)</f>
        <v>0</v>
      </c>
      <c r="D76" s="356">
        <f>SUM(D77:D79)</f>
        <v>0</v>
      </c>
      <c r="E76" s="339">
        <f>SUM(E77:E79)</f>
        <v>0</v>
      </c>
    </row>
    <row r="77" spans="1:5" s="515" customFormat="1" ht="12" customHeight="1">
      <c r="A77" s="498" t="s">
        <v>400</v>
      </c>
      <c r="B77" s="367" t="s">
        <v>401</v>
      </c>
      <c r="C77" s="360"/>
      <c r="D77" s="360"/>
      <c r="E77" s="343"/>
    </row>
    <row r="78" spans="1:5" s="515" customFormat="1" ht="12" customHeight="1">
      <c r="A78" s="499" t="s">
        <v>402</v>
      </c>
      <c r="B78" s="368" t="s">
        <v>403</v>
      </c>
      <c r="C78" s="360"/>
      <c r="D78" s="360"/>
      <c r="E78" s="343"/>
    </row>
    <row r="79" spans="1:5" s="515" customFormat="1" ht="12" customHeight="1" thickBot="1">
      <c r="A79" s="500" t="s">
        <v>404</v>
      </c>
      <c r="B79" s="369" t="s">
        <v>405</v>
      </c>
      <c r="C79" s="360"/>
      <c r="D79" s="360"/>
      <c r="E79" s="343"/>
    </row>
    <row r="80" spans="1:5" s="515" customFormat="1" ht="12" customHeight="1" thickBot="1">
      <c r="A80" s="501" t="s">
        <v>406</v>
      </c>
      <c r="B80" s="346" t="s">
        <v>407</v>
      </c>
      <c r="C80" s="356">
        <f>SUM(C81:C84)</f>
        <v>0</v>
      </c>
      <c r="D80" s="356">
        <f>SUM(D81:D84)</f>
        <v>0</v>
      </c>
      <c r="E80" s="339">
        <f>SUM(E81:E84)</f>
        <v>0</v>
      </c>
    </row>
    <row r="81" spans="1:5" s="515" customFormat="1" ht="12" customHeight="1">
      <c r="A81" s="502" t="s">
        <v>408</v>
      </c>
      <c r="B81" s="367" t="s">
        <v>409</v>
      </c>
      <c r="C81" s="360"/>
      <c r="D81" s="360"/>
      <c r="E81" s="343"/>
    </row>
    <row r="82" spans="1:5" s="515" customFormat="1" ht="12" customHeight="1">
      <c r="A82" s="503" t="s">
        <v>410</v>
      </c>
      <c r="B82" s="368" t="s">
        <v>411</v>
      </c>
      <c r="C82" s="360"/>
      <c r="D82" s="360"/>
      <c r="E82" s="343"/>
    </row>
    <row r="83" spans="1:5" s="515" customFormat="1" ht="12" customHeight="1">
      <c r="A83" s="503" t="s">
        <v>412</v>
      </c>
      <c r="B83" s="368" t="s">
        <v>413</v>
      </c>
      <c r="C83" s="360"/>
      <c r="D83" s="360"/>
      <c r="E83" s="343"/>
    </row>
    <row r="84" spans="1:5" s="515" customFormat="1" ht="12" customHeight="1" thickBot="1">
      <c r="A84" s="504" t="s">
        <v>414</v>
      </c>
      <c r="B84" s="369" t="s">
        <v>415</v>
      </c>
      <c r="C84" s="360"/>
      <c r="D84" s="360"/>
      <c r="E84" s="343"/>
    </row>
    <row r="85" spans="1:5" s="515" customFormat="1" ht="12" customHeight="1" thickBot="1">
      <c r="A85" s="501" t="s">
        <v>416</v>
      </c>
      <c r="B85" s="346" t="s">
        <v>417</v>
      </c>
      <c r="C85" s="383"/>
      <c r="D85" s="383"/>
      <c r="E85" s="384"/>
    </row>
    <row r="86" spans="1:5" s="515" customFormat="1" ht="12" customHeight="1" thickBot="1">
      <c r="A86" s="501" t="s">
        <v>418</v>
      </c>
      <c r="B86" s="495" t="s">
        <v>419</v>
      </c>
      <c r="C86" s="362">
        <f>+C64+C68+C73+C76+C80+C85</f>
        <v>0</v>
      </c>
      <c r="D86" s="362">
        <f>+D64+D68+D73+D76+D80+D85</f>
        <v>0</v>
      </c>
      <c r="E86" s="375">
        <f>+E64+E68+E73+E76+E80+E85</f>
        <v>0</v>
      </c>
    </row>
    <row r="87" spans="1:5" s="515" customFormat="1" ht="12" customHeight="1" thickBot="1">
      <c r="A87" s="505" t="s">
        <v>420</v>
      </c>
      <c r="B87" s="496" t="s">
        <v>558</v>
      </c>
      <c r="C87" s="362">
        <f>+C63+C86</f>
        <v>56597</v>
      </c>
      <c r="D87" s="362">
        <f>+D63+D86</f>
        <v>113449</v>
      </c>
      <c r="E87" s="375">
        <f>+E63+E86</f>
        <v>64062</v>
      </c>
    </row>
    <row r="88" spans="1:5" s="515" customFormat="1" ht="15" customHeight="1">
      <c r="A88" s="470"/>
      <c r="B88" s="471"/>
      <c r="C88" s="486"/>
      <c r="D88" s="486"/>
      <c r="E88" s="486"/>
    </row>
    <row r="89" spans="1:5" ht="13.5" thickBot="1">
      <c r="A89" s="472"/>
      <c r="B89" s="473"/>
      <c r="C89" s="487"/>
      <c r="D89" s="487"/>
      <c r="E89" s="487"/>
    </row>
    <row r="90" spans="1:5" s="514" customFormat="1" ht="16.5" customHeight="1" thickBot="1">
      <c r="A90" s="680" t="s">
        <v>45</v>
      </c>
      <c r="B90" s="681"/>
      <c r="C90" s="681"/>
      <c r="D90" s="681"/>
      <c r="E90" s="682"/>
    </row>
    <row r="91" spans="1:5" s="288" customFormat="1" ht="12" customHeight="1" thickBot="1">
      <c r="A91" s="493" t="s">
        <v>7</v>
      </c>
      <c r="B91" s="328" t="s">
        <v>428</v>
      </c>
      <c r="C91" s="477">
        <f>SUM(C92:C96)</f>
        <v>14350</v>
      </c>
      <c r="D91" s="477">
        <f>SUM(D92:D96)</f>
        <v>30002</v>
      </c>
      <c r="E91" s="477">
        <f>SUM(E92:E96)</f>
        <v>29402</v>
      </c>
    </row>
    <row r="92" spans="1:5" ht="12" customHeight="1">
      <c r="A92" s="506" t="s">
        <v>72</v>
      </c>
      <c r="B92" s="314" t="s">
        <v>37</v>
      </c>
      <c r="C92" s="478"/>
      <c r="D92" s="478"/>
      <c r="E92" s="478"/>
    </row>
    <row r="93" spans="1:5" ht="12" customHeight="1">
      <c r="A93" s="499" t="s">
        <v>73</v>
      </c>
      <c r="B93" s="312" t="s">
        <v>134</v>
      </c>
      <c r="C93" s="479"/>
      <c r="D93" s="479"/>
      <c r="E93" s="479"/>
    </row>
    <row r="94" spans="1:5" ht="12" customHeight="1">
      <c r="A94" s="499" t="s">
        <v>74</v>
      </c>
      <c r="B94" s="312" t="s">
        <v>101</v>
      </c>
      <c r="C94" s="481"/>
      <c r="D94" s="481"/>
      <c r="E94" s="481"/>
    </row>
    <row r="95" spans="1:5" ht="12" customHeight="1">
      <c r="A95" s="499" t="s">
        <v>75</v>
      </c>
      <c r="B95" s="315" t="s">
        <v>135</v>
      </c>
      <c r="C95" s="481"/>
      <c r="D95" s="481"/>
      <c r="E95" s="481"/>
    </row>
    <row r="96" spans="1:5" ht="12" customHeight="1">
      <c r="A96" s="499" t="s">
        <v>84</v>
      </c>
      <c r="B96" s="323" t="s">
        <v>136</v>
      </c>
      <c r="C96" s="481">
        <v>14350</v>
      </c>
      <c r="D96" s="481">
        <v>30002</v>
      </c>
      <c r="E96" s="481">
        <v>29402</v>
      </c>
    </row>
    <row r="97" spans="1:5" ht="12" customHeight="1">
      <c r="A97" s="499" t="s">
        <v>76</v>
      </c>
      <c r="B97" s="312" t="s">
        <v>429</v>
      </c>
      <c r="C97" s="481"/>
      <c r="D97" s="481"/>
      <c r="E97" s="481"/>
    </row>
    <row r="98" spans="1:5" ht="12" customHeight="1">
      <c r="A98" s="499" t="s">
        <v>77</v>
      </c>
      <c r="B98" s="335" t="s">
        <v>430</v>
      </c>
      <c r="C98" s="481"/>
      <c r="D98" s="481"/>
      <c r="E98" s="481"/>
    </row>
    <row r="99" spans="1:5" ht="12" customHeight="1">
      <c r="A99" s="499" t="s">
        <v>85</v>
      </c>
      <c r="B99" s="336" t="s">
        <v>431</v>
      </c>
      <c r="C99" s="481"/>
      <c r="D99" s="481"/>
      <c r="E99" s="481"/>
    </row>
    <row r="100" spans="1:5" ht="12" customHeight="1">
      <c r="A100" s="499" t="s">
        <v>86</v>
      </c>
      <c r="B100" s="336" t="s">
        <v>432</v>
      </c>
      <c r="C100" s="481"/>
      <c r="D100" s="481"/>
      <c r="E100" s="481"/>
    </row>
    <row r="101" spans="1:5" ht="12" customHeight="1">
      <c r="A101" s="499" t="s">
        <v>87</v>
      </c>
      <c r="B101" s="335" t="s">
        <v>433</v>
      </c>
      <c r="C101" s="481"/>
      <c r="D101" s="481"/>
      <c r="E101" s="481"/>
    </row>
    <row r="102" spans="1:5" ht="12" customHeight="1">
      <c r="A102" s="499" t="s">
        <v>88</v>
      </c>
      <c r="B102" s="335" t="s">
        <v>434</v>
      </c>
      <c r="C102" s="481"/>
      <c r="D102" s="481"/>
      <c r="E102" s="481"/>
    </row>
    <row r="103" spans="1:5" ht="12" customHeight="1">
      <c r="A103" s="499" t="s">
        <v>90</v>
      </c>
      <c r="B103" s="336" t="s">
        <v>435</v>
      </c>
      <c r="C103" s="481"/>
      <c r="D103" s="481">
        <v>5000</v>
      </c>
      <c r="E103" s="481">
        <v>5000</v>
      </c>
    </row>
    <row r="104" spans="1:5" ht="12" customHeight="1">
      <c r="A104" s="507" t="s">
        <v>137</v>
      </c>
      <c r="B104" s="337" t="s">
        <v>436</v>
      </c>
      <c r="C104" s="481"/>
      <c r="D104" s="481"/>
      <c r="E104" s="481"/>
    </row>
    <row r="105" spans="1:5" ht="12" customHeight="1">
      <c r="A105" s="499" t="s">
        <v>437</v>
      </c>
      <c r="B105" s="337" t="s">
        <v>438</v>
      </c>
      <c r="C105" s="481"/>
      <c r="D105" s="481"/>
      <c r="E105" s="481"/>
    </row>
    <row r="106" spans="1:5" s="288" customFormat="1" ht="12" customHeight="1" thickBot="1">
      <c r="A106" s="508" t="s">
        <v>439</v>
      </c>
      <c r="B106" s="338" t="s">
        <v>440</v>
      </c>
      <c r="C106" s="483">
        <v>14350</v>
      </c>
      <c r="D106" s="483">
        <v>25002</v>
      </c>
      <c r="E106" s="483">
        <v>24402</v>
      </c>
    </row>
    <row r="107" spans="1:5" ht="12" customHeight="1" thickBot="1">
      <c r="A107" s="329" t="s">
        <v>8</v>
      </c>
      <c r="B107" s="327" t="s">
        <v>441</v>
      </c>
      <c r="C107" s="350">
        <f>+C108+C110+C112</f>
        <v>26515</v>
      </c>
      <c r="D107" s="350">
        <f>+D108+D110+D112</f>
        <v>50022</v>
      </c>
      <c r="E107" s="350">
        <f>+E108+E110+E112</f>
        <v>50022</v>
      </c>
    </row>
    <row r="108" spans="1:5" ht="12" customHeight="1">
      <c r="A108" s="498" t="s">
        <v>78</v>
      </c>
      <c r="B108" s="312" t="s">
        <v>158</v>
      </c>
      <c r="C108" s="480"/>
      <c r="D108" s="480"/>
      <c r="E108" s="480"/>
    </row>
    <row r="109" spans="1:5" ht="12" customHeight="1">
      <c r="A109" s="498" t="s">
        <v>79</v>
      </c>
      <c r="B109" s="316" t="s">
        <v>442</v>
      </c>
      <c r="C109" s="480"/>
      <c r="D109" s="480"/>
      <c r="E109" s="480"/>
    </row>
    <row r="110" spans="1:5" ht="12" customHeight="1">
      <c r="A110" s="498" t="s">
        <v>80</v>
      </c>
      <c r="B110" s="316" t="s">
        <v>138</v>
      </c>
      <c r="C110" s="479"/>
      <c r="D110" s="479"/>
      <c r="E110" s="479"/>
    </row>
    <row r="111" spans="1:5" ht="12" customHeight="1">
      <c r="A111" s="498" t="s">
        <v>81</v>
      </c>
      <c r="B111" s="316" t="s">
        <v>443</v>
      </c>
      <c r="C111" s="340"/>
      <c r="D111" s="340"/>
      <c r="E111" s="340"/>
    </row>
    <row r="112" spans="1:5" ht="12" customHeight="1">
      <c r="A112" s="498" t="s">
        <v>82</v>
      </c>
      <c r="B112" s="348" t="s">
        <v>161</v>
      </c>
      <c r="C112" s="340">
        <v>26515</v>
      </c>
      <c r="D112" s="340">
        <v>50022</v>
      </c>
      <c r="E112" s="340">
        <v>50022</v>
      </c>
    </row>
    <row r="113" spans="1:5" ht="12" customHeight="1">
      <c r="A113" s="498" t="s">
        <v>89</v>
      </c>
      <c r="B113" s="347" t="s">
        <v>444</v>
      </c>
      <c r="C113" s="340"/>
      <c r="D113" s="340"/>
      <c r="E113" s="340"/>
    </row>
    <row r="114" spans="1:5" ht="12" customHeight="1">
      <c r="A114" s="498" t="s">
        <v>91</v>
      </c>
      <c r="B114" s="363" t="s">
        <v>445</v>
      </c>
      <c r="C114" s="340"/>
      <c r="D114" s="340"/>
      <c r="E114" s="340"/>
    </row>
    <row r="115" spans="1:5" ht="12" customHeight="1">
      <c r="A115" s="498" t="s">
        <v>139</v>
      </c>
      <c r="B115" s="336" t="s">
        <v>432</v>
      </c>
      <c r="C115" s="340"/>
      <c r="D115" s="340"/>
      <c r="E115" s="340"/>
    </row>
    <row r="116" spans="1:5" ht="12" customHeight="1">
      <c r="A116" s="498" t="s">
        <v>140</v>
      </c>
      <c r="B116" s="336" t="s">
        <v>446</v>
      </c>
      <c r="C116" s="340"/>
      <c r="D116" s="340"/>
      <c r="E116" s="340"/>
    </row>
    <row r="117" spans="1:5" ht="12" customHeight="1">
      <c r="A117" s="498" t="s">
        <v>141</v>
      </c>
      <c r="B117" s="336" t="s">
        <v>447</v>
      </c>
      <c r="C117" s="340"/>
      <c r="D117" s="340"/>
      <c r="E117" s="340"/>
    </row>
    <row r="118" spans="1:5" ht="12" customHeight="1">
      <c r="A118" s="498" t="s">
        <v>448</v>
      </c>
      <c r="B118" s="336" t="s">
        <v>435</v>
      </c>
      <c r="C118" s="340"/>
      <c r="D118" s="340">
        <v>36654</v>
      </c>
      <c r="E118" s="340">
        <v>36654</v>
      </c>
    </row>
    <row r="119" spans="1:5" ht="12" customHeight="1">
      <c r="A119" s="498" t="s">
        <v>449</v>
      </c>
      <c r="B119" s="336" t="s">
        <v>450</v>
      </c>
      <c r="C119" s="340"/>
      <c r="D119" s="340"/>
      <c r="E119" s="340"/>
    </row>
    <row r="120" spans="1:5" ht="12" customHeight="1" thickBot="1">
      <c r="A120" s="507" t="s">
        <v>451</v>
      </c>
      <c r="B120" s="336" t="s">
        <v>452</v>
      </c>
      <c r="C120" s="342">
        <v>26515</v>
      </c>
      <c r="D120" s="342">
        <v>13268</v>
      </c>
      <c r="E120" s="342">
        <v>13268</v>
      </c>
    </row>
    <row r="121" spans="1:5" ht="12" customHeight="1" thickBot="1">
      <c r="A121" s="329" t="s">
        <v>9</v>
      </c>
      <c r="B121" s="332" t="s">
        <v>453</v>
      </c>
      <c r="C121" s="350">
        <f>+C122+C123</f>
        <v>0</v>
      </c>
      <c r="D121" s="350">
        <f>+D122+D123</f>
        <v>0</v>
      </c>
      <c r="E121" s="350">
        <f>+E122+E123</f>
        <v>0</v>
      </c>
    </row>
    <row r="122" spans="1:5" ht="12" customHeight="1">
      <c r="A122" s="498" t="s">
        <v>61</v>
      </c>
      <c r="B122" s="313" t="s">
        <v>47</v>
      </c>
      <c r="C122" s="480"/>
      <c r="D122" s="480"/>
      <c r="E122" s="480"/>
    </row>
    <row r="123" spans="1:5" ht="12" customHeight="1" thickBot="1">
      <c r="A123" s="500" t="s">
        <v>62</v>
      </c>
      <c r="B123" s="316" t="s">
        <v>48</v>
      </c>
      <c r="C123" s="481"/>
      <c r="D123" s="481"/>
      <c r="E123" s="481"/>
    </row>
    <row r="124" spans="1:5" ht="12" customHeight="1" thickBot="1">
      <c r="A124" s="329" t="s">
        <v>10</v>
      </c>
      <c r="B124" s="332" t="s">
        <v>454</v>
      </c>
      <c r="C124" s="350">
        <f>+C91+C107+C121</f>
        <v>40865</v>
      </c>
      <c r="D124" s="350">
        <f>+D91+D107+D121</f>
        <v>80024</v>
      </c>
      <c r="E124" s="350">
        <f>+E91+E107+E121</f>
        <v>79424</v>
      </c>
    </row>
    <row r="125" spans="1:5" ht="12" customHeight="1" thickBot="1">
      <c r="A125" s="329" t="s">
        <v>11</v>
      </c>
      <c r="B125" s="332" t="s">
        <v>560</v>
      </c>
      <c r="C125" s="350">
        <f>+C126+C127+C128</f>
        <v>0</v>
      </c>
      <c r="D125" s="350">
        <f>+D126+D127+D128</f>
        <v>0</v>
      </c>
      <c r="E125" s="350">
        <f>+E126+E127+E128</f>
        <v>0</v>
      </c>
    </row>
    <row r="126" spans="1:5" ht="12" customHeight="1">
      <c r="A126" s="498" t="s">
        <v>65</v>
      </c>
      <c r="B126" s="313" t="s">
        <v>456</v>
      </c>
      <c r="C126" s="340"/>
      <c r="D126" s="340"/>
      <c r="E126" s="340"/>
    </row>
    <row r="127" spans="1:5" ht="12" customHeight="1">
      <c r="A127" s="498" t="s">
        <v>66</v>
      </c>
      <c r="B127" s="313" t="s">
        <v>457</v>
      </c>
      <c r="C127" s="340"/>
      <c r="D127" s="340"/>
      <c r="E127" s="340"/>
    </row>
    <row r="128" spans="1:5" ht="12" customHeight="1" thickBot="1">
      <c r="A128" s="507" t="s">
        <v>67</v>
      </c>
      <c r="B128" s="311" t="s">
        <v>458</v>
      </c>
      <c r="C128" s="340"/>
      <c r="D128" s="340"/>
      <c r="E128" s="340"/>
    </row>
    <row r="129" spans="1:5" ht="12" customHeight="1" thickBot="1">
      <c r="A129" s="329" t="s">
        <v>12</v>
      </c>
      <c r="B129" s="332" t="s">
        <v>459</v>
      </c>
      <c r="C129" s="350">
        <f>+C130+C131+C132+C133</f>
        <v>0</v>
      </c>
      <c r="D129" s="350">
        <f>+D130+D131+D132+D133</f>
        <v>0</v>
      </c>
      <c r="E129" s="350">
        <f>+E130+E131+E132+E133</f>
        <v>0</v>
      </c>
    </row>
    <row r="130" spans="1:5" ht="12" customHeight="1">
      <c r="A130" s="498" t="s">
        <v>68</v>
      </c>
      <c r="B130" s="313" t="s">
        <v>460</v>
      </c>
      <c r="C130" s="340"/>
      <c r="D130" s="340"/>
      <c r="E130" s="340"/>
    </row>
    <row r="131" spans="1:5" ht="12" customHeight="1">
      <c r="A131" s="498" t="s">
        <v>69</v>
      </c>
      <c r="B131" s="313" t="s">
        <v>461</v>
      </c>
      <c r="C131" s="340"/>
      <c r="D131" s="340"/>
      <c r="E131" s="340"/>
    </row>
    <row r="132" spans="1:5" ht="12" customHeight="1">
      <c r="A132" s="498" t="s">
        <v>356</v>
      </c>
      <c r="B132" s="313" t="s">
        <v>462</v>
      </c>
      <c r="C132" s="340"/>
      <c r="D132" s="340"/>
      <c r="E132" s="340"/>
    </row>
    <row r="133" spans="1:5" s="288" customFormat="1" ht="12" customHeight="1" thickBot="1">
      <c r="A133" s="507" t="s">
        <v>358</v>
      </c>
      <c r="B133" s="311" t="s">
        <v>463</v>
      </c>
      <c r="C133" s="340"/>
      <c r="D133" s="340"/>
      <c r="E133" s="340"/>
    </row>
    <row r="134" spans="1:11" ht="13.5" thickBot="1">
      <c r="A134" s="329" t="s">
        <v>13</v>
      </c>
      <c r="B134" s="332" t="s">
        <v>680</v>
      </c>
      <c r="C134" s="482">
        <f>+C135+C136+C138+C139+C137</f>
        <v>0</v>
      </c>
      <c r="D134" s="482">
        <f>+D135+D136+D138+D139+D137</f>
        <v>0</v>
      </c>
      <c r="E134" s="482">
        <f>+E135+E136+E138+E139+E137</f>
        <v>0</v>
      </c>
      <c r="K134" s="461"/>
    </row>
    <row r="135" spans="1:5" ht="12.75">
      <c r="A135" s="498" t="s">
        <v>70</v>
      </c>
      <c r="B135" s="313" t="s">
        <v>465</v>
      </c>
      <c r="C135" s="340"/>
      <c r="D135" s="340"/>
      <c r="E135" s="340"/>
    </row>
    <row r="136" spans="1:5" ht="12" customHeight="1">
      <c r="A136" s="498" t="s">
        <v>71</v>
      </c>
      <c r="B136" s="313" t="s">
        <v>466</v>
      </c>
      <c r="C136" s="340"/>
      <c r="D136" s="340"/>
      <c r="E136" s="340"/>
    </row>
    <row r="137" spans="1:5" ht="12" customHeight="1">
      <c r="A137" s="498" t="s">
        <v>365</v>
      </c>
      <c r="B137" s="313" t="s">
        <v>679</v>
      </c>
      <c r="C137" s="340"/>
      <c r="D137" s="340"/>
      <c r="E137" s="340"/>
    </row>
    <row r="138" spans="1:5" s="288" customFormat="1" ht="12" customHeight="1">
      <c r="A138" s="498" t="s">
        <v>367</v>
      </c>
      <c r="B138" s="313" t="s">
        <v>467</v>
      </c>
      <c r="C138" s="340"/>
      <c r="D138" s="340"/>
      <c r="E138" s="340"/>
    </row>
    <row r="139" spans="1:5" s="288" customFormat="1" ht="12" customHeight="1" thickBot="1">
      <c r="A139" s="507" t="s">
        <v>678</v>
      </c>
      <c r="B139" s="311" t="s">
        <v>468</v>
      </c>
      <c r="C139" s="340"/>
      <c r="D139" s="340"/>
      <c r="E139" s="340"/>
    </row>
    <row r="140" spans="1:5" s="288" customFormat="1" ht="12" customHeight="1" thickBot="1">
      <c r="A140" s="329" t="s">
        <v>14</v>
      </c>
      <c r="B140" s="332" t="s">
        <v>561</v>
      </c>
      <c r="C140" s="484">
        <f>+C141+C142+C143+C144</f>
        <v>0</v>
      </c>
      <c r="D140" s="484">
        <f>+D141+D142+D143+D144</f>
        <v>0</v>
      </c>
      <c r="E140" s="484">
        <f>+E141+E142+E143+E144</f>
        <v>0</v>
      </c>
    </row>
    <row r="141" spans="1:5" s="288" customFormat="1" ht="12" customHeight="1">
      <c r="A141" s="498" t="s">
        <v>132</v>
      </c>
      <c r="B141" s="313" t="s">
        <v>470</v>
      </c>
      <c r="C141" s="340"/>
      <c r="D141" s="340"/>
      <c r="E141" s="340"/>
    </row>
    <row r="142" spans="1:5" s="288" customFormat="1" ht="12" customHeight="1">
      <c r="A142" s="498" t="s">
        <v>133</v>
      </c>
      <c r="B142" s="313" t="s">
        <v>471</v>
      </c>
      <c r="C142" s="340"/>
      <c r="D142" s="340"/>
      <c r="E142" s="340"/>
    </row>
    <row r="143" spans="1:5" s="288" customFormat="1" ht="12" customHeight="1">
      <c r="A143" s="498" t="s">
        <v>160</v>
      </c>
      <c r="B143" s="313" t="s">
        <v>472</v>
      </c>
      <c r="C143" s="340"/>
      <c r="D143" s="340"/>
      <c r="E143" s="340"/>
    </row>
    <row r="144" spans="1:5" ht="12.75" customHeight="1" thickBot="1">
      <c r="A144" s="498" t="s">
        <v>373</v>
      </c>
      <c r="B144" s="313" t="s">
        <v>473</v>
      </c>
      <c r="C144" s="340"/>
      <c r="D144" s="340"/>
      <c r="E144" s="340"/>
    </row>
    <row r="145" spans="1:5" ht="12" customHeight="1" thickBot="1">
      <c r="A145" s="329" t="s">
        <v>15</v>
      </c>
      <c r="B145" s="332" t="s">
        <v>474</v>
      </c>
      <c r="C145" s="497">
        <f>+C125+C129+C134+C140</f>
        <v>0</v>
      </c>
      <c r="D145" s="497">
        <f>+D125+D129+D134+D140</f>
        <v>0</v>
      </c>
      <c r="E145" s="497">
        <f>+E125+E129+E134+E140</f>
        <v>0</v>
      </c>
    </row>
    <row r="146" spans="1:5" ht="15" customHeight="1" thickBot="1">
      <c r="A146" s="509" t="s">
        <v>16</v>
      </c>
      <c r="B146" s="352" t="s">
        <v>475</v>
      </c>
      <c r="C146" s="497">
        <f>+C124+C145</f>
        <v>40865</v>
      </c>
      <c r="D146" s="497">
        <f>+D124+D145</f>
        <v>80024</v>
      </c>
      <c r="E146" s="497">
        <f>+E124+E145</f>
        <v>79424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74" t="s">
        <v>681</v>
      </c>
      <c r="B148" s="475"/>
      <c r="C148" s="113"/>
      <c r="D148" s="114"/>
      <c r="E148" s="111"/>
    </row>
    <row r="149" spans="1:5" ht="14.25" customHeight="1" thickBot="1">
      <c r="A149" s="474" t="s">
        <v>150</v>
      </c>
      <c r="B149" s="475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30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+CONCATENATE("7.1. melléklet a 9/",LEFT(ÖSSZEFÜGGÉSEK!A4,4)+1,". (IV.30.) önkormányzati rendelethez")</f>
        <v>7.1. melléklet a 9/2015. (IV.30.) önkormányzati rendelethez</v>
      </c>
    </row>
    <row r="2" spans="1:5" s="512" customFormat="1" ht="25.5" customHeight="1">
      <c r="A2" s="492" t="s">
        <v>148</v>
      </c>
      <c r="B2" s="683" t="s">
        <v>716</v>
      </c>
      <c r="C2" s="684"/>
      <c r="D2" s="685"/>
      <c r="E2" s="535" t="s">
        <v>49</v>
      </c>
    </row>
    <row r="3" spans="1:5" s="512" customFormat="1" ht="24.75" thickBot="1">
      <c r="A3" s="510" t="s">
        <v>563</v>
      </c>
      <c r="B3" s="686" t="s">
        <v>555</v>
      </c>
      <c r="C3" s="689"/>
      <c r="D3" s="690"/>
      <c r="E3" s="536" t="s">
        <v>41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0</v>
      </c>
      <c r="D8" s="393">
        <f>SUM(D9:D18)</f>
        <v>0</v>
      </c>
      <c r="E8" s="532">
        <f>SUM(E9:E18)</f>
        <v>27</v>
      </c>
    </row>
    <row r="9" spans="1:5" s="488" customFormat="1" ht="12" customHeight="1">
      <c r="A9" s="537" t="s">
        <v>72</v>
      </c>
      <c r="B9" s="314" t="s">
        <v>341</v>
      </c>
      <c r="C9" s="106"/>
      <c r="D9" s="106"/>
      <c r="E9" s="521"/>
    </row>
    <row r="10" spans="1:5" s="488" customFormat="1" ht="12" customHeight="1">
      <c r="A10" s="538" t="s">
        <v>73</v>
      </c>
      <c r="B10" s="312" t="s">
        <v>342</v>
      </c>
      <c r="C10" s="390"/>
      <c r="D10" s="390"/>
      <c r="E10" s="115">
        <v>3</v>
      </c>
    </row>
    <row r="11" spans="1:5" s="488" customFormat="1" ht="12" customHeight="1">
      <c r="A11" s="538" t="s">
        <v>74</v>
      </c>
      <c r="B11" s="312" t="s">
        <v>343</v>
      </c>
      <c r="C11" s="390"/>
      <c r="D11" s="390"/>
      <c r="E11" s="115">
        <v>10</v>
      </c>
    </row>
    <row r="12" spans="1:5" s="488" customFormat="1" ht="12" customHeight="1">
      <c r="A12" s="538" t="s">
        <v>75</v>
      </c>
      <c r="B12" s="312" t="s">
        <v>344</v>
      </c>
      <c r="C12" s="390"/>
      <c r="D12" s="390"/>
      <c r="E12" s="115"/>
    </row>
    <row r="13" spans="1:5" s="488" customFormat="1" ht="12" customHeight="1">
      <c r="A13" s="538" t="s">
        <v>108</v>
      </c>
      <c r="B13" s="312" t="s">
        <v>345</v>
      </c>
      <c r="C13" s="390"/>
      <c r="D13" s="390"/>
      <c r="E13" s="115"/>
    </row>
    <row r="14" spans="1:5" s="488" customFormat="1" ht="12" customHeight="1">
      <c r="A14" s="538" t="s">
        <v>76</v>
      </c>
      <c r="B14" s="312" t="s">
        <v>565</v>
      </c>
      <c r="C14" s="390"/>
      <c r="D14" s="390"/>
      <c r="E14" s="115">
        <v>3</v>
      </c>
    </row>
    <row r="15" spans="1:5" s="515" customFormat="1" ht="12" customHeight="1">
      <c r="A15" s="538" t="s">
        <v>77</v>
      </c>
      <c r="B15" s="311" t="s">
        <v>566</v>
      </c>
      <c r="C15" s="390"/>
      <c r="D15" s="390"/>
      <c r="E15" s="115"/>
    </row>
    <row r="16" spans="1:5" s="515" customFormat="1" ht="12" customHeight="1">
      <c r="A16" s="538" t="s">
        <v>85</v>
      </c>
      <c r="B16" s="312" t="s">
        <v>348</v>
      </c>
      <c r="C16" s="107"/>
      <c r="D16" s="107"/>
      <c r="E16" s="520">
        <v>1</v>
      </c>
    </row>
    <row r="17" spans="1:5" s="488" customFormat="1" ht="12" customHeight="1">
      <c r="A17" s="538" t="s">
        <v>86</v>
      </c>
      <c r="B17" s="312" t="s">
        <v>350</v>
      </c>
      <c r="C17" s="390"/>
      <c r="D17" s="390"/>
      <c r="E17" s="115"/>
    </row>
    <row r="18" spans="1:5" s="515" customFormat="1" ht="12" customHeight="1" thickBot="1">
      <c r="A18" s="538" t="s">
        <v>87</v>
      </c>
      <c r="B18" s="311" t="s">
        <v>352</v>
      </c>
      <c r="C18" s="392"/>
      <c r="D18" s="392"/>
      <c r="E18" s="516">
        <v>10</v>
      </c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9052</v>
      </c>
      <c r="D19" s="393">
        <f>SUM(D20:D22)</f>
        <v>13128</v>
      </c>
      <c r="E19" s="532">
        <f>SUM(E20:E22)</f>
        <v>11882</v>
      </c>
    </row>
    <row r="20" spans="1:5" s="515" customFormat="1" ht="12" customHeight="1">
      <c r="A20" s="538" t="s">
        <v>78</v>
      </c>
      <c r="B20" s="313" t="s">
        <v>314</v>
      </c>
      <c r="C20" s="390"/>
      <c r="D20" s="390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390"/>
      <c r="E21" s="115"/>
    </row>
    <row r="22" spans="1:5" s="515" customFormat="1" ht="12" customHeight="1">
      <c r="A22" s="538" t="s">
        <v>80</v>
      </c>
      <c r="B22" s="312" t="s">
        <v>569</v>
      </c>
      <c r="C22" s="390">
        <v>9052</v>
      </c>
      <c r="D22" s="390">
        <v>13128</v>
      </c>
      <c r="E22" s="115">
        <v>11882</v>
      </c>
    </row>
    <row r="23" spans="1:5" s="515" customFormat="1" ht="12" customHeight="1" thickBot="1">
      <c r="A23" s="538" t="s">
        <v>81</v>
      </c>
      <c r="B23" s="312" t="s">
        <v>686</v>
      </c>
      <c r="C23" s="390"/>
      <c r="D23" s="390"/>
      <c r="E23" s="115"/>
    </row>
    <row r="24" spans="1:5" s="515" customFormat="1" ht="12" customHeight="1" thickBot="1">
      <c r="A24" s="525" t="s">
        <v>9</v>
      </c>
      <c r="B24" s="332" t="s">
        <v>125</v>
      </c>
      <c r="C24" s="41"/>
      <c r="D24" s="41"/>
      <c r="E24" s="531">
        <v>19</v>
      </c>
    </row>
    <row r="25" spans="1:5" s="515" customFormat="1" ht="12" customHeight="1" thickBot="1">
      <c r="A25" s="525" t="s">
        <v>10</v>
      </c>
      <c r="B25" s="332" t="s">
        <v>570</v>
      </c>
      <c r="C25" s="393">
        <f>SUM(C26:C27)</f>
        <v>0</v>
      </c>
      <c r="D25" s="393">
        <f>SUM(D26:D27)</f>
        <v>0</v>
      </c>
      <c r="E25" s="532">
        <f>SUM(E26:E27)</f>
        <v>0</v>
      </c>
    </row>
    <row r="26" spans="1:5" s="515" customFormat="1" ht="12" customHeight="1">
      <c r="A26" s="539" t="s">
        <v>328</v>
      </c>
      <c r="B26" s="540" t="s">
        <v>568</v>
      </c>
      <c r="C26" s="103"/>
      <c r="D26" s="103"/>
      <c r="E26" s="519"/>
    </row>
    <row r="27" spans="1:5" s="515" customFormat="1" ht="12" customHeight="1">
      <c r="A27" s="539" t="s">
        <v>334</v>
      </c>
      <c r="B27" s="541" t="s">
        <v>571</v>
      </c>
      <c r="C27" s="394"/>
      <c r="D27" s="394"/>
      <c r="E27" s="518"/>
    </row>
    <row r="28" spans="1:5" s="515" customFormat="1" ht="12" customHeight="1" thickBot="1">
      <c r="A28" s="538" t="s">
        <v>336</v>
      </c>
      <c r="B28" s="542" t="s">
        <v>687</v>
      </c>
      <c r="C28" s="522"/>
      <c r="D28" s="522"/>
      <c r="E28" s="517"/>
    </row>
    <row r="29" spans="1:5" s="515" customFormat="1" ht="12" customHeight="1" thickBot="1">
      <c r="A29" s="525" t="s">
        <v>11</v>
      </c>
      <c r="B29" s="332" t="s">
        <v>572</v>
      </c>
      <c r="C29" s="393">
        <f>SUM(C30:C32)</f>
        <v>0</v>
      </c>
      <c r="D29" s="393">
        <f>SUM(D30:D32)</f>
        <v>0</v>
      </c>
      <c r="E29" s="532">
        <f>SUM(E30:E32)</f>
        <v>0</v>
      </c>
    </row>
    <row r="30" spans="1:5" s="515" customFormat="1" ht="12" customHeight="1">
      <c r="A30" s="539" t="s">
        <v>65</v>
      </c>
      <c r="B30" s="540" t="s">
        <v>354</v>
      </c>
      <c r="C30" s="103"/>
      <c r="D30" s="103"/>
      <c r="E30" s="519"/>
    </row>
    <row r="31" spans="1:5" s="515" customFormat="1" ht="12" customHeight="1">
      <c r="A31" s="539" t="s">
        <v>66</v>
      </c>
      <c r="B31" s="541" t="s">
        <v>355</v>
      </c>
      <c r="C31" s="394"/>
      <c r="D31" s="394"/>
      <c r="E31" s="518"/>
    </row>
    <row r="32" spans="1:5" s="515" customFormat="1" ht="12" customHeight="1" thickBot="1">
      <c r="A32" s="538" t="s">
        <v>67</v>
      </c>
      <c r="B32" s="524" t="s">
        <v>357</v>
      </c>
      <c r="C32" s="522"/>
      <c r="D32" s="522"/>
      <c r="E32" s="517"/>
    </row>
    <row r="33" spans="1:5" s="515" customFormat="1" ht="12" customHeight="1" thickBot="1">
      <c r="A33" s="525" t="s">
        <v>12</v>
      </c>
      <c r="B33" s="332" t="s">
        <v>482</v>
      </c>
      <c r="C33" s="41"/>
      <c r="D33" s="41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41"/>
      <c r="E34" s="531"/>
    </row>
    <row r="35" spans="1:5" s="488" customFormat="1" ht="12" customHeight="1" thickBot="1">
      <c r="A35" s="462" t="s">
        <v>14</v>
      </c>
      <c r="B35" s="332" t="s">
        <v>688</v>
      </c>
      <c r="C35" s="393">
        <f>+C8+C19+C24+C25+C29+C33+C34</f>
        <v>9052</v>
      </c>
      <c r="D35" s="393">
        <f>+D8+D19+D24+D25+D29+D33+D34</f>
        <v>13128</v>
      </c>
      <c r="E35" s="532">
        <f>+E8+E19+E24+E25+E29+E33+E34</f>
        <v>11928</v>
      </c>
    </row>
    <row r="36" spans="1:5" s="488" customFormat="1" ht="12" customHeight="1" thickBot="1">
      <c r="A36" s="527" t="s">
        <v>15</v>
      </c>
      <c r="B36" s="332" t="s">
        <v>575</v>
      </c>
      <c r="C36" s="393">
        <f>+C37+C38+C39</f>
        <v>103371</v>
      </c>
      <c r="D36" s="393">
        <f>+D37+D38+D39</f>
        <v>103817</v>
      </c>
      <c r="E36" s="532">
        <f>+E37+E38+E39</f>
        <v>97569</v>
      </c>
    </row>
    <row r="37" spans="1:5" s="488" customFormat="1" ht="12" customHeight="1">
      <c r="A37" s="539" t="s">
        <v>576</v>
      </c>
      <c r="B37" s="540" t="s">
        <v>168</v>
      </c>
      <c r="C37" s="103"/>
      <c r="D37" s="103"/>
      <c r="E37" s="519"/>
    </row>
    <row r="38" spans="1:5" s="515" customFormat="1" ht="12" customHeight="1">
      <c r="A38" s="539" t="s">
        <v>577</v>
      </c>
      <c r="B38" s="541" t="s">
        <v>3</v>
      </c>
      <c r="C38" s="394"/>
      <c r="D38" s="394"/>
      <c r="E38" s="518"/>
    </row>
    <row r="39" spans="1:5" s="515" customFormat="1" ht="12" customHeight="1" thickBot="1">
      <c r="A39" s="538" t="s">
        <v>578</v>
      </c>
      <c r="B39" s="524" t="s">
        <v>579</v>
      </c>
      <c r="C39" s="522">
        <v>103371</v>
      </c>
      <c r="D39" s="522">
        <v>103817</v>
      </c>
      <c r="E39" s="517">
        <v>97569</v>
      </c>
    </row>
    <row r="40" spans="1:5" s="515" customFormat="1" ht="15" customHeight="1" thickBot="1">
      <c r="A40" s="527" t="s">
        <v>16</v>
      </c>
      <c r="B40" s="528" t="s">
        <v>580</v>
      </c>
      <c r="C40" s="109">
        <f>+C35+C36</f>
        <v>112423</v>
      </c>
      <c r="D40" s="109">
        <f>+D35+D36</f>
        <v>116945</v>
      </c>
      <c r="E40" s="533">
        <f>+E35+E36</f>
        <v>109497</v>
      </c>
    </row>
    <row r="41" spans="1:5" s="515" customFormat="1" ht="15" customHeight="1">
      <c r="A41" s="470"/>
      <c r="B41" s="471"/>
      <c r="C41" s="486"/>
      <c r="D41" s="486"/>
      <c r="E41" s="486"/>
    </row>
    <row r="42" spans="1:5" ht="13.5" thickBot="1">
      <c r="A42" s="472"/>
      <c r="B42" s="473"/>
      <c r="C42" s="487"/>
      <c r="D42" s="487"/>
      <c r="E42" s="487"/>
    </row>
    <row r="43" spans="1:5" s="514" customFormat="1" ht="16.5" customHeight="1" thickBot="1">
      <c r="A43" s="680" t="s">
        <v>45</v>
      </c>
      <c r="B43" s="681"/>
      <c r="C43" s="681"/>
      <c r="D43" s="681"/>
      <c r="E43" s="682"/>
    </row>
    <row r="44" spans="1:5" s="288" customFormat="1" ht="12" customHeight="1" thickBot="1">
      <c r="A44" s="525" t="s">
        <v>7</v>
      </c>
      <c r="B44" s="332" t="s">
        <v>581</v>
      </c>
      <c r="C44" s="393">
        <f>SUM(C45:C49)</f>
        <v>110423</v>
      </c>
      <c r="D44" s="393">
        <f>SUM(D45:D49)</f>
        <v>114945</v>
      </c>
      <c r="E44" s="425">
        <f>SUM(E45:E49)</f>
        <v>108400</v>
      </c>
    </row>
    <row r="45" spans="1:5" ht="12" customHeight="1">
      <c r="A45" s="538" t="s">
        <v>72</v>
      </c>
      <c r="B45" s="313" t="s">
        <v>37</v>
      </c>
      <c r="C45" s="103">
        <v>72488</v>
      </c>
      <c r="D45" s="103">
        <v>75875</v>
      </c>
      <c r="E45" s="420">
        <v>73301</v>
      </c>
    </row>
    <row r="46" spans="1:5" ht="12" customHeight="1">
      <c r="A46" s="538" t="s">
        <v>73</v>
      </c>
      <c r="B46" s="312" t="s">
        <v>134</v>
      </c>
      <c r="C46" s="387">
        <v>19777</v>
      </c>
      <c r="D46" s="387">
        <v>20653</v>
      </c>
      <c r="E46" s="421">
        <v>20653</v>
      </c>
    </row>
    <row r="47" spans="1:5" ht="12" customHeight="1">
      <c r="A47" s="538" t="s">
        <v>74</v>
      </c>
      <c r="B47" s="312" t="s">
        <v>101</v>
      </c>
      <c r="C47" s="387">
        <v>17080</v>
      </c>
      <c r="D47" s="387">
        <v>18415</v>
      </c>
      <c r="E47" s="421">
        <v>14444</v>
      </c>
    </row>
    <row r="48" spans="1:5" ht="12" customHeight="1">
      <c r="A48" s="538" t="s">
        <v>75</v>
      </c>
      <c r="B48" s="312" t="s">
        <v>135</v>
      </c>
      <c r="C48" s="387"/>
      <c r="D48" s="387"/>
      <c r="E48" s="421"/>
    </row>
    <row r="49" spans="1:5" ht="12" customHeight="1" thickBot="1">
      <c r="A49" s="538" t="s">
        <v>108</v>
      </c>
      <c r="B49" s="312" t="s">
        <v>136</v>
      </c>
      <c r="C49" s="387">
        <v>1078</v>
      </c>
      <c r="D49" s="387">
        <v>2</v>
      </c>
      <c r="E49" s="421">
        <v>2</v>
      </c>
    </row>
    <row r="50" spans="1:5" ht="12" customHeight="1" thickBot="1">
      <c r="A50" s="525" t="s">
        <v>8</v>
      </c>
      <c r="B50" s="332" t="s">
        <v>582</v>
      </c>
      <c r="C50" s="393">
        <f>SUM(C51:C53)</f>
        <v>2000</v>
      </c>
      <c r="D50" s="393">
        <f>SUM(D51:D53)</f>
        <v>2000</v>
      </c>
      <c r="E50" s="425">
        <f>SUM(E51:E53)</f>
        <v>225</v>
      </c>
    </row>
    <row r="51" spans="1:5" s="288" customFormat="1" ht="12" customHeight="1">
      <c r="A51" s="538" t="s">
        <v>78</v>
      </c>
      <c r="B51" s="313" t="s">
        <v>158</v>
      </c>
      <c r="C51" s="103">
        <v>2000</v>
      </c>
      <c r="D51" s="103">
        <v>2000</v>
      </c>
      <c r="E51" s="420">
        <v>225</v>
      </c>
    </row>
    <row r="52" spans="1:5" ht="12" customHeight="1">
      <c r="A52" s="538" t="s">
        <v>79</v>
      </c>
      <c r="B52" s="312" t="s">
        <v>138</v>
      </c>
      <c r="C52" s="387"/>
      <c r="D52" s="387"/>
      <c r="E52" s="421"/>
    </row>
    <row r="53" spans="1:5" ht="12" customHeight="1">
      <c r="A53" s="538" t="s">
        <v>80</v>
      </c>
      <c r="B53" s="312" t="s">
        <v>46</v>
      </c>
      <c r="C53" s="387"/>
      <c r="D53" s="387"/>
      <c r="E53" s="421"/>
    </row>
    <row r="54" spans="1:5" ht="12" customHeight="1" thickBot="1">
      <c r="A54" s="538" t="s">
        <v>81</v>
      </c>
      <c r="B54" s="312" t="s">
        <v>689</v>
      </c>
      <c r="C54" s="387"/>
      <c r="D54" s="387"/>
      <c r="E54" s="421"/>
    </row>
    <row r="55" spans="1:5" ht="12" customHeight="1" thickBot="1">
      <c r="A55" s="525" t="s">
        <v>9</v>
      </c>
      <c r="B55" s="529" t="s">
        <v>583</v>
      </c>
      <c r="C55" s="393">
        <f>+C44+C50</f>
        <v>112423</v>
      </c>
      <c r="D55" s="393">
        <f>+D44+D50</f>
        <v>116945</v>
      </c>
      <c r="E55" s="425">
        <f>+E44+E50</f>
        <v>108625</v>
      </c>
    </row>
    <row r="56" spans="3:5" ht="13.5" thickBot="1">
      <c r="C56" s="534"/>
      <c r="D56" s="534"/>
      <c r="E56" s="534"/>
    </row>
    <row r="57" spans="1:5" ht="15" customHeight="1" thickBot="1">
      <c r="A57" s="474" t="s">
        <v>681</v>
      </c>
      <c r="B57" s="475"/>
      <c r="C57" s="113">
        <v>27</v>
      </c>
      <c r="D57" s="113">
        <v>27</v>
      </c>
      <c r="E57" s="523">
        <v>27</v>
      </c>
    </row>
    <row r="58" spans="1:5" ht="14.25" customHeight="1" thickBot="1">
      <c r="A58" s="474" t="s">
        <v>150</v>
      </c>
      <c r="B58" s="475"/>
      <c r="C58" s="113"/>
      <c r="D58" s="113"/>
      <c r="E58" s="523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30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+CONCATENATE("7.2. melléklet a 9/",LEFT(ÖSSZEFÜGGÉSEK!A4,4)+1,". (IV.30.) önkormányzati rendelethez")</f>
        <v>7.2. melléklet a 9/2015. (IV.30.) önkormányzati rendelethez</v>
      </c>
    </row>
    <row r="2" spans="1:5" s="512" customFormat="1" ht="25.5" customHeight="1">
      <c r="A2" s="492" t="s">
        <v>148</v>
      </c>
      <c r="B2" s="683" t="s">
        <v>562</v>
      </c>
      <c r="C2" s="684"/>
      <c r="D2" s="685"/>
      <c r="E2" s="535" t="s">
        <v>49</v>
      </c>
    </row>
    <row r="3" spans="1:5" s="512" customFormat="1" ht="24.75" thickBot="1">
      <c r="A3" s="510" t="s">
        <v>563</v>
      </c>
      <c r="B3" s="686" t="s">
        <v>682</v>
      </c>
      <c r="C3" s="689"/>
      <c r="D3" s="690"/>
      <c r="E3" s="536" t="s">
        <v>49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0</v>
      </c>
      <c r="D8" s="393">
        <f>SUM(D9:D18)</f>
        <v>0</v>
      </c>
      <c r="E8" s="532">
        <f>SUM(E9:E18)</f>
        <v>14</v>
      </c>
    </row>
    <row r="9" spans="1:5" s="488" customFormat="1" ht="12" customHeight="1">
      <c r="A9" s="537" t="s">
        <v>72</v>
      </c>
      <c r="B9" s="314" t="s">
        <v>341</v>
      </c>
      <c r="C9" s="106"/>
      <c r="D9" s="106"/>
      <c r="E9" s="521">
        <v>0</v>
      </c>
    </row>
    <row r="10" spans="1:5" s="488" customFormat="1" ht="12" customHeight="1">
      <c r="A10" s="538" t="s">
        <v>73</v>
      </c>
      <c r="B10" s="312" t="s">
        <v>342</v>
      </c>
      <c r="C10" s="390"/>
      <c r="D10" s="390"/>
      <c r="E10" s="115">
        <v>2</v>
      </c>
    </row>
    <row r="11" spans="1:5" s="488" customFormat="1" ht="12" customHeight="1">
      <c r="A11" s="538" t="s">
        <v>74</v>
      </c>
      <c r="B11" s="312" t="s">
        <v>343</v>
      </c>
      <c r="C11" s="390"/>
      <c r="D11" s="390"/>
      <c r="E11" s="115">
        <v>5</v>
      </c>
    </row>
    <row r="12" spans="1:5" s="488" customFormat="1" ht="12" customHeight="1">
      <c r="A12" s="538" t="s">
        <v>75</v>
      </c>
      <c r="B12" s="312" t="s">
        <v>344</v>
      </c>
      <c r="C12" s="390"/>
      <c r="D12" s="390"/>
      <c r="E12" s="115">
        <v>0</v>
      </c>
    </row>
    <row r="13" spans="1:5" s="488" customFormat="1" ht="12" customHeight="1">
      <c r="A13" s="538" t="s">
        <v>108</v>
      </c>
      <c r="B13" s="312" t="s">
        <v>345</v>
      </c>
      <c r="C13" s="390"/>
      <c r="D13" s="390"/>
      <c r="E13" s="115">
        <v>0</v>
      </c>
    </row>
    <row r="14" spans="1:5" s="488" customFormat="1" ht="12" customHeight="1">
      <c r="A14" s="538" t="s">
        <v>76</v>
      </c>
      <c r="B14" s="312" t="s">
        <v>565</v>
      </c>
      <c r="C14" s="390"/>
      <c r="D14" s="390"/>
      <c r="E14" s="115">
        <v>2</v>
      </c>
    </row>
    <row r="15" spans="1:5" s="515" customFormat="1" ht="12" customHeight="1">
      <c r="A15" s="538" t="s">
        <v>77</v>
      </c>
      <c r="B15" s="311" t="s">
        <v>566</v>
      </c>
      <c r="C15" s="390"/>
      <c r="D15" s="390"/>
      <c r="E15" s="115"/>
    </row>
    <row r="16" spans="1:5" s="515" customFormat="1" ht="12" customHeight="1">
      <c r="A16" s="538" t="s">
        <v>85</v>
      </c>
      <c r="B16" s="312" t="s">
        <v>348</v>
      </c>
      <c r="C16" s="107"/>
      <c r="D16" s="107"/>
      <c r="E16" s="520"/>
    </row>
    <row r="17" spans="1:5" s="488" customFormat="1" ht="12" customHeight="1">
      <c r="A17" s="538" t="s">
        <v>86</v>
      </c>
      <c r="B17" s="312" t="s">
        <v>350</v>
      </c>
      <c r="C17" s="390"/>
      <c r="D17" s="390"/>
      <c r="E17" s="115">
        <v>0</v>
      </c>
    </row>
    <row r="18" spans="1:5" s="515" customFormat="1" ht="12" customHeight="1" thickBot="1">
      <c r="A18" s="538" t="s">
        <v>87</v>
      </c>
      <c r="B18" s="311" t="s">
        <v>352</v>
      </c>
      <c r="C18" s="392"/>
      <c r="D18" s="392"/>
      <c r="E18" s="516">
        <v>5</v>
      </c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4526</v>
      </c>
      <c r="D19" s="393">
        <f>SUM(D20:D22)</f>
        <v>6564</v>
      </c>
      <c r="E19" s="532">
        <f>SUM(E20:E22)</f>
        <v>5941</v>
      </c>
    </row>
    <row r="20" spans="1:5" s="515" customFormat="1" ht="12" customHeight="1">
      <c r="A20" s="538" t="s">
        <v>78</v>
      </c>
      <c r="B20" s="313" t="s">
        <v>314</v>
      </c>
      <c r="C20" s="390"/>
      <c r="D20" s="390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390"/>
      <c r="E21" s="115"/>
    </row>
    <row r="22" spans="1:5" s="515" customFormat="1" ht="12" customHeight="1">
      <c r="A22" s="538" t="s">
        <v>80</v>
      </c>
      <c r="B22" s="312" t="s">
        <v>569</v>
      </c>
      <c r="C22" s="390">
        <v>4526</v>
      </c>
      <c r="D22" s="390">
        <v>6564</v>
      </c>
      <c r="E22" s="115">
        <v>5941</v>
      </c>
    </row>
    <row r="23" spans="1:5" s="515" customFormat="1" ht="12" customHeight="1" thickBot="1">
      <c r="A23" s="538" t="s">
        <v>81</v>
      </c>
      <c r="B23" s="312" t="s">
        <v>686</v>
      </c>
      <c r="C23" s="390"/>
      <c r="D23" s="390"/>
      <c r="E23" s="115"/>
    </row>
    <row r="24" spans="1:5" s="515" customFormat="1" ht="12" customHeight="1" thickBot="1">
      <c r="A24" s="525" t="s">
        <v>9</v>
      </c>
      <c r="B24" s="332" t="s">
        <v>125</v>
      </c>
      <c r="C24" s="41"/>
      <c r="D24" s="41"/>
      <c r="E24" s="531">
        <v>10</v>
      </c>
    </row>
    <row r="25" spans="1:5" s="515" customFormat="1" ht="12" customHeight="1" thickBot="1">
      <c r="A25" s="525" t="s">
        <v>10</v>
      </c>
      <c r="B25" s="332" t="s">
        <v>570</v>
      </c>
      <c r="C25" s="393">
        <f>SUM(C26:C27)</f>
        <v>0</v>
      </c>
      <c r="D25" s="393">
        <f>SUM(D26:D27)</f>
        <v>0</v>
      </c>
      <c r="E25" s="532">
        <f>SUM(E26:E27)</f>
        <v>0</v>
      </c>
    </row>
    <row r="26" spans="1:5" s="515" customFormat="1" ht="12" customHeight="1">
      <c r="A26" s="539" t="s">
        <v>328</v>
      </c>
      <c r="B26" s="540" t="s">
        <v>568</v>
      </c>
      <c r="C26" s="103"/>
      <c r="D26" s="103"/>
      <c r="E26" s="519"/>
    </row>
    <row r="27" spans="1:5" s="515" customFormat="1" ht="12" customHeight="1">
      <c r="A27" s="539" t="s">
        <v>334</v>
      </c>
      <c r="B27" s="541" t="s">
        <v>571</v>
      </c>
      <c r="C27" s="394"/>
      <c r="D27" s="394"/>
      <c r="E27" s="518"/>
    </row>
    <row r="28" spans="1:5" s="515" customFormat="1" ht="12" customHeight="1" thickBot="1">
      <c r="A28" s="538" t="s">
        <v>336</v>
      </c>
      <c r="B28" s="542" t="s">
        <v>687</v>
      </c>
      <c r="C28" s="522"/>
      <c r="D28" s="522"/>
      <c r="E28" s="517"/>
    </row>
    <row r="29" spans="1:5" s="515" customFormat="1" ht="12" customHeight="1" thickBot="1">
      <c r="A29" s="525" t="s">
        <v>11</v>
      </c>
      <c r="B29" s="332" t="s">
        <v>572</v>
      </c>
      <c r="C29" s="393">
        <f>SUM(C30:C32)</f>
        <v>0</v>
      </c>
      <c r="D29" s="393">
        <f>SUM(D30:D32)</f>
        <v>0</v>
      </c>
      <c r="E29" s="532">
        <f>SUM(E30:E32)</f>
        <v>0</v>
      </c>
    </row>
    <row r="30" spans="1:5" s="515" customFormat="1" ht="12" customHeight="1">
      <c r="A30" s="539" t="s">
        <v>65</v>
      </c>
      <c r="B30" s="540" t="s">
        <v>354</v>
      </c>
      <c r="C30" s="103"/>
      <c r="D30" s="103"/>
      <c r="E30" s="519"/>
    </row>
    <row r="31" spans="1:5" s="515" customFormat="1" ht="12" customHeight="1">
      <c r="A31" s="539" t="s">
        <v>66</v>
      </c>
      <c r="B31" s="541" t="s">
        <v>355</v>
      </c>
      <c r="C31" s="394"/>
      <c r="D31" s="394"/>
      <c r="E31" s="518"/>
    </row>
    <row r="32" spans="1:5" s="515" customFormat="1" ht="12" customHeight="1" thickBot="1">
      <c r="A32" s="538" t="s">
        <v>67</v>
      </c>
      <c r="B32" s="524" t="s">
        <v>357</v>
      </c>
      <c r="C32" s="522"/>
      <c r="D32" s="522"/>
      <c r="E32" s="517"/>
    </row>
    <row r="33" spans="1:5" s="515" customFormat="1" ht="12" customHeight="1" thickBot="1">
      <c r="A33" s="525" t="s">
        <v>12</v>
      </c>
      <c r="B33" s="332" t="s">
        <v>482</v>
      </c>
      <c r="C33" s="41"/>
      <c r="D33" s="41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41"/>
      <c r="E34" s="531"/>
    </row>
    <row r="35" spans="1:5" s="488" customFormat="1" ht="12" customHeight="1" thickBot="1">
      <c r="A35" s="462" t="s">
        <v>14</v>
      </c>
      <c r="B35" s="332" t="s">
        <v>688</v>
      </c>
      <c r="C35" s="393">
        <f>+C8+C19+C24+C25+C29+C33+C34</f>
        <v>4526</v>
      </c>
      <c r="D35" s="393">
        <f>+D8+D19+D24+D25+D29+D33+D34</f>
        <v>6564</v>
      </c>
      <c r="E35" s="532">
        <f>+E8+E19+E24+E25+E29+E33+E34</f>
        <v>5965</v>
      </c>
    </row>
    <row r="36" spans="1:5" s="488" customFormat="1" ht="12" customHeight="1" thickBot="1">
      <c r="A36" s="527" t="s">
        <v>15</v>
      </c>
      <c r="B36" s="332" t="s">
        <v>575</v>
      </c>
      <c r="C36" s="393">
        <f>+C37+C38+C39</f>
        <v>51685</v>
      </c>
      <c r="D36" s="393">
        <f>+D37+D38+D39</f>
        <v>51909</v>
      </c>
      <c r="E36" s="532">
        <f>+E37+E38+E39</f>
        <v>48784</v>
      </c>
    </row>
    <row r="37" spans="1:5" s="488" customFormat="1" ht="12" customHeight="1">
      <c r="A37" s="539" t="s">
        <v>576</v>
      </c>
      <c r="B37" s="540" t="s">
        <v>168</v>
      </c>
      <c r="C37" s="103"/>
      <c r="D37" s="103"/>
      <c r="E37" s="519"/>
    </row>
    <row r="38" spans="1:5" s="515" customFormat="1" ht="12" customHeight="1">
      <c r="A38" s="539" t="s">
        <v>577</v>
      </c>
      <c r="B38" s="541" t="s">
        <v>3</v>
      </c>
      <c r="C38" s="394"/>
      <c r="D38" s="394"/>
      <c r="E38" s="518"/>
    </row>
    <row r="39" spans="1:5" s="515" customFormat="1" ht="12" customHeight="1" thickBot="1">
      <c r="A39" s="538" t="s">
        <v>578</v>
      </c>
      <c r="B39" s="524" t="s">
        <v>579</v>
      </c>
      <c r="C39" s="522">
        <v>51685</v>
      </c>
      <c r="D39" s="522">
        <v>51909</v>
      </c>
      <c r="E39" s="517">
        <v>48784</v>
      </c>
    </row>
    <row r="40" spans="1:5" s="515" customFormat="1" ht="15" customHeight="1" thickBot="1">
      <c r="A40" s="527" t="s">
        <v>16</v>
      </c>
      <c r="B40" s="528" t="s">
        <v>580</v>
      </c>
      <c r="C40" s="109">
        <f>+C35+C36</f>
        <v>56211</v>
      </c>
      <c r="D40" s="109">
        <f>+D35+D36</f>
        <v>58473</v>
      </c>
      <c r="E40" s="533">
        <f>+E35+E36</f>
        <v>54749</v>
      </c>
    </row>
    <row r="41" spans="1:5" s="515" customFormat="1" ht="15" customHeight="1">
      <c r="A41" s="470"/>
      <c r="B41" s="471"/>
      <c r="C41" s="486"/>
      <c r="D41" s="486"/>
      <c r="E41" s="486"/>
    </row>
    <row r="42" spans="1:5" ht="13.5" thickBot="1">
      <c r="A42" s="472"/>
      <c r="B42" s="473"/>
      <c r="C42" s="487"/>
      <c r="D42" s="487"/>
      <c r="E42" s="487"/>
    </row>
    <row r="43" spans="1:5" s="514" customFormat="1" ht="16.5" customHeight="1" thickBot="1">
      <c r="A43" s="680" t="s">
        <v>45</v>
      </c>
      <c r="B43" s="681"/>
      <c r="C43" s="681"/>
      <c r="D43" s="681"/>
      <c r="E43" s="682"/>
    </row>
    <row r="44" spans="1:5" s="288" customFormat="1" ht="12" customHeight="1" thickBot="1">
      <c r="A44" s="525" t="s">
        <v>7</v>
      </c>
      <c r="B44" s="332" t="s">
        <v>581</v>
      </c>
      <c r="C44" s="393">
        <f>SUM(C45:C49)</f>
        <v>55211</v>
      </c>
      <c r="D44" s="393">
        <f>SUM(D45:D49)</f>
        <v>57473</v>
      </c>
      <c r="E44" s="393">
        <f>SUM(E45:E49)</f>
        <v>54200</v>
      </c>
    </row>
    <row r="45" spans="1:5" ht="12" customHeight="1">
      <c r="A45" s="538" t="s">
        <v>72</v>
      </c>
      <c r="B45" s="313" t="s">
        <v>37</v>
      </c>
      <c r="C45" s="103">
        <v>36244</v>
      </c>
      <c r="D45" s="103">
        <v>37938</v>
      </c>
      <c r="E45" s="420">
        <v>36650</v>
      </c>
    </row>
    <row r="46" spans="1:5" ht="12" customHeight="1">
      <c r="A46" s="538" t="s">
        <v>73</v>
      </c>
      <c r="B46" s="312" t="s">
        <v>134</v>
      </c>
      <c r="C46" s="387">
        <v>9888</v>
      </c>
      <c r="D46" s="387">
        <v>10327</v>
      </c>
      <c r="E46" s="421">
        <v>10327</v>
      </c>
    </row>
    <row r="47" spans="1:5" ht="12" customHeight="1">
      <c r="A47" s="538" t="s">
        <v>74</v>
      </c>
      <c r="B47" s="312" t="s">
        <v>101</v>
      </c>
      <c r="C47" s="387">
        <v>8540</v>
      </c>
      <c r="D47" s="387">
        <v>9207</v>
      </c>
      <c r="E47" s="421">
        <v>7222</v>
      </c>
    </row>
    <row r="48" spans="1:5" ht="12" customHeight="1">
      <c r="A48" s="538" t="s">
        <v>75</v>
      </c>
      <c r="B48" s="312" t="s">
        <v>135</v>
      </c>
      <c r="C48" s="387">
        <v>0</v>
      </c>
      <c r="D48" s="387">
        <v>0</v>
      </c>
      <c r="E48" s="421">
        <v>0</v>
      </c>
    </row>
    <row r="49" spans="1:5" ht="12" customHeight="1" thickBot="1">
      <c r="A49" s="538" t="s">
        <v>108</v>
      </c>
      <c r="B49" s="312" t="s">
        <v>136</v>
      </c>
      <c r="C49" s="387">
        <v>539</v>
      </c>
      <c r="D49" s="387">
        <v>1</v>
      </c>
      <c r="E49" s="421">
        <v>1</v>
      </c>
    </row>
    <row r="50" spans="1:5" ht="12" customHeight="1" thickBot="1">
      <c r="A50" s="525" t="s">
        <v>8</v>
      </c>
      <c r="B50" s="332" t="s">
        <v>582</v>
      </c>
      <c r="C50" s="393">
        <f>SUM(C51:C53)</f>
        <v>1000</v>
      </c>
      <c r="D50" s="393">
        <f>SUM(D51:D53)</f>
        <v>1000</v>
      </c>
      <c r="E50" s="425">
        <f>SUM(E51:E53)</f>
        <v>112.5</v>
      </c>
    </row>
    <row r="51" spans="1:5" s="288" customFormat="1" ht="12" customHeight="1">
      <c r="A51" s="538" t="s">
        <v>78</v>
      </c>
      <c r="B51" s="313" t="s">
        <v>158</v>
      </c>
      <c r="C51" s="103">
        <v>1000</v>
      </c>
      <c r="D51" s="103">
        <v>1000</v>
      </c>
      <c r="E51" s="420">
        <v>112.5</v>
      </c>
    </row>
    <row r="52" spans="1:5" ht="12" customHeight="1">
      <c r="A52" s="538" t="s">
        <v>79</v>
      </c>
      <c r="B52" s="312" t="s">
        <v>138</v>
      </c>
      <c r="C52" s="387">
        <f>'[1]7.1. sz. mell'!C52</f>
        <v>0</v>
      </c>
      <c r="D52" s="387">
        <f>'[1]7.1. sz. mell'!D52</f>
        <v>0</v>
      </c>
      <c r="E52" s="421">
        <f>'[1]7.1. sz. mell'!E52</f>
        <v>0</v>
      </c>
    </row>
    <row r="53" spans="1:5" ht="12" customHeight="1">
      <c r="A53" s="538" t="s">
        <v>80</v>
      </c>
      <c r="B53" s="312" t="s">
        <v>46</v>
      </c>
      <c r="C53" s="387"/>
      <c r="D53" s="387"/>
      <c r="E53" s="421"/>
    </row>
    <row r="54" spans="1:5" ht="12" customHeight="1" thickBot="1">
      <c r="A54" s="538" t="s">
        <v>81</v>
      </c>
      <c r="B54" s="312" t="s">
        <v>689</v>
      </c>
      <c r="C54" s="387"/>
      <c r="D54" s="387"/>
      <c r="E54" s="421"/>
    </row>
    <row r="55" spans="1:5" ht="12" customHeight="1" thickBot="1">
      <c r="A55" s="525" t="s">
        <v>9</v>
      </c>
      <c r="B55" s="529" t="s">
        <v>583</v>
      </c>
      <c r="C55" s="393">
        <f>+C44+C50</f>
        <v>56211</v>
      </c>
      <c r="D55" s="393">
        <f>+D44+D50</f>
        <v>58473</v>
      </c>
      <c r="E55" s="425">
        <f>+E44+E50</f>
        <v>54312.5</v>
      </c>
    </row>
    <row r="56" spans="3:5" ht="13.5" thickBot="1">
      <c r="C56" s="534"/>
      <c r="D56" s="534"/>
      <c r="E56" s="534"/>
    </row>
    <row r="57" spans="1:5" ht="15" customHeight="1" thickBot="1">
      <c r="A57" s="474" t="s">
        <v>681</v>
      </c>
      <c r="B57" s="475"/>
      <c r="C57" s="113">
        <v>13</v>
      </c>
      <c r="D57" s="113">
        <v>13</v>
      </c>
      <c r="E57" s="523">
        <v>13</v>
      </c>
    </row>
    <row r="58" spans="1:5" ht="14.25" customHeight="1" thickBot="1">
      <c r="A58" s="474" t="s">
        <v>150</v>
      </c>
      <c r="B58" s="475"/>
      <c r="C58" s="113"/>
      <c r="D58" s="113"/>
      <c r="E58" s="52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30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+CONCATENATE("7.3. melléklet a 9/",LEFT(ÖSSZEFÜGGÉSEK!A4,4)+1,". (IV.30.) önkormányzati rendelethez")</f>
        <v>7.3. melléklet a 9/2015. (IV.30.) önkormányzati rendelethez</v>
      </c>
    </row>
    <row r="2" spans="1:5" s="512" customFormat="1" ht="25.5" customHeight="1">
      <c r="A2" s="492" t="s">
        <v>148</v>
      </c>
      <c r="B2" s="683" t="s">
        <v>562</v>
      </c>
      <c r="C2" s="684"/>
      <c r="D2" s="685"/>
      <c r="E2" s="535" t="s">
        <v>49</v>
      </c>
    </row>
    <row r="3" spans="1:5" s="512" customFormat="1" ht="24.75" thickBot="1">
      <c r="A3" s="510" t="s">
        <v>563</v>
      </c>
      <c r="B3" s="686" t="s">
        <v>685</v>
      </c>
      <c r="C3" s="689"/>
      <c r="D3" s="690"/>
      <c r="E3" s="536" t="s">
        <v>50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0</v>
      </c>
      <c r="D8" s="393">
        <f>SUM(D9:D18)</f>
        <v>0</v>
      </c>
      <c r="E8" s="532">
        <f>SUM(E9:E18)</f>
        <v>13</v>
      </c>
    </row>
    <row r="9" spans="1:5" s="488" customFormat="1" ht="12" customHeight="1">
      <c r="A9" s="537" t="s">
        <v>72</v>
      </c>
      <c r="B9" s="314" t="s">
        <v>341</v>
      </c>
      <c r="C9" s="106"/>
      <c r="D9" s="106"/>
      <c r="E9" s="521">
        <v>0</v>
      </c>
    </row>
    <row r="10" spans="1:5" s="488" customFormat="1" ht="12" customHeight="1">
      <c r="A10" s="538" t="s">
        <v>73</v>
      </c>
      <c r="B10" s="312" t="s">
        <v>342</v>
      </c>
      <c r="C10" s="390"/>
      <c r="D10" s="390"/>
      <c r="E10" s="115">
        <v>1</v>
      </c>
    </row>
    <row r="11" spans="1:5" s="488" customFormat="1" ht="12" customHeight="1">
      <c r="A11" s="538" t="s">
        <v>74</v>
      </c>
      <c r="B11" s="312" t="s">
        <v>343</v>
      </c>
      <c r="C11" s="390"/>
      <c r="D11" s="390"/>
      <c r="E11" s="115">
        <v>5</v>
      </c>
    </row>
    <row r="12" spans="1:5" s="488" customFormat="1" ht="12" customHeight="1">
      <c r="A12" s="538" t="s">
        <v>75</v>
      </c>
      <c r="B12" s="312" t="s">
        <v>344</v>
      </c>
      <c r="C12" s="390"/>
      <c r="D12" s="390"/>
      <c r="E12" s="115">
        <v>0</v>
      </c>
    </row>
    <row r="13" spans="1:5" s="488" customFormat="1" ht="12" customHeight="1">
      <c r="A13" s="538" t="s">
        <v>108</v>
      </c>
      <c r="B13" s="312" t="s">
        <v>345</v>
      </c>
      <c r="C13" s="390"/>
      <c r="D13" s="390"/>
      <c r="E13" s="115">
        <v>0</v>
      </c>
    </row>
    <row r="14" spans="1:5" s="488" customFormat="1" ht="12" customHeight="1">
      <c r="A14" s="538" t="s">
        <v>76</v>
      </c>
      <c r="B14" s="312" t="s">
        <v>565</v>
      </c>
      <c r="C14" s="390"/>
      <c r="D14" s="390"/>
      <c r="E14" s="115">
        <v>1</v>
      </c>
    </row>
    <row r="15" spans="1:5" s="515" customFormat="1" ht="12" customHeight="1">
      <c r="A15" s="538" t="s">
        <v>77</v>
      </c>
      <c r="B15" s="311" t="s">
        <v>566</v>
      </c>
      <c r="C15" s="390"/>
      <c r="D15" s="390"/>
      <c r="E15" s="115">
        <v>0</v>
      </c>
    </row>
    <row r="16" spans="1:5" s="515" customFormat="1" ht="12" customHeight="1">
      <c r="A16" s="538" t="s">
        <v>85</v>
      </c>
      <c r="B16" s="312" t="s">
        <v>348</v>
      </c>
      <c r="C16" s="107"/>
      <c r="D16" s="107"/>
      <c r="E16" s="520">
        <v>1</v>
      </c>
    </row>
    <row r="17" spans="1:5" s="488" customFormat="1" ht="12" customHeight="1">
      <c r="A17" s="538" t="s">
        <v>86</v>
      </c>
      <c r="B17" s="312" t="s">
        <v>350</v>
      </c>
      <c r="C17" s="390"/>
      <c r="D17" s="390"/>
      <c r="E17" s="115">
        <v>0</v>
      </c>
    </row>
    <row r="18" spans="1:5" s="515" customFormat="1" ht="12" customHeight="1" thickBot="1">
      <c r="A18" s="538" t="s">
        <v>87</v>
      </c>
      <c r="B18" s="311" t="s">
        <v>352</v>
      </c>
      <c r="C18" s="392"/>
      <c r="D18" s="392"/>
      <c r="E18" s="516">
        <v>5</v>
      </c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4526</v>
      </c>
      <c r="D19" s="393">
        <f>SUM(D20:D22)</f>
        <v>6564</v>
      </c>
      <c r="E19" s="532">
        <f>SUM(E20:E22)</f>
        <v>5941</v>
      </c>
    </row>
    <row r="20" spans="1:5" s="515" customFormat="1" ht="12" customHeight="1">
      <c r="A20" s="538" t="s">
        <v>78</v>
      </c>
      <c r="B20" s="313" t="s">
        <v>314</v>
      </c>
      <c r="C20" s="390"/>
      <c r="D20" s="390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390"/>
      <c r="E21" s="115"/>
    </row>
    <row r="22" spans="1:5" s="515" customFormat="1" ht="12" customHeight="1">
      <c r="A22" s="538" t="s">
        <v>80</v>
      </c>
      <c r="B22" s="312" t="s">
        <v>569</v>
      </c>
      <c r="C22" s="390">
        <v>4526</v>
      </c>
      <c r="D22" s="390">
        <v>6564</v>
      </c>
      <c r="E22" s="115">
        <v>5941</v>
      </c>
    </row>
    <row r="23" spans="1:5" s="515" customFormat="1" ht="12" customHeight="1" thickBot="1">
      <c r="A23" s="538" t="s">
        <v>81</v>
      </c>
      <c r="B23" s="312" t="s">
        <v>686</v>
      </c>
      <c r="C23" s="390"/>
      <c r="D23" s="390"/>
      <c r="E23" s="115"/>
    </row>
    <row r="24" spans="1:5" s="515" customFormat="1" ht="12" customHeight="1" thickBot="1">
      <c r="A24" s="525" t="s">
        <v>9</v>
      </c>
      <c r="B24" s="332" t="s">
        <v>125</v>
      </c>
      <c r="C24" s="41"/>
      <c r="D24" s="41"/>
      <c r="E24" s="531">
        <v>9</v>
      </c>
    </row>
    <row r="25" spans="1:5" s="515" customFormat="1" ht="12" customHeight="1" thickBot="1">
      <c r="A25" s="525" t="s">
        <v>10</v>
      </c>
      <c r="B25" s="332" t="s">
        <v>570</v>
      </c>
      <c r="C25" s="393">
        <f>SUM(C26:C27)</f>
        <v>0</v>
      </c>
      <c r="D25" s="393">
        <f>SUM(D26:D27)</f>
        <v>0</v>
      </c>
      <c r="E25" s="532">
        <f>SUM(E26:E27)</f>
        <v>0</v>
      </c>
    </row>
    <row r="26" spans="1:5" s="515" customFormat="1" ht="12" customHeight="1">
      <c r="A26" s="539" t="s">
        <v>328</v>
      </c>
      <c r="B26" s="540" t="s">
        <v>568</v>
      </c>
      <c r="C26" s="103"/>
      <c r="D26" s="103"/>
      <c r="E26" s="519"/>
    </row>
    <row r="27" spans="1:5" s="515" customFormat="1" ht="12" customHeight="1">
      <c r="A27" s="539" t="s">
        <v>334</v>
      </c>
      <c r="B27" s="541" t="s">
        <v>571</v>
      </c>
      <c r="C27" s="394"/>
      <c r="D27" s="394"/>
      <c r="E27" s="518"/>
    </row>
    <row r="28" spans="1:5" s="515" customFormat="1" ht="12" customHeight="1" thickBot="1">
      <c r="A28" s="538" t="s">
        <v>336</v>
      </c>
      <c r="B28" s="542" t="s">
        <v>687</v>
      </c>
      <c r="C28" s="522"/>
      <c r="D28" s="522"/>
      <c r="E28" s="517"/>
    </row>
    <row r="29" spans="1:5" s="515" customFormat="1" ht="12" customHeight="1" thickBot="1">
      <c r="A29" s="525" t="s">
        <v>11</v>
      </c>
      <c r="B29" s="332" t="s">
        <v>572</v>
      </c>
      <c r="C29" s="393">
        <f>SUM(C30:C32)</f>
        <v>0</v>
      </c>
      <c r="D29" s="393">
        <f>SUM(D30:D32)</f>
        <v>0</v>
      </c>
      <c r="E29" s="532">
        <f>SUM(E30:E32)</f>
        <v>0</v>
      </c>
    </row>
    <row r="30" spans="1:5" s="515" customFormat="1" ht="12" customHeight="1">
      <c r="A30" s="539" t="s">
        <v>65</v>
      </c>
      <c r="B30" s="540" t="s">
        <v>354</v>
      </c>
      <c r="C30" s="103"/>
      <c r="D30" s="103"/>
      <c r="E30" s="519"/>
    </row>
    <row r="31" spans="1:5" s="515" customFormat="1" ht="12" customHeight="1">
      <c r="A31" s="539" t="s">
        <v>66</v>
      </c>
      <c r="B31" s="541" t="s">
        <v>355</v>
      </c>
      <c r="C31" s="394"/>
      <c r="D31" s="394"/>
      <c r="E31" s="518"/>
    </row>
    <row r="32" spans="1:5" s="515" customFormat="1" ht="12" customHeight="1" thickBot="1">
      <c r="A32" s="538" t="s">
        <v>67</v>
      </c>
      <c r="B32" s="524" t="s">
        <v>357</v>
      </c>
      <c r="C32" s="522"/>
      <c r="D32" s="522"/>
      <c r="E32" s="517"/>
    </row>
    <row r="33" spans="1:5" s="515" customFormat="1" ht="12" customHeight="1" thickBot="1">
      <c r="A33" s="525" t="s">
        <v>12</v>
      </c>
      <c r="B33" s="332" t="s">
        <v>482</v>
      </c>
      <c r="C33" s="41"/>
      <c r="D33" s="41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41"/>
      <c r="E34" s="531"/>
    </row>
    <row r="35" spans="1:5" s="488" customFormat="1" ht="12" customHeight="1" thickBot="1">
      <c r="A35" s="462" t="s">
        <v>14</v>
      </c>
      <c r="B35" s="332" t="s">
        <v>688</v>
      </c>
      <c r="C35" s="393">
        <f>+C8+C19+C24+C25+C29+C33+C34</f>
        <v>4526</v>
      </c>
      <c r="D35" s="393">
        <f>+D8+D19+D24+D25+D29+D33+D34</f>
        <v>6564</v>
      </c>
      <c r="E35" s="532">
        <f>+E8+E19+E24+E25+E29+E33+E34</f>
        <v>5963</v>
      </c>
    </row>
    <row r="36" spans="1:5" s="488" customFormat="1" ht="12" customHeight="1" thickBot="1">
      <c r="A36" s="527" t="s">
        <v>15</v>
      </c>
      <c r="B36" s="332" t="s">
        <v>575</v>
      </c>
      <c r="C36" s="393">
        <f>+C37+C38+C39</f>
        <v>51686</v>
      </c>
      <c r="D36" s="393">
        <f>+D37+D38+D39</f>
        <v>51908</v>
      </c>
      <c r="E36" s="532">
        <f>+E37+E38+E39</f>
        <v>48785</v>
      </c>
    </row>
    <row r="37" spans="1:5" s="488" customFormat="1" ht="12" customHeight="1">
      <c r="A37" s="539" t="s">
        <v>576</v>
      </c>
      <c r="B37" s="540" t="s">
        <v>168</v>
      </c>
      <c r="C37" s="103"/>
      <c r="D37" s="103"/>
      <c r="E37" s="519"/>
    </row>
    <row r="38" spans="1:5" s="515" customFormat="1" ht="12" customHeight="1">
      <c r="A38" s="539" t="s">
        <v>577</v>
      </c>
      <c r="B38" s="541" t="s">
        <v>3</v>
      </c>
      <c r="C38" s="394"/>
      <c r="D38" s="394"/>
      <c r="E38" s="518"/>
    </row>
    <row r="39" spans="1:5" s="515" customFormat="1" ht="12" customHeight="1" thickBot="1">
      <c r="A39" s="538" t="s">
        <v>578</v>
      </c>
      <c r="B39" s="524" t="s">
        <v>579</v>
      </c>
      <c r="C39" s="522">
        <v>51686</v>
      </c>
      <c r="D39" s="522">
        <v>51908</v>
      </c>
      <c r="E39" s="517">
        <v>48785</v>
      </c>
    </row>
    <row r="40" spans="1:5" s="515" customFormat="1" ht="15" customHeight="1" thickBot="1">
      <c r="A40" s="527" t="s">
        <v>16</v>
      </c>
      <c r="B40" s="528" t="s">
        <v>580</v>
      </c>
      <c r="C40" s="109">
        <f>+C35+C36</f>
        <v>56212</v>
      </c>
      <c r="D40" s="109">
        <f>+D35+D36</f>
        <v>58472</v>
      </c>
      <c r="E40" s="533">
        <f>+E35+E36</f>
        <v>54748</v>
      </c>
    </row>
    <row r="41" spans="1:5" s="515" customFormat="1" ht="15" customHeight="1">
      <c r="A41" s="470"/>
      <c r="B41" s="471"/>
      <c r="C41" s="486"/>
      <c r="D41" s="486"/>
      <c r="E41" s="486"/>
    </row>
    <row r="42" spans="1:5" ht="13.5" thickBot="1">
      <c r="A42" s="472"/>
      <c r="B42" s="473"/>
      <c r="C42" s="487"/>
      <c r="D42" s="487"/>
      <c r="E42" s="487"/>
    </row>
    <row r="43" spans="1:5" s="514" customFormat="1" ht="16.5" customHeight="1" thickBot="1">
      <c r="A43" s="680" t="s">
        <v>45</v>
      </c>
      <c r="B43" s="681"/>
      <c r="C43" s="681"/>
      <c r="D43" s="681"/>
      <c r="E43" s="682"/>
    </row>
    <row r="44" spans="1:5" s="288" customFormat="1" ht="12" customHeight="1" thickBot="1">
      <c r="A44" s="525" t="s">
        <v>7</v>
      </c>
      <c r="B44" s="332" t="s">
        <v>581</v>
      </c>
      <c r="C44" s="393">
        <f>SUM(C45:C49)</f>
        <v>55212</v>
      </c>
      <c r="D44" s="393">
        <f>SUM(D45:D49)</f>
        <v>57472</v>
      </c>
      <c r="E44" s="393">
        <f>SUM(E45:E49)</f>
        <v>54200</v>
      </c>
    </row>
    <row r="45" spans="1:5" ht="12" customHeight="1">
      <c r="A45" s="538" t="s">
        <v>72</v>
      </c>
      <c r="B45" s="313" t="s">
        <v>37</v>
      </c>
      <c r="C45" s="103">
        <v>36244</v>
      </c>
      <c r="D45" s="103">
        <v>37937</v>
      </c>
      <c r="E45" s="420">
        <v>36651</v>
      </c>
    </row>
    <row r="46" spans="1:5" ht="12" customHeight="1">
      <c r="A46" s="538" t="s">
        <v>73</v>
      </c>
      <c r="B46" s="312" t="s">
        <v>134</v>
      </c>
      <c r="C46" s="387">
        <v>9889</v>
      </c>
      <c r="D46" s="387">
        <v>10326</v>
      </c>
      <c r="E46" s="421">
        <v>10326</v>
      </c>
    </row>
    <row r="47" spans="1:5" ht="12" customHeight="1">
      <c r="A47" s="538" t="s">
        <v>74</v>
      </c>
      <c r="B47" s="312" t="s">
        <v>101</v>
      </c>
      <c r="C47" s="387">
        <v>8540</v>
      </c>
      <c r="D47" s="387">
        <v>9208</v>
      </c>
      <c r="E47" s="421">
        <v>7222</v>
      </c>
    </row>
    <row r="48" spans="1:5" ht="12" customHeight="1">
      <c r="A48" s="538" t="s">
        <v>75</v>
      </c>
      <c r="B48" s="312" t="s">
        <v>135</v>
      </c>
      <c r="C48" s="387">
        <v>0</v>
      </c>
      <c r="D48" s="387">
        <v>0</v>
      </c>
      <c r="E48" s="421">
        <v>0</v>
      </c>
    </row>
    <row r="49" spans="1:5" ht="12" customHeight="1" thickBot="1">
      <c r="A49" s="538" t="s">
        <v>108</v>
      </c>
      <c r="B49" s="312" t="s">
        <v>136</v>
      </c>
      <c r="C49" s="387">
        <v>539</v>
      </c>
      <c r="D49" s="387">
        <v>1</v>
      </c>
      <c r="E49" s="421">
        <v>1</v>
      </c>
    </row>
    <row r="50" spans="1:5" ht="12" customHeight="1" thickBot="1">
      <c r="A50" s="525" t="s">
        <v>8</v>
      </c>
      <c r="B50" s="332" t="s">
        <v>582</v>
      </c>
      <c r="C50" s="393">
        <f>SUM(C51:C53)</f>
        <v>1000</v>
      </c>
      <c r="D50" s="393">
        <f>SUM(D51:D53)</f>
        <v>1000</v>
      </c>
      <c r="E50" s="425">
        <f>SUM(E51:E53)</f>
        <v>112</v>
      </c>
    </row>
    <row r="51" spans="1:5" s="288" customFormat="1" ht="12" customHeight="1">
      <c r="A51" s="538" t="s">
        <v>78</v>
      </c>
      <c r="B51" s="313" t="s">
        <v>158</v>
      </c>
      <c r="C51" s="103">
        <v>1000</v>
      </c>
      <c r="D51" s="103">
        <v>1000</v>
      </c>
      <c r="E51" s="420">
        <v>112</v>
      </c>
    </row>
    <row r="52" spans="1:5" ht="12" customHeight="1">
      <c r="A52" s="538" t="s">
        <v>79</v>
      </c>
      <c r="B52" s="312" t="s">
        <v>138</v>
      </c>
      <c r="C52" s="387"/>
      <c r="D52" s="387"/>
      <c r="E52" s="421"/>
    </row>
    <row r="53" spans="1:5" ht="12" customHeight="1">
      <c r="A53" s="538" t="s">
        <v>80</v>
      </c>
      <c r="B53" s="312" t="s">
        <v>46</v>
      </c>
      <c r="C53" s="387"/>
      <c r="D53" s="387"/>
      <c r="E53" s="421"/>
    </row>
    <row r="54" spans="1:5" ht="12" customHeight="1" thickBot="1">
      <c r="A54" s="538" t="s">
        <v>81</v>
      </c>
      <c r="B54" s="312" t="s">
        <v>689</v>
      </c>
      <c r="C54" s="387"/>
      <c r="D54" s="387"/>
      <c r="E54" s="421"/>
    </row>
    <row r="55" spans="1:5" ht="12" customHeight="1" thickBot="1">
      <c r="A55" s="525" t="s">
        <v>9</v>
      </c>
      <c r="B55" s="529" t="s">
        <v>583</v>
      </c>
      <c r="C55" s="393">
        <f>+C44+C50</f>
        <v>56212</v>
      </c>
      <c r="D55" s="393">
        <f>+D44+D50</f>
        <v>58472</v>
      </c>
      <c r="E55" s="425">
        <f>+E44+E50</f>
        <v>54312</v>
      </c>
    </row>
    <row r="56" spans="3:5" ht="13.5" thickBot="1">
      <c r="C56" s="534"/>
      <c r="D56" s="534"/>
      <c r="E56" s="534"/>
    </row>
    <row r="57" spans="1:5" ht="15" customHeight="1" thickBot="1">
      <c r="A57" s="474" t="s">
        <v>681</v>
      </c>
      <c r="B57" s="475"/>
      <c r="C57" s="113">
        <v>14</v>
      </c>
      <c r="D57" s="113">
        <v>14</v>
      </c>
      <c r="E57" s="523">
        <v>14</v>
      </c>
    </row>
    <row r="58" spans="1:5" ht="14.25" customHeight="1" thickBot="1">
      <c r="A58" s="474" t="s">
        <v>150</v>
      </c>
      <c r="B58" s="475"/>
      <c r="C58" s="113"/>
      <c r="D58" s="113"/>
      <c r="E58" s="52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C3" sqref="C3:E3"/>
    </sheetView>
  </sheetViews>
  <sheetFormatPr defaultColWidth="9.00390625" defaultRowHeight="12.75"/>
  <cols>
    <col min="1" max="1" width="9.50390625" style="353" customWidth="1"/>
    <col min="2" max="2" width="60.875" style="353" customWidth="1"/>
    <col min="3" max="5" width="15.875" style="354" customWidth="1"/>
    <col min="6" max="16384" width="9.375" style="364" customWidth="1"/>
  </cols>
  <sheetData>
    <row r="1" spans="1:5" ht="15.75" customHeight="1">
      <c r="A1" s="640" t="s">
        <v>4</v>
      </c>
      <c r="B1" s="640"/>
      <c r="C1" s="640"/>
      <c r="D1" s="640"/>
      <c r="E1" s="640"/>
    </row>
    <row r="2" spans="1:5" ht="15.75" customHeight="1" thickBot="1">
      <c r="A2" s="45" t="s">
        <v>112</v>
      </c>
      <c r="B2" s="45"/>
      <c r="C2" s="351"/>
      <c r="D2" s="351"/>
      <c r="E2" s="351" t="s">
        <v>159</v>
      </c>
    </row>
    <row r="3" spans="1:5" ht="15.75" customHeight="1">
      <c r="A3" s="641" t="s">
        <v>60</v>
      </c>
      <c r="B3" s="643" t="s">
        <v>6</v>
      </c>
      <c r="C3" s="645" t="str">
        <f>+CONCATENATE(LEFT(ÖSSZEFÜGGÉSEK!A4,4),". évi")</f>
        <v>2014. évi</v>
      </c>
      <c r="D3" s="645"/>
      <c r="E3" s="646"/>
    </row>
    <row r="4" spans="1:5" ht="37.5" customHeight="1" thickBot="1">
      <c r="A4" s="642"/>
      <c r="B4" s="644"/>
      <c r="C4" s="47" t="s">
        <v>181</v>
      </c>
      <c r="D4" s="47" t="s">
        <v>185</v>
      </c>
      <c r="E4" s="48" t="s">
        <v>186</v>
      </c>
    </row>
    <row r="5" spans="1:5" s="365" customFormat="1" ht="12" customHeight="1" thickBot="1">
      <c r="A5" s="329" t="s">
        <v>422</v>
      </c>
      <c r="B5" s="330" t="s">
        <v>423</v>
      </c>
      <c r="C5" s="330" t="s">
        <v>424</v>
      </c>
      <c r="D5" s="330" t="s">
        <v>425</v>
      </c>
      <c r="E5" s="378" t="s">
        <v>426</v>
      </c>
    </row>
    <row r="6" spans="1:5" s="366" customFormat="1" ht="12" customHeight="1" thickBot="1">
      <c r="A6" s="324" t="s">
        <v>7</v>
      </c>
      <c r="B6" s="325" t="s">
        <v>306</v>
      </c>
      <c r="C6" s="356">
        <f>SUM(C7:C12)</f>
        <v>252162</v>
      </c>
      <c r="D6" s="356">
        <f>SUM(D7:D12)</f>
        <v>271559</v>
      </c>
      <c r="E6" s="339">
        <f>SUM(E7:E12)</f>
        <v>271559</v>
      </c>
    </row>
    <row r="7" spans="1:5" s="366" customFormat="1" ht="12" customHeight="1">
      <c r="A7" s="319" t="s">
        <v>72</v>
      </c>
      <c r="B7" s="367" t="s">
        <v>307</v>
      </c>
      <c r="C7" s="358">
        <v>141063</v>
      </c>
      <c r="D7" s="358">
        <v>141063</v>
      </c>
      <c r="E7" s="341">
        <v>141063</v>
      </c>
    </row>
    <row r="8" spans="1:5" s="366" customFormat="1" ht="12" customHeight="1">
      <c r="A8" s="318" t="s">
        <v>73</v>
      </c>
      <c r="B8" s="368" t="s">
        <v>308</v>
      </c>
      <c r="C8" s="357">
        <v>69484</v>
      </c>
      <c r="D8" s="357">
        <v>66164</v>
      </c>
      <c r="E8" s="340">
        <v>66164</v>
      </c>
    </row>
    <row r="9" spans="1:5" s="366" customFormat="1" ht="12" customHeight="1">
      <c r="A9" s="318" t="s">
        <v>74</v>
      </c>
      <c r="B9" s="368" t="s">
        <v>309</v>
      </c>
      <c r="C9" s="357">
        <v>7266</v>
      </c>
      <c r="D9" s="357">
        <v>23961</v>
      </c>
      <c r="E9" s="357">
        <v>23961</v>
      </c>
    </row>
    <row r="10" spans="1:5" s="366" customFormat="1" ht="12" customHeight="1">
      <c r="A10" s="318" t="s">
        <v>75</v>
      </c>
      <c r="B10" s="368" t="s">
        <v>310</v>
      </c>
      <c r="C10" s="357">
        <v>3899</v>
      </c>
      <c r="D10" s="357">
        <v>3899</v>
      </c>
      <c r="E10" s="357">
        <v>3899</v>
      </c>
    </row>
    <row r="11" spans="1:5" s="366" customFormat="1" ht="12" customHeight="1">
      <c r="A11" s="318" t="s">
        <v>108</v>
      </c>
      <c r="B11" s="368" t="s">
        <v>311</v>
      </c>
      <c r="C11" s="357">
        <v>7442</v>
      </c>
      <c r="D11" s="357">
        <v>8195</v>
      </c>
      <c r="E11" s="357">
        <v>8195</v>
      </c>
    </row>
    <row r="12" spans="1:5" s="366" customFormat="1" ht="12" customHeight="1" thickBot="1">
      <c r="A12" s="320" t="s">
        <v>76</v>
      </c>
      <c r="B12" s="369" t="s">
        <v>312</v>
      </c>
      <c r="C12" s="359">
        <v>23008</v>
      </c>
      <c r="D12" s="359">
        <v>28277</v>
      </c>
      <c r="E12" s="359">
        <v>28277</v>
      </c>
    </row>
    <row r="13" spans="1:5" s="366" customFormat="1" ht="12" customHeight="1" thickBot="1">
      <c r="A13" s="324" t="s">
        <v>8</v>
      </c>
      <c r="B13" s="346" t="s">
        <v>313</v>
      </c>
      <c r="C13" s="356">
        <f>SUM(C14:C18)</f>
        <v>39519</v>
      </c>
      <c r="D13" s="356">
        <f>SUM(D14:D18)</f>
        <v>100582</v>
      </c>
      <c r="E13" s="339">
        <f>SUM(E14:E18)</f>
        <v>101710</v>
      </c>
    </row>
    <row r="14" spans="1:5" s="366" customFormat="1" ht="12" customHeight="1">
      <c r="A14" s="319" t="s">
        <v>78</v>
      </c>
      <c r="B14" s="367" t="s">
        <v>314</v>
      </c>
      <c r="C14" s="358"/>
      <c r="D14" s="358"/>
      <c r="E14" s="341"/>
    </row>
    <row r="15" spans="1:5" s="366" customFormat="1" ht="12" customHeight="1">
      <c r="A15" s="318" t="s">
        <v>79</v>
      </c>
      <c r="B15" s="368" t="s">
        <v>315</v>
      </c>
      <c r="C15" s="357"/>
      <c r="D15" s="357"/>
      <c r="E15" s="340"/>
    </row>
    <row r="16" spans="1:5" s="366" customFormat="1" ht="12" customHeight="1">
      <c r="A16" s="318" t="s">
        <v>80</v>
      </c>
      <c r="B16" s="368" t="s">
        <v>316</v>
      </c>
      <c r="C16" s="357"/>
      <c r="D16" s="357"/>
      <c r="E16" s="340"/>
    </row>
    <row r="17" spans="1:5" s="366" customFormat="1" ht="12" customHeight="1">
      <c r="A17" s="318" t="s">
        <v>81</v>
      </c>
      <c r="B17" s="368" t="s">
        <v>317</v>
      </c>
      <c r="C17" s="357"/>
      <c r="D17" s="357"/>
      <c r="E17" s="340"/>
    </row>
    <row r="18" spans="1:5" s="366" customFormat="1" ht="12" customHeight="1">
      <c r="A18" s="318" t="s">
        <v>82</v>
      </c>
      <c r="B18" s="368" t="s">
        <v>318</v>
      </c>
      <c r="C18" s="357">
        <v>39519</v>
      </c>
      <c r="D18" s="357">
        <v>100582</v>
      </c>
      <c r="E18" s="340">
        <v>101710</v>
      </c>
    </row>
    <row r="19" spans="1:5" s="366" customFormat="1" ht="12" customHeight="1" thickBot="1">
      <c r="A19" s="320" t="s">
        <v>89</v>
      </c>
      <c r="B19" s="369" t="s">
        <v>319</v>
      </c>
      <c r="C19" s="359">
        <v>7348</v>
      </c>
      <c r="D19" s="359">
        <v>7348</v>
      </c>
      <c r="E19" s="342">
        <v>7349</v>
      </c>
    </row>
    <row r="20" spans="1:5" s="366" customFormat="1" ht="12" customHeight="1" thickBot="1">
      <c r="A20" s="324" t="s">
        <v>9</v>
      </c>
      <c r="B20" s="325" t="s">
        <v>320</v>
      </c>
      <c r="C20" s="356">
        <f>SUM(C21:C25)</f>
        <v>372770</v>
      </c>
      <c r="D20" s="356">
        <f>SUM(D21:D25)</f>
        <v>372868</v>
      </c>
      <c r="E20" s="339">
        <f>SUM(E21:E25)</f>
        <v>96043</v>
      </c>
    </row>
    <row r="21" spans="1:5" s="366" customFormat="1" ht="12" customHeight="1">
      <c r="A21" s="319" t="s">
        <v>61</v>
      </c>
      <c r="B21" s="367" t="s">
        <v>321</v>
      </c>
      <c r="C21" s="358"/>
      <c r="D21" s="358">
        <v>98</v>
      </c>
      <c r="E21" s="341">
        <v>98</v>
      </c>
    </row>
    <row r="22" spans="1:5" s="366" customFormat="1" ht="12" customHeight="1">
      <c r="A22" s="318" t="s">
        <v>62</v>
      </c>
      <c r="B22" s="368" t="s">
        <v>322</v>
      </c>
      <c r="C22" s="357"/>
      <c r="D22" s="357"/>
      <c r="E22" s="340"/>
    </row>
    <row r="23" spans="1:5" s="366" customFormat="1" ht="12" customHeight="1">
      <c r="A23" s="318" t="s">
        <v>63</v>
      </c>
      <c r="B23" s="368" t="s">
        <v>323</v>
      </c>
      <c r="C23" s="357"/>
      <c r="D23" s="357"/>
      <c r="E23" s="340"/>
    </row>
    <row r="24" spans="1:5" s="366" customFormat="1" ht="12" customHeight="1">
      <c r="A24" s="318" t="s">
        <v>64</v>
      </c>
      <c r="B24" s="368" t="s">
        <v>324</v>
      </c>
      <c r="C24" s="357"/>
      <c r="D24" s="357"/>
      <c r="E24" s="340"/>
    </row>
    <row r="25" spans="1:5" s="366" customFormat="1" ht="12" customHeight="1">
      <c r="A25" s="318" t="s">
        <v>122</v>
      </c>
      <c r="B25" s="368" t="s">
        <v>325</v>
      </c>
      <c r="C25" s="357">
        <v>372770</v>
      </c>
      <c r="D25" s="357">
        <v>372770</v>
      </c>
      <c r="E25" s="340">
        <v>95945</v>
      </c>
    </row>
    <row r="26" spans="1:5" s="366" customFormat="1" ht="12" customHeight="1" thickBot="1">
      <c r="A26" s="320" t="s">
        <v>123</v>
      </c>
      <c r="B26" s="348" t="s">
        <v>326</v>
      </c>
      <c r="C26" s="359">
        <v>372770</v>
      </c>
      <c r="D26" s="359">
        <v>372770</v>
      </c>
      <c r="E26" s="342">
        <v>95945</v>
      </c>
    </row>
    <row r="27" spans="1:5" s="366" customFormat="1" ht="12" customHeight="1" thickBot="1">
      <c r="A27" s="324" t="s">
        <v>124</v>
      </c>
      <c r="B27" s="325" t="s">
        <v>327</v>
      </c>
      <c r="C27" s="362">
        <f>+C28+C31+C32+C33</f>
        <v>66300</v>
      </c>
      <c r="D27" s="362">
        <f>+D28+D31+D32+D33</f>
        <v>90926</v>
      </c>
      <c r="E27" s="375">
        <f>+E28+E31+E32+E33</f>
        <v>93407</v>
      </c>
    </row>
    <row r="28" spans="1:5" s="366" customFormat="1" ht="12" customHeight="1">
      <c r="A28" s="319" t="s">
        <v>328</v>
      </c>
      <c r="B28" s="367" t="s">
        <v>329</v>
      </c>
      <c r="C28" s="377">
        <f>+C29+C30</f>
        <v>60000</v>
      </c>
      <c r="D28" s="377">
        <f>+D29+D30</f>
        <v>84626</v>
      </c>
      <c r="E28" s="376">
        <f>+E29+E30</f>
        <v>85425</v>
      </c>
    </row>
    <row r="29" spans="1:5" s="366" customFormat="1" ht="12" customHeight="1">
      <c r="A29" s="318" t="s">
        <v>330</v>
      </c>
      <c r="B29" s="368" t="s">
        <v>331</v>
      </c>
      <c r="C29" s="357"/>
      <c r="D29" s="357"/>
      <c r="E29" s="340"/>
    </row>
    <row r="30" spans="1:5" s="366" customFormat="1" ht="12" customHeight="1">
      <c r="A30" s="318" t="s">
        <v>332</v>
      </c>
      <c r="B30" s="368" t="s">
        <v>333</v>
      </c>
      <c r="C30" s="357">
        <v>60000</v>
      </c>
      <c r="D30" s="357">
        <v>84626</v>
      </c>
      <c r="E30" s="340">
        <v>85425</v>
      </c>
    </row>
    <row r="31" spans="1:5" s="366" customFormat="1" ht="12" customHeight="1">
      <c r="A31" s="318" t="s">
        <v>334</v>
      </c>
      <c r="B31" s="368" t="s">
        <v>335</v>
      </c>
      <c r="C31" s="357">
        <v>5300</v>
      </c>
      <c r="D31" s="357">
        <v>5300</v>
      </c>
      <c r="E31" s="340">
        <v>6678</v>
      </c>
    </row>
    <row r="32" spans="1:5" s="366" customFormat="1" ht="12" customHeight="1">
      <c r="A32" s="318" t="s">
        <v>336</v>
      </c>
      <c r="B32" s="368" t="s">
        <v>337</v>
      </c>
      <c r="C32" s="357"/>
      <c r="D32" s="357"/>
      <c r="E32" s="340">
        <v>595</v>
      </c>
    </row>
    <row r="33" spans="1:5" s="366" customFormat="1" ht="12" customHeight="1" thickBot="1">
      <c r="A33" s="320" t="s">
        <v>338</v>
      </c>
      <c r="B33" s="348" t="s">
        <v>339</v>
      </c>
      <c r="C33" s="359">
        <v>1000</v>
      </c>
      <c r="D33" s="359">
        <v>1000</v>
      </c>
      <c r="E33" s="342">
        <v>709</v>
      </c>
    </row>
    <row r="34" spans="1:5" s="366" customFormat="1" ht="12" customHeight="1" thickBot="1">
      <c r="A34" s="324" t="s">
        <v>11</v>
      </c>
      <c r="B34" s="325" t="s">
        <v>340</v>
      </c>
      <c r="C34" s="356">
        <f>SUM(C35:C44)</f>
        <v>21220</v>
      </c>
      <c r="D34" s="356">
        <f>SUM(D35:D44)</f>
        <v>35676</v>
      </c>
      <c r="E34" s="339">
        <f>SUM(E35:E44)</f>
        <v>44955</v>
      </c>
    </row>
    <row r="35" spans="1:5" s="366" customFormat="1" ht="12" customHeight="1">
      <c r="A35" s="319" t="s">
        <v>65</v>
      </c>
      <c r="B35" s="367" t="s">
        <v>341</v>
      </c>
      <c r="C35" s="358"/>
      <c r="D35" s="358">
        <v>115</v>
      </c>
      <c r="E35" s="341">
        <v>115</v>
      </c>
    </row>
    <row r="36" spans="1:5" s="366" customFormat="1" ht="12" customHeight="1">
      <c r="A36" s="318" t="s">
        <v>66</v>
      </c>
      <c r="B36" s="368" t="s">
        <v>342</v>
      </c>
      <c r="C36" s="357">
        <v>12767</v>
      </c>
      <c r="D36" s="357">
        <v>25065</v>
      </c>
      <c r="E36" s="340">
        <v>35249</v>
      </c>
    </row>
    <row r="37" spans="1:5" s="366" customFormat="1" ht="12" customHeight="1">
      <c r="A37" s="318" t="s">
        <v>67</v>
      </c>
      <c r="B37" s="368" t="s">
        <v>343</v>
      </c>
      <c r="C37" s="357"/>
      <c r="D37" s="357">
        <v>32</v>
      </c>
      <c r="E37" s="340">
        <v>349</v>
      </c>
    </row>
    <row r="38" spans="1:5" s="366" customFormat="1" ht="12" customHeight="1">
      <c r="A38" s="318" t="s">
        <v>126</v>
      </c>
      <c r="B38" s="368" t="s">
        <v>344</v>
      </c>
      <c r="C38" s="357">
        <v>2200</v>
      </c>
      <c r="D38" s="357">
        <v>2200</v>
      </c>
      <c r="E38" s="340">
        <v>2028</v>
      </c>
    </row>
    <row r="39" spans="1:5" s="366" customFormat="1" ht="12" customHeight="1">
      <c r="A39" s="318" t="s">
        <v>127</v>
      </c>
      <c r="B39" s="368" t="s">
        <v>345</v>
      </c>
      <c r="C39" s="357"/>
      <c r="D39" s="357"/>
      <c r="E39" s="340"/>
    </row>
    <row r="40" spans="1:5" s="366" customFormat="1" ht="12" customHeight="1">
      <c r="A40" s="318" t="s">
        <v>128</v>
      </c>
      <c r="B40" s="368" t="s">
        <v>346</v>
      </c>
      <c r="C40" s="357">
        <v>3253</v>
      </c>
      <c r="D40" s="357">
        <v>5230</v>
      </c>
      <c r="E40" s="340">
        <v>6961</v>
      </c>
    </row>
    <row r="41" spans="1:5" s="366" customFormat="1" ht="12" customHeight="1">
      <c r="A41" s="318" t="s">
        <v>129</v>
      </c>
      <c r="B41" s="368" t="s">
        <v>347</v>
      </c>
      <c r="C41" s="357"/>
      <c r="D41" s="357"/>
      <c r="E41" s="340"/>
    </row>
    <row r="42" spans="1:5" s="366" customFormat="1" ht="12" customHeight="1">
      <c r="A42" s="318" t="s">
        <v>130</v>
      </c>
      <c r="B42" s="368" t="s">
        <v>348</v>
      </c>
      <c r="C42" s="357"/>
      <c r="D42" s="357">
        <v>1</v>
      </c>
      <c r="E42" s="340">
        <v>38</v>
      </c>
    </row>
    <row r="43" spans="1:5" s="366" customFormat="1" ht="12" customHeight="1">
      <c r="A43" s="318" t="s">
        <v>349</v>
      </c>
      <c r="B43" s="368" t="s">
        <v>350</v>
      </c>
      <c r="C43" s="360"/>
      <c r="D43" s="360"/>
      <c r="E43" s="343">
        <v>17</v>
      </c>
    </row>
    <row r="44" spans="1:5" s="366" customFormat="1" ht="12" customHeight="1" thickBot="1">
      <c r="A44" s="320" t="s">
        <v>351</v>
      </c>
      <c r="B44" s="369" t="s">
        <v>352</v>
      </c>
      <c r="C44" s="361">
        <v>3000</v>
      </c>
      <c r="D44" s="361">
        <v>3033</v>
      </c>
      <c r="E44" s="344">
        <v>198</v>
      </c>
    </row>
    <row r="45" spans="1:5" s="366" customFormat="1" ht="12" customHeight="1" thickBot="1">
      <c r="A45" s="324" t="s">
        <v>12</v>
      </c>
      <c r="B45" s="325" t="s">
        <v>353</v>
      </c>
      <c r="C45" s="356">
        <f>SUM(C46:C50)</f>
        <v>0</v>
      </c>
      <c r="D45" s="356">
        <f>SUM(D46:D50)</f>
        <v>1352</v>
      </c>
      <c r="E45" s="339">
        <f>SUM(E46:E50)</f>
        <v>1552</v>
      </c>
    </row>
    <row r="46" spans="1:5" s="366" customFormat="1" ht="12" customHeight="1">
      <c r="A46" s="319" t="s">
        <v>68</v>
      </c>
      <c r="B46" s="367" t="s">
        <v>354</v>
      </c>
      <c r="C46" s="379"/>
      <c r="D46" s="379"/>
      <c r="E46" s="345"/>
    </row>
    <row r="47" spans="1:5" s="366" customFormat="1" ht="12" customHeight="1">
      <c r="A47" s="318" t="s">
        <v>69</v>
      </c>
      <c r="B47" s="368" t="s">
        <v>355</v>
      </c>
      <c r="C47" s="360"/>
      <c r="D47" s="360">
        <v>1352</v>
      </c>
      <c r="E47" s="343">
        <v>1552</v>
      </c>
    </row>
    <row r="48" spans="1:5" s="366" customFormat="1" ht="12" customHeight="1">
      <c r="A48" s="318" t="s">
        <v>356</v>
      </c>
      <c r="B48" s="368" t="s">
        <v>357</v>
      </c>
      <c r="C48" s="360"/>
      <c r="D48" s="360"/>
      <c r="E48" s="343"/>
    </row>
    <row r="49" spans="1:5" s="366" customFormat="1" ht="12" customHeight="1">
      <c r="A49" s="318" t="s">
        <v>358</v>
      </c>
      <c r="B49" s="368" t="s">
        <v>359</v>
      </c>
      <c r="C49" s="360"/>
      <c r="D49" s="360"/>
      <c r="E49" s="343"/>
    </row>
    <row r="50" spans="1:5" s="366" customFormat="1" ht="12" customHeight="1" thickBot="1">
      <c r="A50" s="320" t="s">
        <v>360</v>
      </c>
      <c r="B50" s="369" t="s">
        <v>361</v>
      </c>
      <c r="C50" s="361"/>
      <c r="D50" s="361"/>
      <c r="E50" s="344"/>
    </row>
    <row r="51" spans="1:5" s="366" customFormat="1" ht="17.25" customHeight="1" thickBot="1">
      <c r="A51" s="324" t="s">
        <v>131</v>
      </c>
      <c r="B51" s="325" t="s">
        <v>362</v>
      </c>
      <c r="C51" s="356">
        <f>SUM(C52:C54)</f>
        <v>0</v>
      </c>
      <c r="D51" s="356">
        <f>SUM(D52:D54)</f>
        <v>40000</v>
      </c>
      <c r="E51" s="339">
        <f>SUM(E52:E54)</f>
        <v>8326</v>
      </c>
    </row>
    <row r="52" spans="1:5" s="366" customFormat="1" ht="12" customHeight="1">
      <c r="A52" s="319" t="s">
        <v>70</v>
      </c>
      <c r="B52" s="367" t="s">
        <v>363</v>
      </c>
      <c r="C52" s="358"/>
      <c r="D52" s="358"/>
      <c r="E52" s="341"/>
    </row>
    <row r="53" spans="1:5" s="366" customFormat="1" ht="12" customHeight="1">
      <c r="A53" s="318" t="s">
        <v>71</v>
      </c>
      <c r="B53" s="368" t="s">
        <v>364</v>
      </c>
      <c r="C53" s="357"/>
      <c r="D53" s="357">
        <v>40000</v>
      </c>
      <c r="E53" s="340">
        <v>8266</v>
      </c>
    </row>
    <row r="54" spans="1:5" s="366" customFormat="1" ht="12" customHeight="1">
      <c r="A54" s="318" t="s">
        <v>365</v>
      </c>
      <c r="B54" s="368" t="s">
        <v>366</v>
      </c>
      <c r="C54" s="357"/>
      <c r="D54" s="357"/>
      <c r="E54" s="340">
        <v>60</v>
      </c>
    </row>
    <row r="55" spans="1:5" s="366" customFormat="1" ht="12" customHeight="1" thickBot="1">
      <c r="A55" s="320" t="s">
        <v>367</v>
      </c>
      <c r="B55" s="369" t="s">
        <v>368</v>
      </c>
      <c r="C55" s="359"/>
      <c r="D55" s="359"/>
      <c r="E55" s="342"/>
    </row>
    <row r="56" spans="1:5" s="366" customFormat="1" ht="12" customHeight="1" thickBot="1">
      <c r="A56" s="324" t="s">
        <v>14</v>
      </c>
      <c r="B56" s="346" t="s">
        <v>369</v>
      </c>
      <c r="C56" s="356">
        <f>SUM(C57:C59)</f>
        <v>56597</v>
      </c>
      <c r="D56" s="356">
        <f>SUM(D57:D59)</f>
        <v>72097</v>
      </c>
      <c r="E56" s="339">
        <f>SUM(E57:E59)</f>
        <v>54184</v>
      </c>
    </row>
    <row r="57" spans="1:5" s="366" customFormat="1" ht="12" customHeight="1">
      <c r="A57" s="319" t="s">
        <v>132</v>
      </c>
      <c r="B57" s="367" t="s">
        <v>370</v>
      </c>
      <c r="C57" s="360"/>
      <c r="D57" s="360"/>
      <c r="E57" s="343"/>
    </row>
    <row r="58" spans="1:5" s="366" customFormat="1" ht="12" customHeight="1">
      <c r="A58" s="318" t="s">
        <v>133</v>
      </c>
      <c r="B58" s="368" t="s">
        <v>371</v>
      </c>
      <c r="C58" s="360"/>
      <c r="D58" s="360"/>
      <c r="E58" s="343">
        <v>18159</v>
      </c>
    </row>
    <row r="59" spans="1:5" s="366" customFormat="1" ht="12" customHeight="1">
      <c r="A59" s="318" t="s">
        <v>160</v>
      </c>
      <c r="B59" s="368" t="s">
        <v>372</v>
      </c>
      <c r="C59" s="360">
        <v>56597</v>
      </c>
      <c r="D59" s="360">
        <v>72097</v>
      </c>
      <c r="E59" s="343">
        <v>36025</v>
      </c>
    </row>
    <row r="60" spans="1:5" s="366" customFormat="1" ht="12" customHeight="1" thickBot="1">
      <c r="A60" s="320" t="s">
        <v>373</v>
      </c>
      <c r="B60" s="369" t="s">
        <v>374</v>
      </c>
      <c r="C60" s="360"/>
      <c r="D60" s="360"/>
      <c r="E60" s="343"/>
    </row>
    <row r="61" spans="1:5" s="366" customFormat="1" ht="12" customHeight="1" thickBot="1">
      <c r="A61" s="324" t="s">
        <v>15</v>
      </c>
      <c r="B61" s="325" t="s">
        <v>375</v>
      </c>
      <c r="C61" s="362">
        <f>+C6+C13+C20+C27+C34+C45+C51+C56</f>
        <v>808568</v>
      </c>
      <c r="D61" s="362">
        <f>+D6+D13+D20+D27+D34+D45+D51+D56</f>
        <v>985060</v>
      </c>
      <c r="E61" s="375">
        <f>+E6+E13+E20+E27+E34+E45+E51+E56</f>
        <v>671736</v>
      </c>
    </row>
    <row r="62" spans="1:5" s="366" customFormat="1" ht="12" customHeight="1" thickBot="1">
      <c r="A62" s="380" t="s">
        <v>376</v>
      </c>
      <c r="B62" s="346" t="s">
        <v>377</v>
      </c>
      <c r="C62" s="356">
        <f>+C63+C64+C65</f>
        <v>0</v>
      </c>
      <c r="D62" s="356">
        <f>+D63+D64+D65</f>
        <v>0</v>
      </c>
      <c r="E62" s="339">
        <f>+E63+E64+E65</f>
        <v>0</v>
      </c>
    </row>
    <row r="63" spans="1:5" s="366" customFormat="1" ht="12" customHeight="1">
      <c r="A63" s="319" t="s">
        <v>378</v>
      </c>
      <c r="B63" s="367" t="s">
        <v>379</v>
      </c>
      <c r="C63" s="360"/>
      <c r="D63" s="360"/>
      <c r="E63" s="343"/>
    </row>
    <row r="64" spans="1:5" s="366" customFormat="1" ht="12" customHeight="1">
      <c r="A64" s="318" t="s">
        <v>380</v>
      </c>
      <c r="B64" s="368" t="s">
        <v>381</v>
      </c>
      <c r="C64" s="360"/>
      <c r="D64" s="360"/>
      <c r="E64" s="343"/>
    </row>
    <row r="65" spans="1:5" s="366" customFormat="1" ht="12" customHeight="1" thickBot="1">
      <c r="A65" s="320" t="s">
        <v>382</v>
      </c>
      <c r="B65" s="304" t="s">
        <v>427</v>
      </c>
      <c r="C65" s="360"/>
      <c r="D65" s="360"/>
      <c r="E65" s="343"/>
    </row>
    <row r="66" spans="1:5" s="366" customFormat="1" ht="12" customHeight="1" thickBot="1">
      <c r="A66" s="380" t="s">
        <v>384</v>
      </c>
      <c r="B66" s="346" t="s">
        <v>385</v>
      </c>
      <c r="C66" s="356">
        <f>+C67+C68+C69+C70</f>
        <v>0</v>
      </c>
      <c r="D66" s="356">
        <f>+D67+D68+D69+D70</f>
        <v>0</v>
      </c>
      <c r="E66" s="339">
        <f>+E67+E68+E69+E70</f>
        <v>0</v>
      </c>
    </row>
    <row r="67" spans="1:5" s="366" customFormat="1" ht="13.5" customHeight="1">
      <c r="A67" s="319" t="s">
        <v>109</v>
      </c>
      <c r="B67" s="367" t="s">
        <v>386</v>
      </c>
      <c r="C67" s="360"/>
      <c r="D67" s="360"/>
      <c r="E67" s="343"/>
    </row>
    <row r="68" spans="1:5" s="366" customFormat="1" ht="12" customHeight="1">
      <c r="A68" s="318" t="s">
        <v>110</v>
      </c>
      <c r="B68" s="368" t="s">
        <v>387</v>
      </c>
      <c r="C68" s="360"/>
      <c r="D68" s="360"/>
      <c r="E68" s="343"/>
    </row>
    <row r="69" spans="1:5" s="366" customFormat="1" ht="12" customHeight="1">
      <c r="A69" s="318" t="s">
        <v>388</v>
      </c>
      <c r="B69" s="368" t="s">
        <v>389</v>
      </c>
      <c r="C69" s="360"/>
      <c r="D69" s="360"/>
      <c r="E69" s="343"/>
    </row>
    <row r="70" spans="1:5" s="366" customFormat="1" ht="12" customHeight="1" thickBot="1">
      <c r="A70" s="320" t="s">
        <v>390</v>
      </c>
      <c r="B70" s="369" t="s">
        <v>391</v>
      </c>
      <c r="C70" s="360"/>
      <c r="D70" s="360"/>
      <c r="E70" s="343"/>
    </row>
    <row r="71" spans="1:5" s="366" customFormat="1" ht="12" customHeight="1" thickBot="1">
      <c r="A71" s="380" t="s">
        <v>392</v>
      </c>
      <c r="B71" s="346" t="s">
        <v>393</v>
      </c>
      <c r="C71" s="356">
        <f>+C72+C73</f>
        <v>23237</v>
      </c>
      <c r="D71" s="356">
        <f>+D72+D73</f>
        <v>23237</v>
      </c>
      <c r="E71" s="339">
        <f>+E72+E73</f>
        <v>0</v>
      </c>
    </row>
    <row r="72" spans="1:5" s="366" customFormat="1" ht="12" customHeight="1">
      <c r="A72" s="319" t="s">
        <v>394</v>
      </c>
      <c r="B72" s="367" t="s">
        <v>395</v>
      </c>
      <c r="C72" s="360">
        <v>23237</v>
      </c>
      <c r="D72" s="360">
        <v>23237</v>
      </c>
      <c r="E72" s="343"/>
    </row>
    <row r="73" spans="1:5" s="366" customFormat="1" ht="12" customHeight="1" thickBot="1">
      <c r="A73" s="320" t="s">
        <v>396</v>
      </c>
      <c r="B73" s="369" t="s">
        <v>397</v>
      </c>
      <c r="C73" s="360"/>
      <c r="D73" s="360"/>
      <c r="E73" s="343"/>
    </row>
    <row r="74" spans="1:5" s="366" customFormat="1" ht="12" customHeight="1" thickBot="1">
      <c r="A74" s="380" t="s">
        <v>398</v>
      </c>
      <c r="B74" s="346" t="s">
        <v>399</v>
      </c>
      <c r="C74" s="356">
        <f>+C75+C76+C77</f>
        <v>0</v>
      </c>
      <c r="D74" s="356">
        <f>+D75+D76+D77</f>
        <v>7998</v>
      </c>
      <c r="E74" s="339">
        <f>+E75+E76+E77</f>
        <v>7998</v>
      </c>
    </row>
    <row r="75" spans="1:5" s="366" customFormat="1" ht="12" customHeight="1">
      <c r="A75" s="319" t="s">
        <v>400</v>
      </c>
      <c r="B75" s="367" t="s">
        <v>401</v>
      </c>
      <c r="C75" s="360"/>
      <c r="D75" s="360">
        <v>7998</v>
      </c>
      <c r="E75" s="343">
        <v>7998</v>
      </c>
    </row>
    <row r="76" spans="1:5" s="366" customFormat="1" ht="12" customHeight="1">
      <c r="A76" s="318" t="s">
        <v>402</v>
      </c>
      <c r="B76" s="368" t="s">
        <v>403</v>
      </c>
      <c r="C76" s="360"/>
      <c r="D76" s="360"/>
      <c r="E76" s="343"/>
    </row>
    <row r="77" spans="1:5" s="366" customFormat="1" ht="12" customHeight="1" thickBot="1">
      <c r="A77" s="320" t="s">
        <v>404</v>
      </c>
      <c r="B77" s="348" t="s">
        <v>405</v>
      </c>
      <c r="C77" s="360"/>
      <c r="D77" s="360"/>
      <c r="E77" s="343"/>
    </row>
    <row r="78" spans="1:5" s="366" customFormat="1" ht="12" customHeight="1" thickBot="1">
      <c r="A78" s="380" t="s">
        <v>406</v>
      </c>
      <c r="B78" s="346" t="s">
        <v>407</v>
      </c>
      <c r="C78" s="356">
        <f>+C79+C80+C81+C82</f>
        <v>0</v>
      </c>
      <c r="D78" s="356">
        <f>+D79+D80+D81+D82</f>
        <v>0</v>
      </c>
      <c r="E78" s="339">
        <f>+E79+E80+E81+E82</f>
        <v>0</v>
      </c>
    </row>
    <row r="79" spans="1:5" s="366" customFormat="1" ht="12" customHeight="1">
      <c r="A79" s="370" t="s">
        <v>408</v>
      </c>
      <c r="B79" s="367" t="s">
        <v>409</v>
      </c>
      <c r="C79" s="360"/>
      <c r="D79" s="360"/>
      <c r="E79" s="343"/>
    </row>
    <row r="80" spans="1:5" s="366" customFormat="1" ht="12" customHeight="1">
      <c r="A80" s="371" t="s">
        <v>410</v>
      </c>
      <c r="B80" s="368" t="s">
        <v>411</v>
      </c>
      <c r="C80" s="360"/>
      <c r="D80" s="360"/>
      <c r="E80" s="343"/>
    </row>
    <row r="81" spans="1:5" s="366" customFormat="1" ht="12" customHeight="1">
      <c r="A81" s="371" t="s">
        <v>412</v>
      </c>
      <c r="B81" s="368" t="s">
        <v>413</v>
      </c>
      <c r="C81" s="360"/>
      <c r="D81" s="360"/>
      <c r="E81" s="343"/>
    </row>
    <row r="82" spans="1:5" s="366" customFormat="1" ht="12" customHeight="1" thickBot="1">
      <c r="A82" s="381" t="s">
        <v>414</v>
      </c>
      <c r="B82" s="348" t="s">
        <v>415</v>
      </c>
      <c r="C82" s="360"/>
      <c r="D82" s="360"/>
      <c r="E82" s="343"/>
    </row>
    <row r="83" spans="1:5" s="366" customFormat="1" ht="12" customHeight="1" thickBot="1">
      <c r="A83" s="380" t="s">
        <v>416</v>
      </c>
      <c r="B83" s="346" t="s">
        <v>417</v>
      </c>
      <c r="C83" s="383"/>
      <c r="D83" s="383"/>
      <c r="E83" s="384"/>
    </row>
    <row r="84" spans="1:5" s="366" customFormat="1" ht="12" customHeight="1" thickBot="1">
      <c r="A84" s="380" t="s">
        <v>418</v>
      </c>
      <c r="B84" s="302" t="s">
        <v>419</v>
      </c>
      <c r="C84" s="362">
        <f>+C62+C66+C71+C74+C78+C83</f>
        <v>23237</v>
      </c>
      <c r="D84" s="362">
        <f>+D62+D66+D71+D74+D78+D83</f>
        <v>31235</v>
      </c>
      <c r="E84" s="375">
        <f>+E62+E66+E71+E74+E78+E83</f>
        <v>7998</v>
      </c>
    </row>
    <row r="85" spans="1:5" s="366" customFormat="1" ht="12" customHeight="1" thickBot="1">
      <c r="A85" s="382" t="s">
        <v>420</v>
      </c>
      <c r="B85" s="305" t="s">
        <v>421</v>
      </c>
      <c r="C85" s="362">
        <f>+C61+C84</f>
        <v>831805</v>
      </c>
      <c r="D85" s="362">
        <f>+D61+D84</f>
        <v>1016295</v>
      </c>
      <c r="E85" s="375">
        <f>+E61+E84</f>
        <v>679734</v>
      </c>
    </row>
    <row r="86" spans="1:5" s="366" customFormat="1" ht="12" customHeight="1">
      <c r="A86" s="300"/>
      <c r="B86" s="300"/>
      <c r="C86" s="301"/>
      <c r="D86" s="301"/>
      <c r="E86" s="301"/>
    </row>
    <row r="87" spans="1:5" ht="16.5" customHeight="1">
      <c r="A87" s="640" t="s">
        <v>36</v>
      </c>
      <c r="B87" s="640"/>
      <c r="C87" s="640"/>
      <c r="D87" s="640"/>
      <c r="E87" s="640"/>
    </row>
    <row r="88" spans="1:5" s="372" customFormat="1" ht="16.5" customHeight="1" thickBot="1">
      <c r="A88" s="46" t="s">
        <v>113</v>
      </c>
      <c r="B88" s="46"/>
      <c r="C88" s="333"/>
      <c r="D88" s="333"/>
      <c r="E88" s="333" t="s">
        <v>159</v>
      </c>
    </row>
    <row r="89" spans="1:5" s="372" customFormat="1" ht="16.5" customHeight="1">
      <c r="A89" s="641" t="s">
        <v>60</v>
      </c>
      <c r="B89" s="643" t="s">
        <v>180</v>
      </c>
      <c r="C89" s="645" t="str">
        <f>+C3</f>
        <v>2014. évi</v>
      </c>
      <c r="D89" s="645"/>
      <c r="E89" s="646"/>
    </row>
    <row r="90" spans="1:5" ht="37.5" customHeight="1" thickBot="1">
      <c r="A90" s="642"/>
      <c r="B90" s="644"/>
      <c r="C90" s="47" t="s">
        <v>181</v>
      </c>
      <c r="D90" s="47" t="s">
        <v>185</v>
      </c>
      <c r="E90" s="48" t="s">
        <v>186</v>
      </c>
    </row>
    <row r="91" spans="1:5" s="365" customFormat="1" ht="12" customHeight="1" thickBot="1">
      <c r="A91" s="329" t="s">
        <v>422</v>
      </c>
      <c r="B91" s="330" t="s">
        <v>423</v>
      </c>
      <c r="C91" s="330" t="s">
        <v>424</v>
      </c>
      <c r="D91" s="330" t="s">
        <v>425</v>
      </c>
      <c r="E91" s="331" t="s">
        <v>426</v>
      </c>
    </row>
    <row r="92" spans="1:5" ht="12" customHeight="1" thickBot="1">
      <c r="A92" s="326" t="s">
        <v>7</v>
      </c>
      <c r="B92" s="328" t="s">
        <v>428</v>
      </c>
      <c r="C92" s="355">
        <f>SUM(C93:C97)</f>
        <v>365490</v>
      </c>
      <c r="D92" s="355">
        <f>SUM(D93:D97)</f>
        <v>495828</v>
      </c>
      <c r="E92" s="310">
        <f>SUM(E93:E97)</f>
        <v>472830</v>
      </c>
    </row>
    <row r="93" spans="1:5" ht="12" customHeight="1">
      <c r="A93" s="321" t="s">
        <v>72</v>
      </c>
      <c r="B93" s="314" t="s">
        <v>37</v>
      </c>
      <c r="C93" s="98">
        <v>140864</v>
      </c>
      <c r="D93" s="98">
        <v>185207</v>
      </c>
      <c r="E93" s="309">
        <v>174947</v>
      </c>
    </row>
    <row r="94" spans="1:5" ht="12" customHeight="1">
      <c r="A94" s="318" t="s">
        <v>73</v>
      </c>
      <c r="B94" s="312" t="s">
        <v>134</v>
      </c>
      <c r="C94" s="357">
        <v>35367</v>
      </c>
      <c r="D94" s="357">
        <v>41462</v>
      </c>
      <c r="E94" s="340">
        <v>40260</v>
      </c>
    </row>
    <row r="95" spans="1:5" ht="12" customHeight="1">
      <c r="A95" s="318" t="s">
        <v>74</v>
      </c>
      <c r="B95" s="312" t="s">
        <v>101</v>
      </c>
      <c r="C95" s="359">
        <v>82380</v>
      </c>
      <c r="D95" s="359">
        <v>129792</v>
      </c>
      <c r="E95" s="342">
        <v>119251</v>
      </c>
    </row>
    <row r="96" spans="1:5" ht="12" customHeight="1">
      <c r="A96" s="318" t="s">
        <v>75</v>
      </c>
      <c r="B96" s="315" t="s">
        <v>135</v>
      </c>
      <c r="C96" s="359">
        <v>9500</v>
      </c>
      <c r="D96" s="359">
        <v>22593</v>
      </c>
      <c r="E96" s="342">
        <v>22494</v>
      </c>
    </row>
    <row r="97" spans="1:5" ht="12" customHeight="1">
      <c r="A97" s="318" t="s">
        <v>84</v>
      </c>
      <c r="B97" s="323" t="s">
        <v>136</v>
      </c>
      <c r="C97" s="359">
        <v>97379</v>
      </c>
      <c r="D97" s="359">
        <v>116774</v>
      </c>
      <c r="E97" s="342">
        <v>115878</v>
      </c>
    </row>
    <row r="98" spans="1:5" ht="12" customHeight="1">
      <c r="A98" s="318" t="s">
        <v>76</v>
      </c>
      <c r="B98" s="312" t="s">
        <v>429</v>
      </c>
      <c r="C98" s="359"/>
      <c r="D98" s="359"/>
      <c r="E98" s="342"/>
    </row>
    <row r="99" spans="1:5" ht="12" customHeight="1">
      <c r="A99" s="318" t="s">
        <v>77</v>
      </c>
      <c r="B99" s="335" t="s">
        <v>430</v>
      </c>
      <c r="C99" s="359"/>
      <c r="D99" s="359"/>
      <c r="E99" s="342"/>
    </row>
    <row r="100" spans="1:5" ht="12" customHeight="1">
      <c r="A100" s="318" t="s">
        <v>85</v>
      </c>
      <c r="B100" s="336" t="s">
        <v>431</v>
      </c>
      <c r="C100" s="359"/>
      <c r="D100" s="359"/>
      <c r="E100" s="342"/>
    </row>
    <row r="101" spans="1:5" ht="12" customHeight="1">
      <c r="A101" s="318" t="s">
        <v>86</v>
      </c>
      <c r="B101" s="336" t="s">
        <v>432</v>
      </c>
      <c r="C101" s="359"/>
      <c r="D101" s="359"/>
      <c r="E101" s="342"/>
    </row>
    <row r="102" spans="1:5" ht="12" customHeight="1">
      <c r="A102" s="318" t="s">
        <v>87</v>
      </c>
      <c r="B102" s="335" t="s">
        <v>433</v>
      </c>
      <c r="C102" s="359">
        <v>83029</v>
      </c>
      <c r="D102" s="359">
        <v>86770</v>
      </c>
      <c r="E102" s="342">
        <v>86474</v>
      </c>
    </row>
    <row r="103" spans="1:5" ht="12" customHeight="1">
      <c r="A103" s="318" t="s">
        <v>88</v>
      </c>
      <c r="B103" s="335" t="s">
        <v>434</v>
      </c>
      <c r="C103" s="359"/>
      <c r="D103" s="359"/>
      <c r="E103" s="342"/>
    </row>
    <row r="104" spans="1:5" ht="12" customHeight="1">
      <c r="A104" s="318" t="s">
        <v>90</v>
      </c>
      <c r="B104" s="336" t="s">
        <v>435</v>
      </c>
      <c r="C104" s="359"/>
      <c r="D104" s="359">
        <v>5000</v>
      </c>
      <c r="E104" s="342">
        <v>5000</v>
      </c>
    </row>
    <row r="105" spans="1:5" ht="12" customHeight="1">
      <c r="A105" s="317" t="s">
        <v>137</v>
      </c>
      <c r="B105" s="337" t="s">
        <v>436</v>
      </c>
      <c r="C105" s="359"/>
      <c r="D105" s="359"/>
      <c r="E105" s="342"/>
    </row>
    <row r="106" spans="1:5" ht="12" customHeight="1">
      <c r="A106" s="318" t="s">
        <v>437</v>
      </c>
      <c r="B106" s="337" t="s">
        <v>438</v>
      </c>
      <c r="C106" s="359"/>
      <c r="D106" s="359"/>
      <c r="E106" s="342"/>
    </row>
    <row r="107" spans="1:5" ht="12" customHeight="1" thickBot="1">
      <c r="A107" s="322" t="s">
        <v>439</v>
      </c>
      <c r="B107" s="338" t="s">
        <v>440</v>
      </c>
      <c r="C107" s="99">
        <v>14350</v>
      </c>
      <c r="D107" s="99">
        <v>25004</v>
      </c>
      <c r="E107" s="303">
        <v>24404</v>
      </c>
    </row>
    <row r="108" spans="1:5" ht="12" customHeight="1" thickBot="1">
      <c r="A108" s="324" t="s">
        <v>8</v>
      </c>
      <c r="B108" s="327" t="s">
        <v>441</v>
      </c>
      <c r="C108" s="356">
        <f>+C109+C111+C113</f>
        <v>443307</v>
      </c>
      <c r="D108" s="356">
        <f>+D109+D111+D113</f>
        <v>489461</v>
      </c>
      <c r="E108" s="339">
        <f>+E109+E111+E113</f>
        <v>210135</v>
      </c>
    </row>
    <row r="109" spans="1:5" ht="12" customHeight="1">
      <c r="A109" s="319" t="s">
        <v>78</v>
      </c>
      <c r="B109" s="312" t="s">
        <v>763</v>
      </c>
      <c r="C109" s="358">
        <v>265817</v>
      </c>
      <c r="D109" s="358">
        <v>289990</v>
      </c>
      <c r="E109" s="341">
        <v>37016</v>
      </c>
    </row>
    <row r="110" spans="1:5" ht="12" customHeight="1">
      <c r="A110" s="319" t="s">
        <v>79</v>
      </c>
      <c r="B110" s="316" t="s">
        <v>442</v>
      </c>
      <c r="C110" s="358">
        <v>261367</v>
      </c>
      <c r="D110" s="358">
        <v>261367</v>
      </c>
      <c r="E110" s="341">
        <v>33839</v>
      </c>
    </row>
    <row r="111" spans="1:5" ht="15.75">
      <c r="A111" s="319" t="s">
        <v>80</v>
      </c>
      <c r="B111" s="316" t="s">
        <v>138</v>
      </c>
      <c r="C111" s="357">
        <v>150975</v>
      </c>
      <c r="D111" s="357">
        <v>149449</v>
      </c>
      <c r="E111" s="340">
        <v>123097</v>
      </c>
    </row>
    <row r="112" spans="1:5" ht="12" customHeight="1">
      <c r="A112" s="319" t="s">
        <v>81</v>
      </c>
      <c r="B112" s="316" t="s">
        <v>443</v>
      </c>
      <c r="C112" s="357">
        <v>145975</v>
      </c>
      <c r="D112" s="357">
        <v>145975</v>
      </c>
      <c r="E112" s="340">
        <v>119591</v>
      </c>
    </row>
    <row r="113" spans="1:5" ht="12" customHeight="1">
      <c r="A113" s="319" t="s">
        <v>82</v>
      </c>
      <c r="B113" s="348" t="s">
        <v>161</v>
      </c>
      <c r="C113" s="357">
        <v>26515</v>
      </c>
      <c r="D113" s="357">
        <v>50022</v>
      </c>
      <c r="E113" s="340">
        <v>50022</v>
      </c>
    </row>
    <row r="114" spans="1:5" ht="21.75" customHeight="1">
      <c r="A114" s="319" t="s">
        <v>89</v>
      </c>
      <c r="B114" s="347" t="s">
        <v>444</v>
      </c>
      <c r="C114" s="357"/>
      <c r="D114" s="357"/>
      <c r="E114" s="340"/>
    </row>
    <row r="115" spans="1:5" ht="24" customHeight="1">
      <c r="A115" s="319" t="s">
        <v>91</v>
      </c>
      <c r="B115" s="363" t="s">
        <v>445</v>
      </c>
      <c r="C115" s="357"/>
      <c r="D115" s="357"/>
      <c r="E115" s="340"/>
    </row>
    <row r="116" spans="1:5" ht="12" customHeight="1">
      <c r="A116" s="319" t="s">
        <v>139</v>
      </c>
      <c r="B116" s="336" t="s">
        <v>432</v>
      </c>
      <c r="C116" s="357"/>
      <c r="D116" s="357"/>
      <c r="E116" s="340"/>
    </row>
    <row r="117" spans="1:5" ht="12" customHeight="1">
      <c r="A117" s="319" t="s">
        <v>140</v>
      </c>
      <c r="B117" s="336" t="s">
        <v>446</v>
      </c>
      <c r="C117" s="357"/>
      <c r="D117" s="357"/>
      <c r="E117" s="340"/>
    </row>
    <row r="118" spans="1:5" ht="12" customHeight="1">
      <c r="A118" s="319" t="s">
        <v>141</v>
      </c>
      <c r="B118" s="336" t="s">
        <v>447</v>
      </c>
      <c r="C118" s="357"/>
      <c r="D118" s="357"/>
      <c r="E118" s="340"/>
    </row>
    <row r="119" spans="1:5" s="385" customFormat="1" ht="12" customHeight="1">
      <c r="A119" s="319" t="s">
        <v>448</v>
      </c>
      <c r="B119" s="336" t="s">
        <v>435</v>
      </c>
      <c r="C119" s="357">
        <v>1000</v>
      </c>
      <c r="D119" s="357">
        <v>36754</v>
      </c>
      <c r="E119" s="340">
        <v>36754</v>
      </c>
    </row>
    <row r="120" spans="1:5" ht="12" customHeight="1">
      <c r="A120" s="319" t="s">
        <v>449</v>
      </c>
      <c r="B120" s="336" t="s">
        <v>450</v>
      </c>
      <c r="C120" s="357"/>
      <c r="D120" s="357"/>
      <c r="E120" s="340"/>
    </row>
    <row r="121" spans="1:5" ht="12" customHeight="1" thickBot="1">
      <c r="A121" s="317" t="s">
        <v>451</v>
      </c>
      <c r="B121" s="336" t="s">
        <v>452</v>
      </c>
      <c r="C121" s="359">
        <v>25515</v>
      </c>
      <c r="D121" s="359">
        <v>13268</v>
      </c>
      <c r="E121" s="342">
        <v>13268</v>
      </c>
    </row>
    <row r="122" spans="1:5" ht="12" customHeight="1" thickBot="1">
      <c r="A122" s="324" t="s">
        <v>9</v>
      </c>
      <c r="B122" s="332" t="s">
        <v>453</v>
      </c>
      <c r="C122" s="356">
        <f>+C123+C124</f>
        <v>0</v>
      </c>
      <c r="D122" s="356">
        <f>+D123+D124</f>
        <v>7998</v>
      </c>
      <c r="E122" s="339">
        <f>+E123+E124</f>
        <v>0</v>
      </c>
    </row>
    <row r="123" spans="1:5" ht="12" customHeight="1">
      <c r="A123" s="319" t="s">
        <v>61</v>
      </c>
      <c r="B123" s="313" t="s">
        <v>47</v>
      </c>
      <c r="C123" s="358"/>
      <c r="D123" s="358">
        <v>7998</v>
      </c>
      <c r="E123" s="341"/>
    </row>
    <row r="124" spans="1:5" ht="12" customHeight="1" thickBot="1">
      <c r="A124" s="320" t="s">
        <v>62</v>
      </c>
      <c r="B124" s="316" t="s">
        <v>48</v>
      </c>
      <c r="C124" s="359"/>
      <c r="D124" s="359"/>
      <c r="E124" s="342"/>
    </row>
    <row r="125" spans="1:5" ht="12" customHeight="1" thickBot="1">
      <c r="A125" s="324" t="s">
        <v>10</v>
      </c>
      <c r="B125" s="332" t="s">
        <v>454</v>
      </c>
      <c r="C125" s="356">
        <f>+C92+C108+C122</f>
        <v>808797</v>
      </c>
      <c r="D125" s="356">
        <f>+D92+D108+D122</f>
        <v>993287</v>
      </c>
      <c r="E125" s="339">
        <f>+E92+E108+E122</f>
        <v>682965</v>
      </c>
    </row>
    <row r="126" spans="1:5" ht="12" customHeight="1" thickBot="1">
      <c r="A126" s="324" t="s">
        <v>11</v>
      </c>
      <c r="B126" s="332" t="s">
        <v>455</v>
      </c>
      <c r="C126" s="356">
        <f>+C127+C128+C129</f>
        <v>23008</v>
      </c>
      <c r="D126" s="356">
        <f>+D127+D128+D129</f>
        <v>23008</v>
      </c>
      <c r="E126" s="339">
        <f>+E127+E128+E129</f>
        <v>23008</v>
      </c>
    </row>
    <row r="127" spans="1:5" ht="12" customHeight="1">
      <c r="A127" s="319" t="s">
        <v>65</v>
      </c>
      <c r="B127" s="313" t="s">
        <v>456</v>
      </c>
      <c r="C127" s="357">
        <v>23008</v>
      </c>
      <c r="D127" s="357">
        <v>23008</v>
      </c>
      <c r="E127" s="340">
        <v>23008</v>
      </c>
    </row>
    <row r="128" spans="1:5" ht="12" customHeight="1">
      <c r="A128" s="319" t="s">
        <v>66</v>
      </c>
      <c r="B128" s="313" t="s">
        <v>457</v>
      </c>
      <c r="C128" s="357"/>
      <c r="D128" s="357"/>
      <c r="E128" s="340"/>
    </row>
    <row r="129" spans="1:5" ht="12" customHeight="1" thickBot="1">
      <c r="A129" s="317" t="s">
        <v>67</v>
      </c>
      <c r="B129" s="311" t="s">
        <v>458</v>
      </c>
      <c r="C129" s="357"/>
      <c r="D129" s="357"/>
      <c r="E129" s="340"/>
    </row>
    <row r="130" spans="1:5" ht="12" customHeight="1" thickBot="1">
      <c r="A130" s="324" t="s">
        <v>12</v>
      </c>
      <c r="B130" s="332" t="s">
        <v>459</v>
      </c>
      <c r="C130" s="356">
        <f>+C131+C132+C134+C133</f>
        <v>0</v>
      </c>
      <c r="D130" s="356">
        <f>+D131+D132+D134+D133</f>
        <v>0</v>
      </c>
      <c r="E130" s="339">
        <f>+E131+E132+E134+E133</f>
        <v>0</v>
      </c>
    </row>
    <row r="131" spans="1:5" ht="12" customHeight="1">
      <c r="A131" s="319" t="s">
        <v>68</v>
      </c>
      <c r="B131" s="313" t="s">
        <v>460</v>
      </c>
      <c r="C131" s="357"/>
      <c r="D131" s="357"/>
      <c r="E131" s="340"/>
    </row>
    <row r="132" spans="1:5" ht="12" customHeight="1">
      <c r="A132" s="319" t="s">
        <v>69</v>
      </c>
      <c r="B132" s="313" t="s">
        <v>461</v>
      </c>
      <c r="C132" s="357"/>
      <c r="D132" s="357"/>
      <c r="E132" s="340"/>
    </row>
    <row r="133" spans="1:5" ht="12" customHeight="1">
      <c r="A133" s="319" t="s">
        <v>356</v>
      </c>
      <c r="B133" s="313" t="s">
        <v>462</v>
      </c>
      <c r="C133" s="357"/>
      <c r="D133" s="357"/>
      <c r="E133" s="340"/>
    </row>
    <row r="134" spans="1:5" ht="12" customHeight="1" thickBot="1">
      <c r="A134" s="317" t="s">
        <v>358</v>
      </c>
      <c r="B134" s="311" t="s">
        <v>463</v>
      </c>
      <c r="C134" s="357"/>
      <c r="D134" s="357"/>
      <c r="E134" s="340"/>
    </row>
    <row r="135" spans="1:5" ht="12" customHeight="1" thickBot="1">
      <c r="A135" s="324" t="s">
        <v>13</v>
      </c>
      <c r="B135" s="332" t="s">
        <v>464</v>
      </c>
      <c r="C135" s="362">
        <f>+C136+C137+C138+C139</f>
        <v>0</v>
      </c>
      <c r="D135" s="362">
        <f>+D136+D137+D138+D139</f>
        <v>0</v>
      </c>
      <c r="E135" s="375">
        <f>+E136+E137+E138+E139</f>
        <v>0</v>
      </c>
    </row>
    <row r="136" spans="1:5" ht="12" customHeight="1">
      <c r="A136" s="319" t="s">
        <v>70</v>
      </c>
      <c r="B136" s="313" t="s">
        <v>465</v>
      </c>
      <c r="C136" s="357"/>
      <c r="D136" s="357"/>
      <c r="E136" s="340"/>
    </row>
    <row r="137" spans="1:5" ht="12" customHeight="1">
      <c r="A137" s="319" t="s">
        <v>71</v>
      </c>
      <c r="B137" s="313" t="s">
        <v>466</v>
      </c>
      <c r="C137" s="357"/>
      <c r="D137" s="357"/>
      <c r="E137" s="340"/>
    </row>
    <row r="138" spans="1:5" ht="12" customHeight="1">
      <c r="A138" s="319" t="s">
        <v>365</v>
      </c>
      <c r="B138" s="313" t="s">
        <v>467</v>
      </c>
      <c r="C138" s="357"/>
      <c r="D138" s="357"/>
      <c r="E138" s="340"/>
    </row>
    <row r="139" spans="1:5" ht="12" customHeight="1" thickBot="1">
      <c r="A139" s="317" t="s">
        <v>367</v>
      </c>
      <c r="B139" s="311" t="s">
        <v>468</v>
      </c>
      <c r="C139" s="357"/>
      <c r="D139" s="357"/>
      <c r="E139" s="340"/>
    </row>
    <row r="140" spans="1:9" ht="15" customHeight="1" thickBot="1">
      <c r="A140" s="324" t="s">
        <v>14</v>
      </c>
      <c r="B140" s="332" t="s">
        <v>469</v>
      </c>
      <c r="C140" s="100">
        <f>+C141+C142+C143+C144</f>
        <v>0</v>
      </c>
      <c r="D140" s="100">
        <f>+D141+D142+D143+D144</f>
        <v>0</v>
      </c>
      <c r="E140" s="308">
        <f>+E141+E142+E143+E144</f>
        <v>0</v>
      </c>
      <c r="F140" s="373"/>
      <c r="G140" s="374"/>
      <c r="H140" s="374"/>
      <c r="I140" s="374"/>
    </row>
    <row r="141" spans="1:5" s="366" customFormat="1" ht="12.75" customHeight="1">
      <c r="A141" s="319" t="s">
        <v>132</v>
      </c>
      <c r="B141" s="313" t="s">
        <v>470</v>
      </c>
      <c r="C141" s="357"/>
      <c r="D141" s="357"/>
      <c r="E141" s="340"/>
    </row>
    <row r="142" spans="1:5" ht="12.75" customHeight="1">
      <c r="A142" s="319" t="s">
        <v>133</v>
      </c>
      <c r="B142" s="313" t="s">
        <v>471</v>
      </c>
      <c r="C142" s="357"/>
      <c r="D142" s="357"/>
      <c r="E142" s="340"/>
    </row>
    <row r="143" spans="1:5" ht="12.75" customHeight="1">
      <c r="A143" s="319" t="s">
        <v>160</v>
      </c>
      <c r="B143" s="313" t="s">
        <v>472</v>
      </c>
      <c r="C143" s="357"/>
      <c r="D143" s="357"/>
      <c r="E143" s="340"/>
    </row>
    <row r="144" spans="1:5" ht="12.75" customHeight="1" thickBot="1">
      <c r="A144" s="319" t="s">
        <v>373</v>
      </c>
      <c r="B144" s="313" t="s">
        <v>473</v>
      </c>
      <c r="C144" s="357"/>
      <c r="D144" s="357"/>
      <c r="E144" s="340"/>
    </row>
    <row r="145" spans="1:5" ht="16.5" thickBot="1">
      <c r="A145" s="324" t="s">
        <v>15</v>
      </c>
      <c r="B145" s="332" t="s">
        <v>474</v>
      </c>
      <c r="C145" s="306">
        <f>+C126+C130+C135+C140</f>
        <v>23008</v>
      </c>
      <c r="D145" s="306">
        <f>+D126+D130+D135+D140</f>
        <v>23008</v>
      </c>
      <c r="E145" s="307">
        <f>+E126+E130+E135+E140</f>
        <v>23008</v>
      </c>
    </row>
    <row r="146" spans="1:5" ht="16.5" thickBot="1">
      <c r="A146" s="349" t="s">
        <v>16</v>
      </c>
      <c r="B146" s="352" t="s">
        <v>475</v>
      </c>
      <c r="C146" s="306">
        <f>+C125+C145</f>
        <v>831805</v>
      </c>
      <c r="D146" s="306">
        <f>+D125+D145</f>
        <v>1016295</v>
      </c>
      <c r="E146" s="307">
        <f>+E125+E145</f>
        <v>705973</v>
      </c>
    </row>
    <row r="148" spans="1:5" ht="18.75" customHeight="1">
      <c r="A148" s="639" t="s">
        <v>476</v>
      </c>
      <c r="B148" s="639"/>
      <c r="C148" s="639"/>
      <c r="D148" s="639"/>
      <c r="E148" s="639"/>
    </row>
    <row r="149" spans="1:5" ht="13.5" customHeight="1" thickBot="1">
      <c r="A149" s="334" t="s">
        <v>114</v>
      </c>
      <c r="B149" s="334"/>
      <c r="C149" s="364"/>
      <c r="E149" s="351" t="s">
        <v>159</v>
      </c>
    </row>
    <row r="150" spans="1:5" ht="21.75" thickBot="1">
      <c r="A150" s="324">
        <v>1</v>
      </c>
      <c r="B150" s="327" t="s">
        <v>477</v>
      </c>
      <c r="C150" s="350">
        <f>+C61-C125</f>
        <v>-229</v>
      </c>
      <c r="D150" s="350">
        <f>+D61-D125</f>
        <v>-8227</v>
      </c>
      <c r="E150" s="350">
        <f>+E61-E125</f>
        <v>-11229</v>
      </c>
    </row>
    <row r="151" spans="1:5" ht="21.75" thickBot="1">
      <c r="A151" s="324" t="s">
        <v>8</v>
      </c>
      <c r="B151" s="327" t="s">
        <v>478</v>
      </c>
      <c r="C151" s="350">
        <f>+C84-C145</f>
        <v>229</v>
      </c>
      <c r="D151" s="350">
        <f>+D84-D145</f>
        <v>8227</v>
      </c>
      <c r="E151" s="350">
        <f>+E84-E145</f>
        <v>-15010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>
    <oddHeader>&amp;C&amp;"Times New Roman CE,Félkövér"&amp;12
Besenyszög Város Önkormányzat
2014. ÉVI ZÁRSZÁMADÁSÁNAK PÉNZÜGYI MÉRLEGE&amp;10
&amp;R&amp;"Times New Roman CE,Félkövér dőlt"&amp;11 1.1. melléklet a 9/2015. (IV.30.)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530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+CONCATENATE("7.4. melléklet a 9/",LEFT(ÖSSZEFÜGGÉSEK!A4,4)+1,". (IV.30.) önkormányzati rendelethez")</f>
        <v>7.4. melléklet a 9/2015. (IV.30.) önkormányzati rendelethez</v>
      </c>
    </row>
    <row r="2" spans="1:5" s="512" customFormat="1" ht="25.5" customHeight="1">
      <c r="A2" s="492" t="s">
        <v>148</v>
      </c>
      <c r="B2" s="683" t="s">
        <v>716</v>
      </c>
      <c r="C2" s="684"/>
      <c r="D2" s="685"/>
      <c r="E2" s="535" t="s">
        <v>49</v>
      </c>
    </row>
    <row r="3" spans="1:5" s="512" customFormat="1" ht="24.75" thickBot="1">
      <c r="A3" s="510" t="s">
        <v>563</v>
      </c>
      <c r="B3" s="686" t="s">
        <v>764</v>
      </c>
      <c r="C3" s="689"/>
      <c r="D3" s="690"/>
      <c r="E3" s="536" t="s">
        <v>51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0</v>
      </c>
      <c r="D8" s="393">
        <f>SUM(D9:D18)</f>
        <v>0</v>
      </c>
      <c r="E8" s="532">
        <f>SUM(E9:E18)</f>
        <v>27</v>
      </c>
    </row>
    <row r="9" spans="1:5" s="488" customFormat="1" ht="12" customHeight="1">
      <c r="A9" s="537" t="s">
        <v>72</v>
      </c>
      <c r="B9" s="314" t="s">
        <v>341</v>
      </c>
      <c r="C9" s="106"/>
      <c r="D9" s="106"/>
      <c r="E9" s="521">
        <v>0</v>
      </c>
    </row>
    <row r="10" spans="1:5" s="488" customFormat="1" ht="12" customHeight="1">
      <c r="A10" s="538" t="s">
        <v>73</v>
      </c>
      <c r="B10" s="312" t="s">
        <v>342</v>
      </c>
      <c r="C10" s="390"/>
      <c r="D10" s="390"/>
      <c r="E10" s="115">
        <v>3</v>
      </c>
    </row>
    <row r="11" spans="1:5" s="488" customFormat="1" ht="12" customHeight="1">
      <c r="A11" s="538" t="s">
        <v>74</v>
      </c>
      <c r="B11" s="312" t="s">
        <v>343</v>
      </c>
      <c r="C11" s="390"/>
      <c r="D11" s="390"/>
      <c r="E11" s="115">
        <v>10</v>
      </c>
    </row>
    <row r="12" spans="1:5" s="488" customFormat="1" ht="12" customHeight="1">
      <c r="A12" s="538" t="s">
        <v>75</v>
      </c>
      <c r="B12" s="312" t="s">
        <v>344</v>
      </c>
      <c r="C12" s="390"/>
      <c r="D12" s="390"/>
      <c r="E12" s="115">
        <v>0</v>
      </c>
    </row>
    <row r="13" spans="1:5" s="488" customFormat="1" ht="12" customHeight="1">
      <c r="A13" s="538" t="s">
        <v>108</v>
      </c>
      <c r="B13" s="312" t="s">
        <v>345</v>
      </c>
      <c r="C13" s="390"/>
      <c r="D13" s="390"/>
      <c r="E13" s="115">
        <v>0</v>
      </c>
    </row>
    <row r="14" spans="1:5" s="488" customFormat="1" ht="12" customHeight="1">
      <c r="A14" s="538" t="s">
        <v>76</v>
      </c>
      <c r="B14" s="312" t="s">
        <v>565</v>
      </c>
      <c r="C14" s="390"/>
      <c r="D14" s="390"/>
      <c r="E14" s="115">
        <v>3</v>
      </c>
    </row>
    <row r="15" spans="1:5" s="515" customFormat="1" ht="12" customHeight="1">
      <c r="A15" s="538" t="s">
        <v>77</v>
      </c>
      <c r="B15" s="311" t="s">
        <v>566</v>
      </c>
      <c r="C15" s="390"/>
      <c r="D15" s="390"/>
      <c r="E15" s="115">
        <v>0</v>
      </c>
    </row>
    <row r="16" spans="1:5" s="515" customFormat="1" ht="12" customHeight="1">
      <c r="A16" s="538" t="s">
        <v>85</v>
      </c>
      <c r="B16" s="312" t="s">
        <v>348</v>
      </c>
      <c r="C16" s="107"/>
      <c r="D16" s="107"/>
      <c r="E16" s="520">
        <v>1</v>
      </c>
    </row>
    <row r="17" spans="1:5" s="488" customFormat="1" ht="12" customHeight="1">
      <c r="A17" s="538" t="s">
        <v>86</v>
      </c>
      <c r="B17" s="312" t="s">
        <v>350</v>
      </c>
      <c r="C17" s="390"/>
      <c r="D17" s="390"/>
      <c r="E17" s="115">
        <v>0</v>
      </c>
    </row>
    <row r="18" spans="1:5" s="515" customFormat="1" ht="12" customHeight="1" thickBot="1">
      <c r="A18" s="538" t="s">
        <v>87</v>
      </c>
      <c r="B18" s="311" t="s">
        <v>352</v>
      </c>
      <c r="C18" s="392"/>
      <c r="D18" s="392"/>
      <c r="E18" s="516">
        <v>10</v>
      </c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2942</v>
      </c>
      <c r="D19" s="393">
        <f>SUM(D20:D22)</f>
        <v>5189</v>
      </c>
      <c r="E19" s="532">
        <f>SUM(E20:E22)</f>
        <v>4076</v>
      </c>
    </row>
    <row r="20" spans="1:5" s="515" customFormat="1" ht="12" customHeight="1">
      <c r="A20" s="538" t="s">
        <v>78</v>
      </c>
      <c r="B20" s="313" t="s">
        <v>314</v>
      </c>
      <c r="C20" s="390"/>
      <c r="D20" s="390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390"/>
      <c r="E21" s="115"/>
    </row>
    <row r="22" spans="1:5" s="515" customFormat="1" ht="12" customHeight="1">
      <c r="A22" s="538" t="s">
        <v>80</v>
      </c>
      <c r="B22" s="312" t="s">
        <v>569</v>
      </c>
      <c r="C22" s="390">
        <v>2942</v>
      </c>
      <c r="D22" s="390">
        <v>5189</v>
      </c>
      <c r="E22" s="115">
        <v>4076</v>
      </c>
    </row>
    <row r="23" spans="1:5" s="515" customFormat="1" ht="12" customHeight="1" thickBot="1">
      <c r="A23" s="538" t="s">
        <v>81</v>
      </c>
      <c r="B23" s="312" t="s">
        <v>686</v>
      </c>
      <c r="C23" s="390"/>
      <c r="D23" s="390"/>
      <c r="E23" s="115"/>
    </row>
    <row r="24" spans="1:5" s="515" customFormat="1" ht="12" customHeight="1" thickBot="1">
      <c r="A24" s="525" t="s">
        <v>9</v>
      </c>
      <c r="B24" s="332" t="s">
        <v>125</v>
      </c>
      <c r="C24" s="41"/>
      <c r="D24" s="41"/>
      <c r="E24" s="531">
        <v>19</v>
      </c>
    </row>
    <row r="25" spans="1:5" s="515" customFormat="1" ht="12" customHeight="1" thickBot="1">
      <c r="A25" s="525" t="s">
        <v>10</v>
      </c>
      <c r="B25" s="332" t="s">
        <v>570</v>
      </c>
      <c r="C25" s="393">
        <f>SUM(C26:C27)</f>
        <v>0</v>
      </c>
      <c r="D25" s="393">
        <f>SUM(D26:D27)</f>
        <v>0</v>
      </c>
      <c r="E25" s="532">
        <f>SUM(E26:E27)</f>
        <v>0</v>
      </c>
    </row>
    <row r="26" spans="1:5" s="515" customFormat="1" ht="12" customHeight="1">
      <c r="A26" s="539" t="s">
        <v>328</v>
      </c>
      <c r="B26" s="540" t="s">
        <v>568</v>
      </c>
      <c r="C26" s="103"/>
      <c r="D26" s="103"/>
      <c r="E26" s="519"/>
    </row>
    <row r="27" spans="1:5" s="515" customFormat="1" ht="12" customHeight="1">
      <c r="A27" s="539" t="s">
        <v>334</v>
      </c>
      <c r="B27" s="541" t="s">
        <v>571</v>
      </c>
      <c r="C27" s="394"/>
      <c r="D27" s="394"/>
      <c r="E27" s="518"/>
    </row>
    <row r="28" spans="1:5" s="515" customFormat="1" ht="12" customHeight="1" thickBot="1">
      <c r="A28" s="538" t="s">
        <v>336</v>
      </c>
      <c r="B28" s="542" t="s">
        <v>687</v>
      </c>
      <c r="C28" s="522"/>
      <c r="D28" s="522"/>
      <c r="E28" s="517"/>
    </row>
    <row r="29" spans="1:5" s="515" customFormat="1" ht="12" customHeight="1" thickBot="1">
      <c r="A29" s="525" t="s">
        <v>11</v>
      </c>
      <c r="B29" s="332" t="s">
        <v>572</v>
      </c>
      <c r="C29" s="393">
        <f>SUM(C30:C32)</f>
        <v>0</v>
      </c>
      <c r="D29" s="393">
        <f>SUM(D30:D32)</f>
        <v>0</v>
      </c>
      <c r="E29" s="532">
        <f>SUM(E30:E32)</f>
        <v>0</v>
      </c>
    </row>
    <row r="30" spans="1:5" s="515" customFormat="1" ht="12" customHeight="1">
      <c r="A30" s="539" t="s">
        <v>65</v>
      </c>
      <c r="B30" s="540" t="s">
        <v>354</v>
      </c>
      <c r="C30" s="103"/>
      <c r="D30" s="103"/>
      <c r="E30" s="519"/>
    </row>
    <row r="31" spans="1:5" s="515" customFormat="1" ht="12" customHeight="1">
      <c r="A31" s="539" t="s">
        <v>66</v>
      </c>
      <c r="B31" s="541" t="s">
        <v>355</v>
      </c>
      <c r="C31" s="394"/>
      <c r="D31" s="394"/>
      <c r="E31" s="518"/>
    </row>
    <row r="32" spans="1:5" s="515" customFormat="1" ht="12" customHeight="1" thickBot="1">
      <c r="A32" s="538" t="s">
        <v>67</v>
      </c>
      <c r="B32" s="524" t="s">
        <v>357</v>
      </c>
      <c r="C32" s="522"/>
      <c r="D32" s="522"/>
      <c r="E32" s="517"/>
    </row>
    <row r="33" spans="1:5" s="515" customFormat="1" ht="12" customHeight="1" thickBot="1">
      <c r="A33" s="525" t="s">
        <v>12</v>
      </c>
      <c r="B33" s="332" t="s">
        <v>482</v>
      </c>
      <c r="C33" s="41"/>
      <c r="D33" s="41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41"/>
      <c r="E34" s="531"/>
    </row>
    <row r="35" spans="1:5" s="488" customFormat="1" ht="12" customHeight="1" thickBot="1">
      <c r="A35" s="462" t="s">
        <v>14</v>
      </c>
      <c r="B35" s="332" t="s">
        <v>688</v>
      </c>
      <c r="C35" s="393">
        <f>+C8+C19+C24+C25+C29+C33+C34</f>
        <v>2942</v>
      </c>
      <c r="D35" s="393">
        <f>+D8+D19+D24+D25+D29+D33+D34</f>
        <v>5189</v>
      </c>
      <c r="E35" s="532">
        <f>+E8+E19+E24+E25+E29+E33+E34</f>
        <v>4122</v>
      </c>
    </row>
    <row r="36" spans="1:5" s="488" customFormat="1" ht="12" customHeight="1" thickBot="1">
      <c r="A36" s="527" t="s">
        <v>15</v>
      </c>
      <c r="B36" s="332" t="s">
        <v>575</v>
      </c>
      <c r="C36" s="393">
        <f>+C37+C38+C39</f>
        <v>70899</v>
      </c>
      <c r="D36" s="393">
        <f>+D37+D38+D39</f>
        <v>70839</v>
      </c>
      <c r="E36" s="532">
        <f>+E37+E38+E39</f>
        <v>65002</v>
      </c>
    </row>
    <row r="37" spans="1:5" s="488" customFormat="1" ht="12" customHeight="1">
      <c r="A37" s="539" t="s">
        <v>576</v>
      </c>
      <c r="B37" s="540" t="s">
        <v>168</v>
      </c>
      <c r="C37" s="103"/>
      <c r="D37" s="103"/>
      <c r="E37" s="519"/>
    </row>
    <row r="38" spans="1:5" s="515" customFormat="1" ht="12" customHeight="1">
      <c r="A38" s="539" t="s">
        <v>577</v>
      </c>
      <c r="B38" s="541" t="s">
        <v>3</v>
      </c>
      <c r="C38" s="394"/>
      <c r="D38" s="394"/>
      <c r="E38" s="518"/>
    </row>
    <row r="39" spans="1:5" s="515" customFormat="1" ht="12" customHeight="1" thickBot="1">
      <c r="A39" s="538" t="s">
        <v>578</v>
      </c>
      <c r="B39" s="524" t="s">
        <v>579</v>
      </c>
      <c r="C39" s="522">
        <v>70899</v>
      </c>
      <c r="D39" s="522">
        <v>70839</v>
      </c>
      <c r="E39" s="517">
        <v>65002</v>
      </c>
    </row>
    <row r="40" spans="1:5" s="515" customFormat="1" ht="15" customHeight="1" thickBot="1">
      <c r="A40" s="527" t="s">
        <v>16</v>
      </c>
      <c r="B40" s="528" t="s">
        <v>580</v>
      </c>
      <c r="C40" s="109">
        <f>+C35+C36</f>
        <v>73841</v>
      </c>
      <c r="D40" s="109">
        <f>+D35+D36</f>
        <v>76028</v>
      </c>
      <c r="E40" s="533">
        <f>+E35+E36</f>
        <v>69124</v>
      </c>
    </row>
    <row r="41" spans="1:5" s="515" customFormat="1" ht="15" customHeight="1">
      <c r="A41" s="470"/>
      <c r="B41" s="471"/>
      <c r="C41" s="486"/>
      <c r="D41" s="486"/>
      <c r="E41" s="486"/>
    </row>
    <row r="42" spans="1:5" ht="13.5" thickBot="1">
      <c r="A42" s="472"/>
      <c r="B42" s="473"/>
      <c r="C42" s="487"/>
      <c r="D42" s="487"/>
      <c r="E42" s="487"/>
    </row>
    <row r="43" spans="1:5" s="514" customFormat="1" ht="16.5" customHeight="1" thickBot="1">
      <c r="A43" s="680" t="s">
        <v>45</v>
      </c>
      <c r="B43" s="681"/>
      <c r="C43" s="681"/>
      <c r="D43" s="681"/>
      <c r="E43" s="682"/>
    </row>
    <row r="44" spans="1:5" s="288" customFormat="1" ht="12" customHeight="1" thickBot="1">
      <c r="A44" s="525" t="s">
        <v>7</v>
      </c>
      <c r="B44" s="332" t="s">
        <v>581</v>
      </c>
      <c r="C44" s="393">
        <f>SUM(C45:C49)</f>
        <v>71841</v>
      </c>
      <c r="D44" s="393">
        <f>SUM(D45:D49)</f>
        <v>57473.5</v>
      </c>
      <c r="E44" s="425">
        <f>SUM(E45:E49)</f>
        <v>54201</v>
      </c>
    </row>
    <row r="45" spans="1:5" ht="12" customHeight="1">
      <c r="A45" s="538" t="s">
        <v>72</v>
      </c>
      <c r="B45" s="313" t="s">
        <v>37</v>
      </c>
      <c r="C45" s="103">
        <v>44737</v>
      </c>
      <c r="D45" s="103">
        <v>37937.5</v>
      </c>
      <c r="E45" s="420">
        <v>36650.5</v>
      </c>
    </row>
    <row r="46" spans="1:5" ht="12" customHeight="1">
      <c r="A46" s="538" t="s">
        <v>73</v>
      </c>
      <c r="B46" s="312" t="s">
        <v>134</v>
      </c>
      <c r="C46" s="387">
        <v>12260</v>
      </c>
      <c r="D46" s="387">
        <v>10326.5</v>
      </c>
      <c r="E46" s="421">
        <v>10326.5</v>
      </c>
    </row>
    <row r="47" spans="1:5" ht="12" customHeight="1">
      <c r="A47" s="538" t="s">
        <v>74</v>
      </c>
      <c r="B47" s="312" t="s">
        <v>101</v>
      </c>
      <c r="C47" s="387">
        <v>14844</v>
      </c>
      <c r="D47" s="387">
        <v>9207.5</v>
      </c>
      <c r="E47" s="421">
        <v>7222</v>
      </c>
    </row>
    <row r="48" spans="1:5" ht="12" customHeight="1">
      <c r="A48" s="538" t="s">
        <v>75</v>
      </c>
      <c r="B48" s="312" t="s">
        <v>135</v>
      </c>
      <c r="C48" s="387">
        <v>0</v>
      </c>
      <c r="D48" s="387">
        <v>0</v>
      </c>
      <c r="E48" s="421">
        <v>0</v>
      </c>
    </row>
    <row r="49" spans="1:5" ht="12" customHeight="1" thickBot="1">
      <c r="A49" s="538" t="s">
        <v>108</v>
      </c>
      <c r="B49" s="312" t="s">
        <v>136</v>
      </c>
      <c r="C49" s="387"/>
      <c r="D49" s="387">
        <v>2</v>
      </c>
      <c r="E49" s="421">
        <v>2</v>
      </c>
    </row>
    <row r="50" spans="1:5" ht="12" customHeight="1" thickBot="1">
      <c r="A50" s="525" t="s">
        <v>8</v>
      </c>
      <c r="B50" s="332" t="s">
        <v>582</v>
      </c>
      <c r="C50" s="393">
        <f>SUM(C51:C53)</f>
        <v>2000</v>
      </c>
      <c r="D50" s="393">
        <f>SUM(D51:D53)</f>
        <v>2000</v>
      </c>
      <c r="E50" s="425">
        <f>SUM(E51:E53)</f>
        <v>225</v>
      </c>
    </row>
    <row r="51" spans="1:5" s="288" customFormat="1" ht="12" customHeight="1">
      <c r="A51" s="538" t="s">
        <v>78</v>
      </c>
      <c r="B51" s="313" t="s">
        <v>158</v>
      </c>
      <c r="C51" s="103">
        <v>2000</v>
      </c>
      <c r="D51" s="103">
        <v>2000</v>
      </c>
      <c r="E51" s="420">
        <v>225</v>
      </c>
    </row>
    <row r="52" spans="1:5" ht="12" customHeight="1">
      <c r="A52" s="538" t="s">
        <v>79</v>
      </c>
      <c r="B52" s="312" t="s">
        <v>138</v>
      </c>
      <c r="C52" s="387"/>
      <c r="D52" s="387"/>
      <c r="E52" s="421"/>
    </row>
    <row r="53" spans="1:5" ht="12" customHeight="1">
      <c r="A53" s="538" t="s">
        <v>80</v>
      </c>
      <c r="B53" s="312" t="s">
        <v>46</v>
      </c>
      <c r="C53" s="387"/>
      <c r="D53" s="387"/>
      <c r="E53" s="421"/>
    </row>
    <row r="54" spans="1:5" ht="12" customHeight="1" thickBot="1">
      <c r="A54" s="538" t="s">
        <v>81</v>
      </c>
      <c r="B54" s="312" t="s">
        <v>689</v>
      </c>
      <c r="C54" s="387"/>
      <c r="D54" s="387"/>
      <c r="E54" s="421"/>
    </row>
    <row r="55" spans="1:5" ht="12" customHeight="1" thickBot="1">
      <c r="A55" s="525" t="s">
        <v>9</v>
      </c>
      <c r="B55" s="529" t="s">
        <v>583</v>
      </c>
      <c r="C55" s="393">
        <f>+C44+C50</f>
        <v>73841</v>
      </c>
      <c r="D55" s="393">
        <f>+D44+D50</f>
        <v>59473.5</v>
      </c>
      <c r="E55" s="425">
        <f>+E44+E50</f>
        <v>54426</v>
      </c>
    </row>
    <row r="56" spans="3:5" ht="13.5" thickBot="1">
      <c r="C56" s="534"/>
      <c r="D56" s="534"/>
      <c r="E56" s="534"/>
    </row>
    <row r="57" spans="1:5" ht="15" customHeight="1" thickBot="1">
      <c r="A57" s="474" t="s">
        <v>681</v>
      </c>
      <c r="B57" s="475"/>
      <c r="C57" s="113">
        <v>15</v>
      </c>
      <c r="D57" s="113">
        <v>15</v>
      </c>
      <c r="E57" s="523">
        <v>15</v>
      </c>
    </row>
    <row r="58" spans="1:5" ht="14.25" customHeight="1" thickBot="1">
      <c r="A58" s="474" t="s">
        <v>150</v>
      </c>
      <c r="B58" s="475"/>
      <c r="C58" s="113"/>
      <c r="D58" s="113"/>
      <c r="E58" s="52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530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+CONCATENATE("7.5. melléklet a 9/",LEFT(ÖSSZEFÜGGÉSEK!A4,4)+1,". (IV.30.) önkormányzati rendelethez")</f>
        <v>7.5. melléklet a 9/2015. (IV.30.) önkormányzati rendelethez</v>
      </c>
    </row>
    <row r="2" spans="1:5" s="512" customFormat="1" ht="25.5" customHeight="1">
      <c r="A2" s="492" t="s">
        <v>148</v>
      </c>
      <c r="B2" s="683" t="s">
        <v>716</v>
      </c>
      <c r="C2" s="684"/>
      <c r="D2" s="685"/>
      <c r="E2" s="535" t="s">
        <v>49</v>
      </c>
    </row>
    <row r="3" spans="1:5" s="512" customFormat="1" ht="24.75" thickBot="1">
      <c r="A3" s="510" t="s">
        <v>563</v>
      </c>
      <c r="B3" s="686" t="s">
        <v>765</v>
      </c>
      <c r="C3" s="689"/>
      <c r="D3" s="690"/>
      <c r="E3" s="536" t="s">
        <v>767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0</v>
      </c>
      <c r="D8" s="393">
        <f>SUM(D9:D18)</f>
        <v>0</v>
      </c>
      <c r="E8" s="532">
        <f>SUM(E9:E18)</f>
        <v>0</v>
      </c>
    </row>
    <row r="9" spans="1:5" s="488" customFormat="1" ht="12" customHeight="1">
      <c r="A9" s="537" t="s">
        <v>72</v>
      </c>
      <c r="B9" s="314" t="s">
        <v>341</v>
      </c>
      <c r="C9" s="106"/>
      <c r="D9" s="106"/>
      <c r="E9" s="521">
        <v>0</v>
      </c>
    </row>
    <row r="10" spans="1:5" s="488" customFormat="1" ht="12" customHeight="1">
      <c r="A10" s="538" t="s">
        <v>73</v>
      </c>
      <c r="B10" s="312" t="s">
        <v>342</v>
      </c>
      <c r="C10" s="390"/>
      <c r="D10" s="390"/>
      <c r="E10" s="115"/>
    </row>
    <row r="11" spans="1:5" s="488" customFormat="1" ht="12" customHeight="1">
      <c r="A11" s="538" t="s">
        <v>74</v>
      </c>
      <c r="B11" s="312" t="s">
        <v>343</v>
      </c>
      <c r="C11" s="390"/>
      <c r="D11" s="390"/>
      <c r="E11" s="115"/>
    </row>
    <row r="12" spans="1:5" s="488" customFormat="1" ht="12" customHeight="1">
      <c r="A12" s="538" t="s">
        <v>75</v>
      </c>
      <c r="B12" s="312" t="s">
        <v>344</v>
      </c>
      <c r="C12" s="390"/>
      <c r="D12" s="390"/>
      <c r="E12" s="115"/>
    </row>
    <row r="13" spans="1:5" s="488" customFormat="1" ht="12" customHeight="1">
      <c r="A13" s="538" t="s">
        <v>108</v>
      </c>
      <c r="B13" s="312" t="s">
        <v>345</v>
      </c>
      <c r="C13" s="390"/>
      <c r="D13" s="390"/>
      <c r="E13" s="115"/>
    </row>
    <row r="14" spans="1:5" s="488" customFormat="1" ht="12" customHeight="1">
      <c r="A14" s="538" t="s">
        <v>76</v>
      </c>
      <c r="B14" s="312" t="s">
        <v>565</v>
      </c>
      <c r="C14" s="390"/>
      <c r="D14" s="390"/>
      <c r="E14" s="115"/>
    </row>
    <row r="15" spans="1:5" s="515" customFormat="1" ht="12" customHeight="1">
      <c r="A15" s="538" t="s">
        <v>77</v>
      </c>
      <c r="B15" s="311" t="s">
        <v>566</v>
      </c>
      <c r="C15" s="390"/>
      <c r="D15" s="390"/>
      <c r="E15" s="115"/>
    </row>
    <row r="16" spans="1:5" s="515" customFormat="1" ht="12" customHeight="1">
      <c r="A16" s="538" t="s">
        <v>85</v>
      </c>
      <c r="B16" s="312" t="s">
        <v>348</v>
      </c>
      <c r="C16" s="107"/>
      <c r="D16" s="107"/>
      <c r="E16" s="520"/>
    </row>
    <row r="17" spans="1:5" s="488" customFormat="1" ht="12" customHeight="1">
      <c r="A17" s="538" t="s">
        <v>86</v>
      </c>
      <c r="B17" s="312" t="s">
        <v>350</v>
      </c>
      <c r="C17" s="390"/>
      <c r="D17" s="390"/>
      <c r="E17" s="115"/>
    </row>
    <row r="18" spans="1:5" s="515" customFormat="1" ht="12" customHeight="1" thickBot="1">
      <c r="A18" s="538" t="s">
        <v>87</v>
      </c>
      <c r="B18" s="311" t="s">
        <v>352</v>
      </c>
      <c r="C18" s="392"/>
      <c r="D18" s="392"/>
      <c r="E18" s="516"/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6110</v>
      </c>
      <c r="D19" s="393">
        <f>SUM(D20:D22)</f>
        <v>6826</v>
      </c>
      <c r="E19" s="532">
        <f>SUM(E20:E22)</f>
        <v>4747</v>
      </c>
    </row>
    <row r="20" spans="1:5" s="515" customFormat="1" ht="12" customHeight="1">
      <c r="A20" s="538" t="s">
        <v>78</v>
      </c>
      <c r="B20" s="313" t="s">
        <v>314</v>
      </c>
      <c r="C20" s="390"/>
      <c r="D20" s="390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390"/>
      <c r="E21" s="115"/>
    </row>
    <row r="22" spans="1:5" s="515" customFormat="1" ht="12" customHeight="1">
      <c r="A22" s="538" t="s">
        <v>80</v>
      </c>
      <c r="B22" s="312" t="s">
        <v>569</v>
      </c>
      <c r="C22" s="390">
        <v>6110</v>
      </c>
      <c r="D22" s="390">
        <v>6826</v>
      </c>
      <c r="E22" s="115">
        <v>4747</v>
      </c>
    </row>
    <row r="23" spans="1:5" s="515" customFormat="1" ht="12" customHeight="1" thickBot="1">
      <c r="A23" s="538" t="s">
        <v>81</v>
      </c>
      <c r="B23" s="312" t="s">
        <v>686</v>
      </c>
      <c r="C23" s="390"/>
      <c r="D23" s="390"/>
      <c r="E23" s="115"/>
    </row>
    <row r="24" spans="1:5" s="515" customFormat="1" ht="12" customHeight="1" thickBot="1">
      <c r="A24" s="525" t="s">
        <v>9</v>
      </c>
      <c r="B24" s="332" t="s">
        <v>125</v>
      </c>
      <c r="C24" s="41"/>
      <c r="D24" s="41"/>
      <c r="E24" s="531"/>
    </row>
    <row r="25" spans="1:5" s="515" customFormat="1" ht="12" customHeight="1" thickBot="1">
      <c r="A25" s="525" t="s">
        <v>10</v>
      </c>
      <c r="B25" s="332" t="s">
        <v>570</v>
      </c>
      <c r="C25" s="393">
        <f>SUM(C26:C27)</f>
        <v>0</v>
      </c>
      <c r="D25" s="393">
        <f>SUM(D26:D27)</f>
        <v>0</v>
      </c>
      <c r="E25" s="532">
        <f>SUM(E26:E27)</f>
        <v>0</v>
      </c>
    </row>
    <row r="26" spans="1:5" s="515" customFormat="1" ht="12" customHeight="1">
      <c r="A26" s="539" t="s">
        <v>328</v>
      </c>
      <c r="B26" s="540" t="s">
        <v>568</v>
      </c>
      <c r="C26" s="103"/>
      <c r="D26" s="103"/>
      <c r="E26" s="519"/>
    </row>
    <row r="27" spans="1:5" s="515" customFormat="1" ht="12" customHeight="1">
      <c r="A27" s="539" t="s">
        <v>334</v>
      </c>
      <c r="B27" s="541" t="s">
        <v>571</v>
      </c>
      <c r="C27" s="394"/>
      <c r="D27" s="394"/>
      <c r="E27" s="518"/>
    </row>
    <row r="28" spans="1:5" s="515" customFormat="1" ht="12" customHeight="1" thickBot="1">
      <c r="A28" s="538" t="s">
        <v>336</v>
      </c>
      <c r="B28" s="542" t="s">
        <v>687</v>
      </c>
      <c r="C28" s="522"/>
      <c r="D28" s="522"/>
      <c r="E28" s="517"/>
    </row>
    <row r="29" spans="1:5" s="515" customFormat="1" ht="12" customHeight="1" thickBot="1">
      <c r="A29" s="525" t="s">
        <v>11</v>
      </c>
      <c r="B29" s="332" t="s">
        <v>572</v>
      </c>
      <c r="C29" s="393">
        <f>SUM(C30:C32)</f>
        <v>0</v>
      </c>
      <c r="D29" s="393">
        <f>SUM(D30:D32)</f>
        <v>0</v>
      </c>
      <c r="E29" s="532">
        <f>SUM(E30:E32)</f>
        <v>0</v>
      </c>
    </row>
    <row r="30" spans="1:5" s="515" customFormat="1" ht="12" customHeight="1">
      <c r="A30" s="539" t="s">
        <v>65</v>
      </c>
      <c r="B30" s="540" t="s">
        <v>354</v>
      </c>
      <c r="C30" s="103"/>
      <c r="D30" s="103"/>
      <c r="E30" s="519"/>
    </row>
    <row r="31" spans="1:5" s="515" customFormat="1" ht="12" customHeight="1">
      <c r="A31" s="539" t="s">
        <v>66</v>
      </c>
      <c r="B31" s="541" t="s">
        <v>355</v>
      </c>
      <c r="C31" s="394"/>
      <c r="D31" s="394"/>
      <c r="E31" s="518"/>
    </row>
    <row r="32" spans="1:5" s="515" customFormat="1" ht="12" customHeight="1" thickBot="1">
      <c r="A32" s="538" t="s">
        <v>67</v>
      </c>
      <c r="B32" s="524" t="s">
        <v>357</v>
      </c>
      <c r="C32" s="522"/>
      <c r="D32" s="522"/>
      <c r="E32" s="517"/>
    </row>
    <row r="33" spans="1:5" s="515" customFormat="1" ht="12" customHeight="1" thickBot="1">
      <c r="A33" s="525" t="s">
        <v>12</v>
      </c>
      <c r="B33" s="332" t="s">
        <v>482</v>
      </c>
      <c r="C33" s="41"/>
      <c r="D33" s="41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41"/>
      <c r="E34" s="531"/>
    </row>
    <row r="35" spans="1:5" s="488" customFormat="1" ht="12" customHeight="1" thickBot="1">
      <c r="A35" s="462" t="s">
        <v>14</v>
      </c>
      <c r="B35" s="332" t="s">
        <v>688</v>
      </c>
      <c r="C35" s="393">
        <f>+C8+C19+C24+C25+C29+C33+C34</f>
        <v>6110</v>
      </c>
      <c r="D35" s="393">
        <f>+D8+D19+D24+D25+D29+D33+D34</f>
        <v>6826</v>
      </c>
      <c r="E35" s="532">
        <f>+E8+E19+E24+E25+E29+E33+E34</f>
        <v>4747</v>
      </c>
    </row>
    <row r="36" spans="1:5" s="488" customFormat="1" ht="12" customHeight="1" thickBot="1">
      <c r="A36" s="527" t="s">
        <v>15</v>
      </c>
      <c r="B36" s="332" t="s">
        <v>575</v>
      </c>
      <c r="C36" s="393">
        <f>+C37+C38+C39</f>
        <v>12458</v>
      </c>
      <c r="D36" s="393">
        <f>+D37+D38+D39</f>
        <v>12815</v>
      </c>
      <c r="E36" s="532">
        <f>+E37+E38+E39</f>
        <v>15066</v>
      </c>
    </row>
    <row r="37" spans="1:5" s="488" customFormat="1" ht="12" customHeight="1">
      <c r="A37" s="539" t="s">
        <v>576</v>
      </c>
      <c r="B37" s="540" t="s">
        <v>168</v>
      </c>
      <c r="C37" s="103"/>
      <c r="D37" s="103"/>
      <c r="E37" s="519"/>
    </row>
    <row r="38" spans="1:5" s="515" customFormat="1" ht="12" customHeight="1">
      <c r="A38" s="539" t="s">
        <v>577</v>
      </c>
      <c r="B38" s="541" t="s">
        <v>3</v>
      </c>
      <c r="C38" s="394"/>
      <c r="D38" s="394"/>
      <c r="E38" s="518"/>
    </row>
    <row r="39" spans="1:5" s="515" customFormat="1" ht="12" customHeight="1" thickBot="1">
      <c r="A39" s="538" t="s">
        <v>578</v>
      </c>
      <c r="B39" s="524" t="s">
        <v>579</v>
      </c>
      <c r="C39" s="522">
        <v>12458</v>
      </c>
      <c r="D39" s="522">
        <v>12815</v>
      </c>
      <c r="E39" s="517">
        <v>15066</v>
      </c>
    </row>
    <row r="40" spans="1:5" s="515" customFormat="1" ht="15" customHeight="1" thickBot="1">
      <c r="A40" s="527" t="s">
        <v>16</v>
      </c>
      <c r="B40" s="528" t="s">
        <v>580</v>
      </c>
      <c r="C40" s="109">
        <f>+C35+C36</f>
        <v>18568</v>
      </c>
      <c r="D40" s="109">
        <f>+D35+D36</f>
        <v>19641</v>
      </c>
      <c r="E40" s="533">
        <f>+E35+E36</f>
        <v>19813</v>
      </c>
    </row>
    <row r="41" spans="1:5" s="515" customFormat="1" ht="15" customHeight="1">
      <c r="A41" s="470"/>
      <c r="B41" s="471"/>
      <c r="C41" s="486"/>
      <c r="D41" s="486"/>
      <c r="E41" s="486"/>
    </row>
    <row r="42" spans="1:5" ht="13.5" thickBot="1">
      <c r="A42" s="472"/>
      <c r="B42" s="473"/>
      <c r="C42" s="487"/>
      <c r="D42" s="487"/>
      <c r="E42" s="487"/>
    </row>
    <row r="43" spans="1:5" s="514" customFormat="1" ht="16.5" customHeight="1" thickBot="1">
      <c r="A43" s="680" t="s">
        <v>45</v>
      </c>
      <c r="B43" s="681"/>
      <c r="C43" s="681"/>
      <c r="D43" s="681"/>
      <c r="E43" s="682"/>
    </row>
    <row r="44" spans="1:5" s="288" customFormat="1" ht="12" customHeight="1" thickBot="1">
      <c r="A44" s="525" t="s">
        <v>7</v>
      </c>
      <c r="B44" s="332" t="s">
        <v>581</v>
      </c>
      <c r="C44" s="393">
        <f>SUM(C45:C49)</f>
        <v>18568</v>
      </c>
      <c r="D44" s="393">
        <f>SUM(D45:D49)</f>
        <v>19641</v>
      </c>
      <c r="E44" s="425">
        <f>SUM(E45:E49)</f>
        <v>19813</v>
      </c>
    </row>
    <row r="45" spans="1:5" ht="12" customHeight="1">
      <c r="A45" s="538" t="s">
        <v>72</v>
      </c>
      <c r="B45" s="313" t="s">
        <v>37</v>
      </c>
      <c r="C45" s="103">
        <v>13209</v>
      </c>
      <c r="D45" s="103">
        <v>13997</v>
      </c>
      <c r="E45" s="420">
        <v>13105</v>
      </c>
    </row>
    <row r="46" spans="1:5" ht="12" customHeight="1">
      <c r="A46" s="538" t="s">
        <v>73</v>
      </c>
      <c r="B46" s="312" t="s">
        <v>134</v>
      </c>
      <c r="C46" s="387">
        <v>3539</v>
      </c>
      <c r="D46" s="387">
        <v>3766</v>
      </c>
      <c r="E46" s="421">
        <v>3759</v>
      </c>
    </row>
    <row r="47" spans="1:5" ht="12" customHeight="1">
      <c r="A47" s="538" t="s">
        <v>74</v>
      </c>
      <c r="B47" s="312" t="s">
        <v>101</v>
      </c>
      <c r="C47" s="387">
        <v>1820</v>
      </c>
      <c r="D47" s="387">
        <v>1878</v>
      </c>
      <c r="E47" s="421">
        <v>2949</v>
      </c>
    </row>
    <row r="48" spans="1:5" ht="12" customHeight="1">
      <c r="A48" s="538" t="s">
        <v>75</v>
      </c>
      <c r="B48" s="312" t="s">
        <v>135</v>
      </c>
      <c r="C48" s="387">
        <v>0</v>
      </c>
      <c r="D48" s="387">
        <v>0</v>
      </c>
      <c r="E48" s="421">
        <v>0</v>
      </c>
    </row>
    <row r="49" spans="1:5" ht="12" customHeight="1" thickBot="1">
      <c r="A49" s="538" t="s">
        <v>108</v>
      </c>
      <c r="B49" s="312" t="s">
        <v>136</v>
      </c>
      <c r="C49" s="387"/>
      <c r="D49" s="387"/>
      <c r="E49" s="421"/>
    </row>
    <row r="50" spans="1:5" ht="12" customHeight="1" thickBot="1">
      <c r="A50" s="525" t="s">
        <v>8</v>
      </c>
      <c r="B50" s="332" t="s">
        <v>582</v>
      </c>
      <c r="C50" s="393">
        <f>SUM(C51:C53)</f>
        <v>0</v>
      </c>
      <c r="D50" s="393">
        <f>SUM(D51:D53)</f>
        <v>0</v>
      </c>
      <c r="E50" s="425">
        <f>SUM(E51:E53)</f>
        <v>0</v>
      </c>
    </row>
    <row r="51" spans="1:5" s="288" customFormat="1" ht="12" customHeight="1">
      <c r="A51" s="538" t="s">
        <v>78</v>
      </c>
      <c r="B51" s="313" t="s">
        <v>158</v>
      </c>
      <c r="C51" s="103"/>
      <c r="D51" s="103"/>
      <c r="E51" s="420"/>
    </row>
    <row r="52" spans="1:5" ht="12" customHeight="1">
      <c r="A52" s="538" t="s">
        <v>79</v>
      </c>
      <c r="B52" s="312" t="s">
        <v>138</v>
      </c>
      <c r="C52" s="387"/>
      <c r="D52" s="387"/>
      <c r="E52" s="421"/>
    </row>
    <row r="53" spans="1:5" ht="12" customHeight="1">
      <c r="A53" s="538" t="s">
        <v>80</v>
      </c>
      <c r="B53" s="312" t="s">
        <v>46</v>
      </c>
      <c r="C53" s="387"/>
      <c r="D53" s="387"/>
      <c r="E53" s="421"/>
    </row>
    <row r="54" spans="1:5" ht="12" customHeight="1" thickBot="1">
      <c r="A54" s="538" t="s">
        <v>81</v>
      </c>
      <c r="B54" s="312" t="s">
        <v>689</v>
      </c>
      <c r="C54" s="387"/>
      <c r="D54" s="387"/>
      <c r="E54" s="421"/>
    </row>
    <row r="55" spans="1:5" ht="12" customHeight="1" thickBot="1">
      <c r="A55" s="525" t="s">
        <v>9</v>
      </c>
      <c r="B55" s="529" t="s">
        <v>583</v>
      </c>
      <c r="C55" s="393">
        <f>+C44+C50</f>
        <v>18568</v>
      </c>
      <c r="D55" s="393">
        <f>+D44+D50</f>
        <v>19641</v>
      </c>
      <c r="E55" s="425">
        <f>+E44+E50</f>
        <v>19813</v>
      </c>
    </row>
    <row r="56" spans="3:5" ht="13.5" thickBot="1">
      <c r="C56" s="534"/>
      <c r="D56" s="534"/>
      <c r="E56" s="534"/>
    </row>
    <row r="57" spans="1:5" ht="15" customHeight="1" thickBot="1">
      <c r="A57" s="474" t="s">
        <v>681</v>
      </c>
      <c r="B57" s="475"/>
      <c r="C57" s="113">
        <v>6</v>
      </c>
      <c r="D57" s="113">
        <v>6</v>
      </c>
      <c r="E57" s="523">
        <v>6</v>
      </c>
    </row>
    <row r="58" spans="1:5" ht="14.25" customHeight="1" thickBot="1">
      <c r="A58" s="474" t="s">
        <v>150</v>
      </c>
      <c r="B58" s="475"/>
      <c r="C58" s="113"/>
      <c r="D58" s="113"/>
      <c r="E58" s="52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530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+CONCATENATE("7.6. melléklet a 9/",LEFT(ÖSSZEFÜGGÉSEK!A4,4)+1,". (IV.30.'8.1. sz. mell.'!G3) önkormányzati rendelethez")</f>
        <v>7.6. melléklet a 9/2015. (IV.30.'8.1. sz. mell.'!G3) önkormányzati rendelethez</v>
      </c>
    </row>
    <row r="2" spans="1:5" s="512" customFormat="1" ht="25.5" customHeight="1">
      <c r="A2" s="492" t="s">
        <v>148</v>
      </c>
      <c r="B2" s="683" t="s">
        <v>716</v>
      </c>
      <c r="C2" s="684"/>
      <c r="D2" s="685"/>
      <c r="E2" s="535" t="s">
        <v>49</v>
      </c>
    </row>
    <row r="3" spans="1:5" s="512" customFormat="1" ht="24.75" thickBot="1">
      <c r="A3" s="510" t="s">
        <v>563</v>
      </c>
      <c r="B3" s="686" t="s">
        <v>766</v>
      </c>
      <c r="C3" s="689"/>
      <c r="D3" s="690"/>
      <c r="E3" s="536" t="s">
        <v>768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0</v>
      </c>
      <c r="D8" s="393">
        <f>SUM(D9:D18)</f>
        <v>0</v>
      </c>
      <c r="E8" s="532">
        <f>SUM(E9:E18)</f>
        <v>0</v>
      </c>
    </row>
    <row r="9" spans="1:5" s="488" customFormat="1" ht="12" customHeight="1">
      <c r="A9" s="537" t="s">
        <v>72</v>
      </c>
      <c r="B9" s="314" t="s">
        <v>341</v>
      </c>
      <c r="C9" s="106"/>
      <c r="D9" s="106"/>
      <c r="E9" s="521">
        <v>0</v>
      </c>
    </row>
    <row r="10" spans="1:5" s="488" customFormat="1" ht="12" customHeight="1">
      <c r="A10" s="538" t="s">
        <v>73</v>
      </c>
      <c r="B10" s="312" t="s">
        <v>342</v>
      </c>
      <c r="C10" s="390"/>
      <c r="D10" s="390"/>
      <c r="E10" s="115"/>
    </row>
    <row r="11" spans="1:5" s="488" customFormat="1" ht="12" customHeight="1">
      <c r="A11" s="538" t="s">
        <v>74</v>
      </c>
      <c r="B11" s="312" t="s">
        <v>343</v>
      </c>
      <c r="C11" s="390"/>
      <c r="D11" s="390"/>
      <c r="E11" s="115"/>
    </row>
    <row r="12" spans="1:5" s="488" customFormat="1" ht="12" customHeight="1">
      <c r="A12" s="538" t="s">
        <v>75</v>
      </c>
      <c r="B12" s="312" t="s">
        <v>344</v>
      </c>
      <c r="C12" s="390"/>
      <c r="D12" s="390"/>
      <c r="E12" s="115"/>
    </row>
    <row r="13" spans="1:5" s="488" customFormat="1" ht="12" customHeight="1">
      <c r="A13" s="538" t="s">
        <v>108</v>
      </c>
      <c r="B13" s="312" t="s">
        <v>345</v>
      </c>
      <c r="C13" s="390"/>
      <c r="D13" s="390"/>
      <c r="E13" s="115"/>
    </row>
    <row r="14" spans="1:5" s="488" customFormat="1" ht="12" customHeight="1">
      <c r="A14" s="538" t="s">
        <v>76</v>
      </c>
      <c r="B14" s="312" t="s">
        <v>565</v>
      </c>
      <c r="C14" s="390"/>
      <c r="D14" s="390"/>
      <c r="E14" s="115"/>
    </row>
    <row r="15" spans="1:5" s="515" customFormat="1" ht="12" customHeight="1">
      <c r="A15" s="538" t="s">
        <v>77</v>
      </c>
      <c r="B15" s="311" t="s">
        <v>566</v>
      </c>
      <c r="C15" s="390"/>
      <c r="D15" s="390"/>
      <c r="E15" s="115"/>
    </row>
    <row r="16" spans="1:5" s="515" customFormat="1" ht="12" customHeight="1">
      <c r="A16" s="538" t="s">
        <v>85</v>
      </c>
      <c r="B16" s="312" t="s">
        <v>348</v>
      </c>
      <c r="C16" s="107"/>
      <c r="D16" s="107"/>
      <c r="E16" s="520"/>
    </row>
    <row r="17" spans="1:5" s="488" customFormat="1" ht="12" customHeight="1">
      <c r="A17" s="538" t="s">
        <v>86</v>
      </c>
      <c r="B17" s="312" t="s">
        <v>350</v>
      </c>
      <c r="C17" s="390"/>
      <c r="D17" s="390"/>
      <c r="E17" s="115"/>
    </row>
    <row r="18" spans="1:5" s="515" customFormat="1" ht="12" customHeight="1" thickBot="1">
      <c r="A18" s="538" t="s">
        <v>87</v>
      </c>
      <c r="B18" s="311" t="s">
        <v>352</v>
      </c>
      <c r="C18" s="392"/>
      <c r="D18" s="392"/>
      <c r="E18" s="516"/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0</v>
      </c>
      <c r="D19" s="393">
        <f>SUM(D20:D22)</f>
        <v>1113</v>
      </c>
      <c r="E19" s="532">
        <f>SUM(E20:E22)</f>
        <v>3059</v>
      </c>
    </row>
    <row r="20" spans="1:5" s="515" customFormat="1" ht="12" customHeight="1">
      <c r="A20" s="538" t="s">
        <v>78</v>
      </c>
      <c r="B20" s="313" t="s">
        <v>314</v>
      </c>
      <c r="C20" s="390"/>
      <c r="D20" s="390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390"/>
      <c r="E21" s="115"/>
    </row>
    <row r="22" spans="1:5" s="515" customFormat="1" ht="12" customHeight="1">
      <c r="A22" s="538" t="s">
        <v>80</v>
      </c>
      <c r="B22" s="312" t="s">
        <v>569</v>
      </c>
      <c r="C22" s="390"/>
      <c r="D22" s="390">
        <v>1113</v>
      </c>
      <c r="E22" s="115">
        <v>3059</v>
      </c>
    </row>
    <row r="23" spans="1:5" s="515" customFormat="1" ht="12" customHeight="1" thickBot="1">
      <c r="A23" s="538" t="s">
        <v>81</v>
      </c>
      <c r="B23" s="312" t="s">
        <v>686</v>
      </c>
      <c r="C23" s="390"/>
      <c r="D23" s="390"/>
      <c r="E23" s="115"/>
    </row>
    <row r="24" spans="1:5" s="515" customFormat="1" ht="12" customHeight="1" thickBot="1">
      <c r="A24" s="525" t="s">
        <v>9</v>
      </c>
      <c r="B24" s="332" t="s">
        <v>125</v>
      </c>
      <c r="C24" s="41"/>
      <c r="D24" s="41"/>
      <c r="E24" s="531"/>
    </row>
    <row r="25" spans="1:5" s="515" customFormat="1" ht="12" customHeight="1" thickBot="1">
      <c r="A25" s="525" t="s">
        <v>10</v>
      </c>
      <c r="B25" s="332" t="s">
        <v>570</v>
      </c>
      <c r="C25" s="393">
        <f>SUM(C26:C27)</f>
        <v>0</v>
      </c>
      <c r="D25" s="393">
        <f>SUM(D26:D27)</f>
        <v>0</v>
      </c>
      <c r="E25" s="532">
        <f>SUM(E26:E27)</f>
        <v>0</v>
      </c>
    </row>
    <row r="26" spans="1:5" s="515" customFormat="1" ht="12" customHeight="1">
      <c r="A26" s="539" t="s">
        <v>328</v>
      </c>
      <c r="B26" s="540" t="s">
        <v>568</v>
      </c>
      <c r="C26" s="103"/>
      <c r="D26" s="103"/>
      <c r="E26" s="519"/>
    </row>
    <row r="27" spans="1:5" s="515" customFormat="1" ht="12" customHeight="1">
      <c r="A27" s="539" t="s">
        <v>334</v>
      </c>
      <c r="B27" s="541" t="s">
        <v>571</v>
      </c>
      <c r="C27" s="394"/>
      <c r="D27" s="394"/>
      <c r="E27" s="518"/>
    </row>
    <row r="28" spans="1:5" s="515" customFormat="1" ht="12" customHeight="1" thickBot="1">
      <c r="A28" s="538" t="s">
        <v>336</v>
      </c>
      <c r="B28" s="542" t="s">
        <v>687</v>
      </c>
      <c r="C28" s="522"/>
      <c r="D28" s="522"/>
      <c r="E28" s="517"/>
    </row>
    <row r="29" spans="1:5" s="515" customFormat="1" ht="12" customHeight="1" thickBot="1">
      <c r="A29" s="525" t="s">
        <v>11</v>
      </c>
      <c r="B29" s="332" t="s">
        <v>572</v>
      </c>
      <c r="C29" s="393">
        <f>SUM(C30:C32)</f>
        <v>0</v>
      </c>
      <c r="D29" s="393">
        <f>SUM(D30:D32)</f>
        <v>0</v>
      </c>
      <c r="E29" s="532">
        <f>SUM(E30:E32)</f>
        <v>0</v>
      </c>
    </row>
    <row r="30" spans="1:5" s="515" customFormat="1" ht="12" customHeight="1">
      <c r="A30" s="539" t="s">
        <v>65</v>
      </c>
      <c r="B30" s="540" t="s">
        <v>354</v>
      </c>
      <c r="C30" s="103"/>
      <c r="D30" s="103"/>
      <c r="E30" s="519"/>
    </row>
    <row r="31" spans="1:5" s="515" customFormat="1" ht="12" customHeight="1">
      <c r="A31" s="539" t="s">
        <v>66</v>
      </c>
      <c r="B31" s="541" t="s">
        <v>355</v>
      </c>
      <c r="C31" s="394"/>
      <c r="D31" s="394"/>
      <c r="E31" s="518"/>
    </row>
    <row r="32" spans="1:5" s="515" customFormat="1" ht="12" customHeight="1" thickBot="1">
      <c r="A32" s="538" t="s">
        <v>67</v>
      </c>
      <c r="B32" s="524" t="s">
        <v>357</v>
      </c>
      <c r="C32" s="522"/>
      <c r="D32" s="522"/>
      <c r="E32" s="517"/>
    </row>
    <row r="33" spans="1:5" s="515" customFormat="1" ht="12" customHeight="1" thickBot="1">
      <c r="A33" s="525" t="s">
        <v>12</v>
      </c>
      <c r="B33" s="332" t="s">
        <v>482</v>
      </c>
      <c r="C33" s="41"/>
      <c r="D33" s="41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41"/>
      <c r="E34" s="531"/>
    </row>
    <row r="35" spans="1:5" s="488" customFormat="1" ht="12" customHeight="1" thickBot="1">
      <c r="A35" s="462" t="s">
        <v>14</v>
      </c>
      <c r="B35" s="332" t="s">
        <v>688</v>
      </c>
      <c r="C35" s="393">
        <f>+C8+C19+C24+C25+C29+C33+C34</f>
        <v>0</v>
      </c>
      <c r="D35" s="393">
        <f>+D8+D19+D24+D25+D29+D33+D34</f>
        <v>1113</v>
      </c>
      <c r="E35" s="532">
        <f>+E8+E19+E24+E25+E29+E33+E34</f>
        <v>3059</v>
      </c>
    </row>
    <row r="36" spans="1:5" s="488" customFormat="1" ht="12" customHeight="1" thickBot="1">
      <c r="A36" s="527" t="s">
        <v>15</v>
      </c>
      <c r="B36" s="332" t="s">
        <v>575</v>
      </c>
      <c r="C36" s="393">
        <f>+C37+C38+C39</f>
        <v>20014</v>
      </c>
      <c r="D36" s="393">
        <f>+D37+D38+D39</f>
        <v>20163</v>
      </c>
      <c r="E36" s="532">
        <f>+E37+E38+E39</f>
        <v>17501</v>
      </c>
    </row>
    <row r="37" spans="1:5" s="488" customFormat="1" ht="12" customHeight="1">
      <c r="A37" s="539" t="s">
        <v>576</v>
      </c>
      <c r="B37" s="540" t="s">
        <v>168</v>
      </c>
      <c r="C37" s="103"/>
      <c r="D37" s="103"/>
      <c r="E37" s="519"/>
    </row>
    <row r="38" spans="1:5" s="515" customFormat="1" ht="12" customHeight="1">
      <c r="A38" s="539" t="s">
        <v>577</v>
      </c>
      <c r="B38" s="541" t="s">
        <v>3</v>
      </c>
      <c r="C38" s="394"/>
      <c r="D38" s="394"/>
      <c r="E38" s="518"/>
    </row>
    <row r="39" spans="1:5" s="515" customFormat="1" ht="12" customHeight="1" thickBot="1">
      <c r="A39" s="538" t="s">
        <v>578</v>
      </c>
      <c r="B39" s="524" t="s">
        <v>579</v>
      </c>
      <c r="C39" s="522">
        <v>20014</v>
      </c>
      <c r="D39" s="522">
        <v>20163</v>
      </c>
      <c r="E39" s="517">
        <v>17501</v>
      </c>
    </row>
    <row r="40" spans="1:5" s="515" customFormat="1" ht="15" customHeight="1" thickBot="1">
      <c r="A40" s="527" t="s">
        <v>16</v>
      </c>
      <c r="B40" s="528" t="s">
        <v>580</v>
      </c>
      <c r="C40" s="109">
        <f>+C35+C36</f>
        <v>20014</v>
      </c>
      <c r="D40" s="109">
        <f>+D35+D36</f>
        <v>21276</v>
      </c>
      <c r="E40" s="533">
        <f>+E35+E36</f>
        <v>20560</v>
      </c>
    </row>
    <row r="41" spans="1:5" s="515" customFormat="1" ht="15" customHeight="1">
      <c r="A41" s="470"/>
      <c r="B41" s="471"/>
      <c r="C41" s="486"/>
      <c r="D41" s="486"/>
      <c r="E41" s="486"/>
    </row>
    <row r="42" spans="1:5" ht="13.5" thickBot="1">
      <c r="A42" s="472"/>
      <c r="B42" s="473"/>
      <c r="C42" s="487"/>
      <c r="D42" s="487"/>
      <c r="E42" s="487"/>
    </row>
    <row r="43" spans="1:5" s="514" customFormat="1" ht="16.5" customHeight="1" thickBot="1">
      <c r="A43" s="680" t="s">
        <v>45</v>
      </c>
      <c r="B43" s="681"/>
      <c r="C43" s="681"/>
      <c r="D43" s="681"/>
      <c r="E43" s="682"/>
    </row>
    <row r="44" spans="1:5" s="288" customFormat="1" ht="12" customHeight="1" thickBot="1">
      <c r="A44" s="525" t="s">
        <v>7</v>
      </c>
      <c r="B44" s="332" t="s">
        <v>581</v>
      </c>
      <c r="C44" s="393">
        <f>SUM(C45:C49)</f>
        <v>20014</v>
      </c>
      <c r="D44" s="393">
        <f>SUM(D45:D49)</f>
        <v>21276</v>
      </c>
      <c r="E44" s="425">
        <f>SUM(E45:E49)</f>
        <v>20560</v>
      </c>
    </row>
    <row r="45" spans="1:5" ht="12" customHeight="1">
      <c r="A45" s="538" t="s">
        <v>72</v>
      </c>
      <c r="B45" s="313" t="s">
        <v>37</v>
      </c>
      <c r="C45" s="103">
        <v>14542</v>
      </c>
      <c r="D45" s="103">
        <v>15378</v>
      </c>
      <c r="E45" s="420">
        <v>15393</v>
      </c>
    </row>
    <row r="46" spans="1:5" ht="12" customHeight="1">
      <c r="A46" s="538" t="s">
        <v>73</v>
      </c>
      <c r="B46" s="312" t="s">
        <v>134</v>
      </c>
      <c r="C46" s="387">
        <v>3978</v>
      </c>
      <c r="D46" s="387">
        <v>4276</v>
      </c>
      <c r="E46" s="421">
        <v>4378</v>
      </c>
    </row>
    <row r="47" spans="1:5" ht="12" customHeight="1">
      <c r="A47" s="538" t="s">
        <v>74</v>
      </c>
      <c r="B47" s="312" t="s">
        <v>101</v>
      </c>
      <c r="C47" s="387">
        <v>416</v>
      </c>
      <c r="D47" s="387">
        <v>1622</v>
      </c>
      <c r="E47" s="421">
        <v>789</v>
      </c>
    </row>
    <row r="48" spans="1:5" ht="12" customHeight="1">
      <c r="A48" s="538" t="s">
        <v>75</v>
      </c>
      <c r="B48" s="312" t="s">
        <v>135</v>
      </c>
      <c r="C48" s="387">
        <v>0</v>
      </c>
      <c r="D48" s="387">
        <v>0</v>
      </c>
      <c r="E48" s="421">
        <v>0</v>
      </c>
    </row>
    <row r="49" spans="1:5" ht="12" customHeight="1" thickBot="1">
      <c r="A49" s="538" t="s">
        <v>108</v>
      </c>
      <c r="B49" s="312" t="s">
        <v>136</v>
      </c>
      <c r="C49" s="387">
        <v>1078</v>
      </c>
      <c r="D49" s="387"/>
      <c r="E49" s="421"/>
    </row>
    <row r="50" spans="1:5" ht="12" customHeight="1" thickBot="1">
      <c r="A50" s="525" t="s">
        <v>8</v>
      </c>
      <c r="B50" s="332" t="s">
        <v>582</v>
      </c>
      <c r="C50" s="393">
        <f>SUM(C51:C53)</f>
        <v>0</v>
      </c>
      <c r="D50" s="393">
        <f>SUM(D51:D53)</f>
        <v>0</v>
      </c>
      <c r="E50" s="425">
        <f>SUM(E51:E53)</f>
        <v>0</v>
      </c>
    </row>
    <row r="51" spans="1:5" s="288" customFormat="1" ht="12" customHeight="1">
      <c r="A51" s="538" t="s">
        <v>78</v>
      </c>
      <c r="B51" s="313" t="s">
        <v>158</v>
      </c>
      <c r="C51" s="103"/>
      <c r="D51" s="103"/>
      <c r="E51" s="420"/>
    </row>
    <row r="52" spans="1:5" ht="12" customHeight="1">
      <c r="A52" s="538" t="s">
        <v>79</v>
      </c>
      <c r="B52" s="312" t="s">
        <v>138</v>
      </c>
      <c r="C52" s="387"/>
      <c r="D52" s="387"/>
      <c r="E52" s="421"/>
    </row>
    <row r="53" spans="1:5" ht="12" customHeight="1">
      <c r="A53" s="538" t="s">
        <v>80</v>
      </c>
      <c r="B53" s="312" t="s">
        <v>46</v>
      </c>
      <c r="C53" s="387"/>
      <c r="D53" s="387"/>
      <c r="E53" s="421"/>
    </row>
    <row r="54" spans="1:5" ht="12" customHeight="1" thickBot="1">
      <c r="A54" s="538" t="s">
        <v>81</v>
      </c>
      <c r="B54" s="312" t="s">
        <v>689</v>
      </c>
      <c r="C54" s="387"/>
      <c r="D54" s="387"/>
      <c r="E54" s="421"/>
    </row>
    <row r="55" spans="1:5" ht="12" customHeight="1" thickBot="1">
      <c r="A55" s="525" t="s">
        <v>9</v>
      </c>
      <c r="B55" s="529" t="s">
        <v>583</v>
      </c>
      <c r="C55" s="393">
        <f>+C44+C50</f>
        <v>20014</v>
      </c>
      <c r="D55" s="393">
        <f>+D44+D50</f>
        <v>21276</v>
      </c>
      <c r="E55" s="425">
        <f>+E44+E50</f>
        <v>20560</v>
      </c>
    </row>
    <row r="56" spans="3:5" ht="13.5" thickBot="1">
      <c r="C56" s="534"/>
      <c r="D56" s="534"/>
      <c r="E56" s="534"/>
    </row>
    <row r="57" spans="1:5" ht="15" customHeight="1" thickBot="1">
      <c r="A57" s="474" t="s">
        <v>681</v>
      </c>
      <c r="B57" s="475"/>
      <c r="C57" s="113">
        <v>6</v>
      </c>
      <c r="D57" s="113">
        <v>6</v>
      </c>
      <c r="E57" s="523">
        <v>6</v>
      </c>
    </row>
    <row r="58" spans="1:5" ht="14.25" customHeight="1" thickBot="1">
      <c r="A58" s="474" t="s">
        <v>150</v>
      </c>
      <c r="B58" s="475"/>
      <c r="C58" s="113"/>
      <c r="D58" s="113"/>
      <c r="E58" s="52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45" workbookViewId="0" topLeftCell="A1">
      <selection activeCell="E2" sqref="E2"/>
    </sheetView>
  </sheetViews>
  <sheetFormatPr defaultColWidth="9.00390625" defaultRowHeight="12.75"/>
  <cols>
    <col min="1" max="1" width="18.625" style="530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+CONCATENATE("8.1. melléklet a 9/",LEFT(ÖSSZEFÜGGÉSEK!A4,4)+1,". (IV.30.) önkormányzati rendelethez")</f>
        <v>8.1. melléklet a 9/2015. (IV.30.) önkormányzati rendelethez</v>
      </c>
    </row>
    <row r="2" spans="1:5" s="512" customFormat="1" ht="25.5" customHeight="1">
      <c r="A2" s="492" t="s">
        <v>148</v>
      </c>
      <c r="B2" s="683" t="s">
        <v>715</v>
      </c>
      <c r="C2" s="684"/>
      <c r="D2" s="685"/>
      <c r="E2" s="535" t="s">
        <v>50</v>
      </c>
    </row>
    <row r="3" spans="1:5" s="512" customFormat="1" ht="24.75" thickBot="1">
      <c r="A3" s="510" t="s">
        <v>147</v>
      </c>
      <c r="B3" s="686" t="s">
        <v>555</v>
      </c>
      <c r="C3" s="689"/>
      <c r="D3" s="690"/>
      <c r="E3" s="536" t="s">
        <v>41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15720</v>
      </c>
      <c r="D8" s="555">
        <f>SUM(D9:D18)</f>
        <v>24704</v>
      </c>
      <c r="E8" s="532">
        <f>SUM(E9:E18)</f>
        <v>24704</v>
      </c>
    </row>
    <row r="9" spans="1:5" s="488" customFormat="1" ht="12" customHeight="1">
      <c r="A9" s="537" t="s">
        <v>72</v>
      </c>
      <c r="B9" s="314" t="s">
        <v>341</v>
      </c>
      <c r="C9" s="106"/>
      <c r="D9" s="556">
        <v>115</v>
      </c>
      <c r="E9" s="521">
        <v>115</v>
      </c>
    </row>
    <row r="10" spans="1:5" s="488" customFormat="1" ht="12" customHeight="1">
      <c r="A10" s="538" t="s">
        <v>73</v>
      </c>
      <c r="B10" s="312" t="s">
        <v>342</v>
      </c>
      <c r="C10" s="390">
        <v>12467</v>
      </c>
      <c r="D10" s="557">
        <v>19293</v>
      </c>
      <c r="E10" s="115">
        <v>19293</v>
      </c>
    </row>
    <row r="11" spans="1:5" s="488" customFormat="1" ht="12" customHeight="1">
      <c r="A11" s="538" t="s">
        <v>74</v>
      </c>
      <c r="B11" s="312" t="s">
        <v>343</v>
      </c>
      <c r="C11" s="390"/>
      <c r="D11" s="557">
        <v>32</v>
      </c>
      <c r="E11" s="115">
        <v>32</v>
      </c>
    </row>
    <row r="12" spans="1:5" s="488" customFormat="1" ht="12" customHeight="1">
      <c r="A12" s="538" t="s">
        <v>75</v>
      </c>
      <c r="B12" s="312" t="s">
        <v>344</v>
      </c>
      <c r="C12" s="390"/>
      <c r="D12" s="557"/>
      <c r="E12" s="115"/>
    </row>
    <row r="13" spans="1:5" s="488" customFormat="1" ht="12" customHeight="1">
      <c r="A13" s="538" t="s">
        <v>108</v>
      </c>
      <c r="B13" s="312" t="s">
        <v>345</v>
      </c>
      <c r="C13" s="390"/>
      <c r="D13" s="557"/>
      <c r="E13" s="115"/>
    </row>
    <row r="14" spans="1:5" s="488" customFormat="1" ht="12" customHeight="1">
      <c r="A14" s="538" t="s">
        <v>76</v>
      </c>
      <c r="B14" s="312" t="s">
        <v>565</v>
      </c>
      <c r="C14" s="390">
        <v>3253</v>
      </c>
      <c r="D14" s="557">
        <v>5230</v>
      </c>
      <c r="E14" s="115">
        <v>5230</v>
      </c>
    </row>
    <row r="15" spans="1:5" s="515" customFormat="1" ht="12" customHeight="1">
      <c r="A15" s="538" t="s">
        <v>77</v>
      </c>
      <c r="B15" s="311" t="s">
        <v>566</v>
      </c>
      <c r="C15" s="390"/>
      <c r="D15" s="557"/>
      <c r="E15" s="115"/>
    </row>
    <row r="16" spans="1:5" s="515" customFormat="1" ht="12" customHeight="1">
      <c r="A16" s="538" t="s">
        <v>85</v>
      </c>
      <c r="B16" s="312" t="s">
        <v>348</v>
      </c>
      <c r="C16" s="107"/>
      <c r="D16" s="558">
        <v>1</v>
      </c>
      <c r="E16" s="520">
        <v>1</v>
      </c>
    </row>
    <row r="17" spans="1:5" s="488" customFormat="1" ht="12" customHeight="1">
      <c r="A17" s="538" t="s">
        <v>86</v>
      </c>
      <c r="B17" s="312" t="s">
        <v>350</v>
      </c>
      <c r="C17" s="390"/>
      <c r="D17" s="557"/>
      <c r="E17" s="115"/>
    </row>
    <row r="18" spans="1:5" s="515" customFormat="1" ht="12" customHeight="1" thickBot="1">
      <c r="A18" s="538" t="s">
        <v>87</v>
      </c>
      <c r="B18" s="311" t="s">
        <v>352</v>
      </c>
      <c r="C18" s="392"/>
      <c r="D18" s="116">
        <v>33</v>
      </c>
      <c r="E18" s="516">
        <v>33</v>
      </c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0</v>
      </c>
      <c r="D19" s="555">
        <f>SUM(D20:D22)</f>
        <v>0</v>
      </c>
      <c r="E19" s="532">
        <f>SUM(E20:E22)</f>
        <v>0</v>
      </c>
    </row>
    <row r="20" spans="1:5" s="515" customFormat="1" ht="12" customHeight="1">
      <c r="A20" s="538" t="s">
        <v>78</v>
      </c>
      <c r="B20" s="313" t="s">
        <v>314</v>
      </c>
      <c r="C20" s="390"/>
      <c r="D20" s="557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557"/>
      <c r="E21" s="115"/>
    </row>
    <row r="22" spans="1:5" s="515" customFormat="1" ht="12" customHeight="1">
      <c r="A22" s="538" t="s">
        <v>80</v>
      </c>
      <c r="B22" s="312" t="s">
        <v>569</v>
      </c>
      <c r="C22" s="390"/>
      <c r="D22" s="557"/>
      <c r="E22" s="115"/>
    </row>
    <row r="23" spans="1:5" s="488" customFormat="1" ht="12" customHeight="1" thickBot="1">
      <c r="A23" s="538" t="s">
        <v>81</v>
      </c>
      <c r="B23" s="312" t="s">
        <v>691</v>
      </c>
      <c r="C23" s="390"/>
      <c r="D23" s="557"/>
      <c r="E23" s="115"/>
    </row>
    <row r="24" spans="1:5" s="488" customFormat="1" ht="12" customHeight="1" thickBot="1">
      <c r="A24" s="525" t="s">
        <v>9</v>
      </c>
      <c r="B24" s="332" t="s">
        <v>125</v>
      </c>
      <c r="C24" s="41"/>
      <c r="D24" s="559"/>
      <c r="E24" s="531"/>
    </row>
    <row r="25" spans="1:5" s="488" customFormat="1" ht="12" customHeight="1" thickBot="1">
      <c r="A25" s="525" t="s">
        <v>10</v>
      </c>
      <c r="B25" s="332" t="s">
        <v>570</v>
      </c>
      <c r="C25" s="393">
        <f>+C26+C27</f>
        <v>0</v>
      </c>
      <c r="D25" s="555">
        <f>+D26+D27</f>
        <v>0</v>
      </c>
      <c r="E25" s="532">
        <f>+E26+E27</f>
        <v>0</v>
      </c>
    </row>
    <row r="26" spans="1:5" s="488" customFormat="1" ht="12" customHeight="1">
      <c r="A26" s="539" t="s">
        <v>328</v>
      </c>
      <c r="B26" s="540" t="s">
        <v>568</v>
      </c>
      <c r="C26" s="103"/>
      <c r="D26" s="546"/>
      <c r="E26" s="519"/>
    </row>
    <row r="27" spans="1:5" s="488" customFormat="1" ht="12" customHeight="1">
      <c r="A27" s="539" t="s">
        <v>334</v>
      </c>
      <c r="B27" s="541" t="s">
        <v>571</v>
      </c>
      <c r="C27" s="394"/>
      <c r="D27" s="560"/>
      <c r="E27" s="518"/>
    </row>
    <row r="28" spans="1:5" s="488" customFormat="1" ht="12" customHeight="1" thickBot="1">
      <c r="A28" s="538" t="s">
        <v>336</v>
      </c>
      <c r="B28" s="542" t="s">
        <v>692</v>
      </c>
      <c r="C28" s="522"/>
      <c r="D28" s="561"/>
      <c r="E28" s="517"/>
    </row>
    <row r="29" spans="1:5" s="488" customFormat="1" ht="12" customHeight="1" thickBot="1">
      <c r="A29" s="525" t="s">
        <v>11</v>
      </c>
      <c r="B29" s="332" t="s">
        <v>572</v>
      </c>
      <c r="C29" s="393">
        <f>+C30+C31+C32</f>
        <v>0</v>
      </c>
      <c r="D29" s="555">
        <f>+D30+D31+D32</f>
        <v>0</v>
      </c>
      <c r="E29" s="532">
        <f>+E30+E31+E32</f>
        <v>0</v>
      </c>
    </row>
    <row r="30" spans="1:5" s="488" customFormat="1" ht="12" customHeight="1">
      <c r="A30" s="539" t="s">
        <v>65</v>
      </c>
      <c r="B30" s="540" t="s">
        <v>354</v>
      </c>
      <c r="C30" s="103"/>
      <c r="D30" s="546"/>
      <c r="E30" s="519"/>
    </row>
    <row r="31" spans="1:5" s="488" customFormat="1" ht="12" customHeight="1">
      <c r="A31" s="539" t="s">
        <v>66</v>
      </c>
      <c r="B31" s="541" t="s">
        <v>355</v>
      </c>
      <c r="C31" s="394"/>
      <c r="D31" s="560"/>
      <c r="E31" s="518"/>
    </row>
    <row r="32" spans="1:5" s="488" customFormat="1" ht="12" customHeight="1" thickBot="1">
      <c r="A32" s="538" t="s">
        <v>67</v>
      </c>
      <c r="B32" s="524" t="s">
        <v>357</v>
      </c>
      <c r="C32" s="522"/>
      <c r="D32" s="561"/>
      <c r="E32" s="517"/>
    </row>
    <row r="33" spans="1:5" s="488" customFormat="1" ht="12" customHeight="1" thickBot="1">
      <c r="A33" s="525" t="s">
        <v>12</v>
      </c>
      <c r="B33" s="332" t="s">
        <v>482</v>
      </c>
      <c r="C33" s="41"/>
      <c r="D33" s="559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559"/>
      <c r="E34" s="531"/>
    </row>
    <row r="35" spans="1:5" s="488" customFormat="1" ht="12" customHeight="1" thickBot="1">
      <c r="A35" s="462" t="s">
        <v>14</v>
      </c>
      <c r="B35" s="332" t="s">
        <v>574</v>
      </c>
      <c r="C35" s="393">
        <f>+C8+C19+C24+C25+C29+C33+C34</f>
        <v>15720</v>
      </c>
      <c r="D35" s="555">
        <f>+D8+D19+D24+D25+D29+D33+D34</f>
        <v>24704</v>
      </c>
      <c r="E35" s="532">
        <f>+E8+E19+E24+E25+E29+E33+E34</f>
        <v>24704</v>
      </c>
    </row>
    <row r="36" spans="1:5" s="515" customFormat="1" ht="12" customHeight="1" thickBot="1">
      <c r="A36" s="527" t="s">
        <v>15</v>
      </c>
      <c r="B36" s="332" t="s">
        <v>575</v>
      </c>
      <c r="C36" s="393">
        <f>+C37+C38+C39</f>
        <v>27922</v>
      </c>
      <c r="D36" s="555">
        <f>+D37+D38+D39</f>
        <v>31104</v>
      </c>
      <c r="E36" s="532">
        <f>+E37+E38+E39</f>
        <v>29964</v>
      </c>
    </row>
    <row r="37" spans="1:5" s="515" customFormat="1" ht="15" customHeight="1">
      <c r="A37" s="539" t="s">
        <v>576</v>
      </c>
      <c r="B37" s="540" t="s">
        <v>168</v>
      </c>
      <c r="C37" s="103"/>
      <c r="D37" s="546"/>
      <c r="E37" s="519"/>
    </row>
    <row r="38" spans="1:5" s="515" customFormat="1" ht="15" customHeight="1">
      <c r="A38" s="539" t="s">
        <v>577</v>
      </c>
      <c r="B38" s="541" t="s">
        <v>3</v>
      </c>
      <c r="C38" s="394"/>
      <c r="D38" s="560"/>
      <c r="E38" s="518"/>
    </row>
    <row r="39" spans="1:5" ht="13.5" thickBot="1">
      <c r="A39" s="538" t="s">
        <v>578</v>
      </c>
      <c r="B39" s="524" t="s">
        <v>579</v>
      </c>
      <c r="C39" s="522">
        <v>27922</v>
      </c>
      <c r="D39" s="561">
        <v>31104</v>
      </c>
      <c r="E39" s="517">
        <v>29964</v>
      </c>
    </row>
    <row r="40" spans="1:5" s="514" customFormat="1" ht="16.5" customHeight="1" thickBot="1">
      <c r="A40" s="527" t="s">
        <v>16</v>
      </c>
      <c r="B40" s="528" t="s">
        <v>580</v>
      </c>
      <c r="C40" s="109">
        <f>+C35+C36</f>
        <v>43642</v>
      </c>
      <c r="D40" s="562">
        <f>+D35+D36</f>
        <v>55808</v>
      </c>
      <c r="E40" s="533">
        <f>+E35+E36</f>
        <v>54668</v>
      </c>
    </row>
    <row r="41" spans="1:5" s="288" customFormat="1" ht="12" customHeight="1">
      <c r="A41" s="470"/>
      <c r="B41" s="471"/>
      <c r="C41" s="486"/>
      <c r="D41" s="486"/>
      <c r="E41" s="486"/>
    </row>
    <row r="42" spans="1:5" ht="12" customHeight="1" thickBot="1">
      <c r="A42" s="472"/>
      <c r="B42" s="473"/>
      <c r="C42" s="487"/>
      <c r="D42" s="487"/>
      <c r="E42" s="487"/>
    </row>
    <row r="43" spans="1:5" ht="12" customHeight="1" thickBot="1">
      <c r="A43" s="680" t="s">
        <v>45</v>
      </c>
      <c r="B43" s="681"/>
      <c r="C43" s="681"/>
      <c r="D43" s="681"/>
      <c r="E43" s="682"/>
    </row>
    <row r="44" spans="1:5" ht="12" customHeight="1" thickBot="1">
      <c r="A44" s="525" t="s">
        <v>7</v>
      </c>
      <c r="B44" s="332" t="s">
        <v>581</v>
      </c>
      <c r="C44" s="393">
        <f>SUM(C45:C49)</f>
        <v>43642</v>
      </c>
      <c r="D44" s="393">
        <f>SUM(D45:D49)</f>
        <v>55365</v>
      </c>
      <c r="E44" s="532">
        <f>SUM(E45:E49)</f>
        <v>53148</v>
      </c>
    </row>
    <row r="45" spans="1:5" ht="12" customHeight="1">
      <c r="A45" s="538" t="s">
        <v>72</v>
      </c>
      <c r="B45" s="313" t="s">
        <v>37</v>
      </c>
      <c r="C45" s="103">
        <v>20883</v>
      </c>
      <c r="D45" s="103">
        <v>20973</v>
      </c>
      <c r="E45" s="519">
        <v>20205</v>
      </c>
    </row>
    <row r="46" spans="1:5" ht="12" customHeight="1">
      <c r="A46" s="538" t="s">
        <v>73</v>
      </c>
      <c r="B46" s="312" t="s">
        <v>134</v>
      </c>
      <c r="C46" s="387">
        <v>5639</v>
      </c>
      <c r="D46" s="387">
        <v>5639</v>
      </c>
      <c r="E46" s="543">
        <v>5380</v>
      </c>
    </row>
    <row r="47" spans="1:5" ht="12" customHeight="1">
      <c r="A47" s="538" t="s">
        <v>74</v>
      </c>
      <c r="B47" s="312" t="s">
        <v>101</v>
      </c>
      <c r="C47" s="387">
        <v>17120</v>
      </c>
      <c r="D47" s="387">
        <v>28753</v>
      </c>
      <c r="E47" s="543">
        <v>27563</v>
      </c>
    </row>
    <row r="48" spans="1:5" s="288" customFormat="1" ht="12" customHeight="1">
      <c r="A48" s="538" t="s">
        <v>75</v>
      </c>
      <c r="B48" s="312" t="s">
        <v>135</v>
      </c>
      <c r="C48" s="387"/>
      <c r="D48" s="387"/>
      <c r="E48" s="543"/>
    </row>
    <row r="49" spans="1:5" ht="12" customHeight="1" thickBot="1">
      <c r="A49" s="538" t="s">
        <v>108</v>
      </c>
      <c r="B49" s="312" t="s">
        <v>136</v>
      </c>
      <c r="C49" s="387"/>
      <c r="D49" s="387"/>
      <c r="E49" s="543"/>
    </row>
    <row r="50" spans="1:5" ht="12" customHeight="1" thickBot="1">
      <c r="A50" s="525" t="s">
        <v>8</v>
      </c>
      <c r="B50" s="332" t="s">
        <v>582</v>
      </c>
      <c r="C50" s="393">
        <f>SUM(C51:C53)</f>
        <v>0</v>
      </c>
      <c r="D50" s="393">
        <f>SUM(D51:D53)</f>
        <v>443</v>
      </c>
      <c r="E50" s="532">
        <f>SUM(E51:E53)</f>
        <v>443</v>
      </c>
    </row>
    <row r="51" spans="1:5" ht="12" customHeight="1">
      <c r="A51" s="538" t="s">
        <v>78</v>
      </c>
      <c r="B51" s="313" t="s">
        <v>158</v>
      </c>
      <c r="C51" s="103"/>
      <c r="D51" s="103">
        <v>443</v>
      </c>
      <c r="E51" s="519">
        <v>443</v>
      </c>
    </row>
    <row r="52" spans="1:5" ht="12" customHeight="1">
      <c r="A52" s="538" t="s">
        <v>79</v>
      </c>
      <c r="B52" s="312" t="s">
        <v>138</v>
      </c>
      <c r="C52" s="387"/>
      <c r="D52" s="387"/>
      <c r="E52" s="543"/>
    </row>
    <row r="53" spans="1:5" ht="15" customHeight="1">
      <c r="A53" s="538" t="s">
        <v>80</v>
      </c>
      <c r="B53" s="312" t="s">
        <v>46</v>
      </c>
      <c r="C53" s="387"/>
      <c r="D53" s="387"/>
      <c r="E53" s="543"/>
    </row>
    <row r="54" spans="1:5" ht="13.5" thickBot="1">
      <c r="A54" s="538" t="s">
        <v>81</v>
      </c>
      <c r="B54" s="312" t="s">
        <v>693</v>
      </c>
      <c r="C54" s="387"/>
      <c r="D54" s="387"/>
      <c r="E54" s="543"/>
    </row>
    <row r="55" spans="1:5" ht="15" customHeight="1" thickBot="1">
      <c r="A55" s="525" t="s">
        <v>9</v>
      </c>
      <c r="B55" s="529" t="s">
        <v>583</v>
      </c>
      <c r="C55" s="109">
        <f>+C44+C50</f>
        <v>43642</v>
      </c>
      <c r="D55" s="109">
        <f>+D44+D50</f>
        <v>55808</v>
      </c>
      <c r="E55" s="533">
        <f>+E44+E50</f>
        <v>53591</v>
      </c>
    </row>
    <row r="56" spans="3:5" ht="13.5" thickBot="1">
      <c r="C56" s="534"/>
      <c r="D56" s="534"/>
      <c r="E56" s="534"/>
    </row>
    <row r="57" spans="1:5" ht="13.5" thickBot="1">
      <c r="A57" s="474" t="s">
        <v>681</v>
      </c>
      <c r="B57" s="475"/>
      <c r="C57" s="113">
        <v>11</v>
      </c>
      <c r="D57" s="113">
        <v>11</v>
      </c>
      <c r="E57" s="523">
        <v>11</v>
      </c>
    </row>
    <row r="58" spans="1:5" ht="13.5" thickBot="1">
      <c r="A58" s="474" t="s">
        <v>150</v>
      </c>
      <c r="B58" s="475"/>
      <c r="C58" s="113"/>
      <c r="D58" s="113"/>
      <c r="E58" s="523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30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+CONCATENATE("8.1.1. melléklet a 9/",LEFT(ÖSSZEFÜGGÉSEK!A4,4)+1,". (IV.30.) önkormányzati rendelethez")</f>
        <v>8.1.1. melléklet a 9/2015. (IV.30.) önkormányzati rendelethez</v>
      </c>
    </row>
    <row r="2" spans="1:5" s="512" customFormat="1" ht="25.5" customHeight="1">
      <c r="A2" s="492" t="s">
        <v>148</v>
      </c>
      <c r="B2" s="683" t="s">
        <v>715</v>
      </c>
      <c r="C2" s="684"/>
      <c r="D2" s="685"/>
      <c r="E2" s="535" t="s">
        <v>50</v>
      </c>
    </row>
    <row r="3" spans="1:5" s="512" customFormat="1" ht="24.75" thickBot="1">
      <c r="A3" s="510" t="s">
        <v>147</v>
      </c>
      <c r="B3" s="686" t="s">
        <v>699</v>
      </c>
      <c r="C3" s="689"/>
      <c r="D3" s="690"/>
      <c r="E3" s="536" t="s">
        <v>49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15720</v>
      </c>
      <c r="D8" s="555">
        <f>SUM(D9:D18)</f>
        <v>24704</v>
      </c>
      <c r="E8" s="532">
        <f>SUM(E9:E18)</f>
        <v>22391</v>
      </c>
    </row>
    <row r="9" spans="1:5" s="488" customFormat="1" ht="12" customHeight="1">
      <c r="A9" s="537" t="s">
        <v>72</v>
      </c>
      <c r="B9" s="314" t="s">
        <v>341</v>
      </c>
      <c r="C9" s="106">
        <v>0</v>
      </c>
      <c r="D9" s="106">
        <v>115</v>
      </c>
      <c r="E9" s="106">
        <v>115</v>
      </c>
    </row>
    <row r="10" spans="1:5" s="488" customFormat="1" ht="12" customHeight="1">
      <c r="A10" s="538" t="s">
        <v>73</v>
      </c>
      <c r="B10" s="312" t="s">
        <v>342</v>
      </c>
      <c r="C10" s="390">
        <v>12467</v>
      </c>
      <c r="D10" s="557">
        <v>19293</v>
      </c>
      <c r="E10" s="115">
        <v>17472</v>
      </c>
    </row>
    <row r="11" spans="1:5" s="488" customFormat="1" ht="12" customHeight="1">
      <c r="A11" s="538" t="s">
        <v>74</v>
      </c>
      <c r="B11" s="312" t="s">
        <v>343</v>
      </c>
      <c r="C11" s="390">
        <v>0</v>
      </c>
      <c r="D11" s="557">
        <v>32</v>
      </c>
      <c r="E11" s="115">
        <v>32</v>
      </c>
    </row>
    <row r="12" spans="1:5" s="488" customFormat="1" ht="12" customHeight="1">
      <c r="A12" s="538" t="s">
        <v>75</v>
      </c>
      <c r="B12" s="312" t="s">
        <v>344</v>
      </c>
      <c r="C12" s="390">
        <v>0</v>
      </c>
      <c r="D12" s="557">
        <v>0</v>
      </c>
      <c r="E12" s="115">
        <v>0</v>
      </c>
    </row>
    <row r="13" spans="1:5" s="488" customFormat="1" ht="12" customHeight="1">
      <c r="A13" s="538" t="s">
        <v>108</v>
      </c>
      <c r="B13" s="312" t="s">
        <v>345</v>
      </c>
      <c r="C13" s="390">
        <v>0</v>
      </c>
      <c r="D13" s="557">
        <v>0</v>
      </c>
      <c r="E13" s="115">
        <v>0</v>
      </c>
    </row>
    <row r="14" spans="1:5" s="488" customFormat="1" ht="12" customHeight="1">
      <c r="A14" s="538" t="s">
        <v>76</v>
      </c>
      <c r="B14" s="312" t="s">
        <v>565</v>
      </c>
      <c r="C14" s="390">
        <v>3253</v>
      </c>
      <c r="D14" s="557">
        <v>5230</v>
      </c>
      <c r="E14" s="115">
        <v>4738</v>
      </c>
    </row>
    <row r="15" spans="1:5" s="515" customFormat="1" ht="12" customHeight="1">
      <c r="A15" s="538" t="s">
        <v>77</v>
      </c>
      <c r="B15" s="311" t="s">
        <v>566</v>
      </c>
      <c r="C15" s="390">
        <v>0</v>
      </c>
      <c r="D15" s="557">
        <v>0</v>
      </c>
      <c r="E15" s="115">
        <v>0</v>
      </c>
    </row>
    <row r="16" spans="1:5" s="515" customFormat="1" ht="12" customHeight="1">
      <c r="A16" s="538" t="s">
        <v>85</v>
      </c>
      <c r="B16" s="312" t="s">
        <v>348</v>
      </c>
      <c r="C16" s="107">
        <v>0</v>
      </c>
      <c r="D16" s="558">
        <v>1</v>
      </c>
      <c r="E16" s="520">
        <v>1</v>
      </c>
    </row>
    <row r="17" spans="1:5" s="488" customFormat="1" ht="12" customHeight="1">
      <c r="A17" s="538" t="s">
        <v>86</v>
      </c>
      <c r="B17" s="312" t="s">
        <v>350</v>
      </c>
      <c r="C17" s="390">
        <v>0</v>
      </c>
      <c r="D17" s="557">
        <v>0</v>
      </c>
      <c r="E17" s="115">
        <v>0</v>
      </c>
    </row>
    <row r="18" spans="1:5" s="515" customFormat="1" ht="12" customHeight="1" thickBot="1">
      <c r="A18" s="538" t="s">
        <v>87</v>
      </c>
      <c r="B18" s="311" t="s">
        <v>352</v>
      </c>
      <c r="C18" s="392">
        <v>0</v>
      </c>
      <c r="D18" s="116">
        <v>33</v>
      </c>
      <c r="E18" s="516">
        <v>33</v>
      </c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0</v>
      </c>
      <c r="D19" s="555">
        <f>SUM(D20:D22)</f>
        <v>0</v>
      </c>
      <c r="E19" s="532">
        <f>SUM(E20:E22)</f>
        <v>0</v>
      </c>
    </row>
    <row r="20" spans="1:5" s="515" customFormat="1" ht="12" customHeight="1">
      <c r="A20" s="538" t="s">
        <v>78</v>
      </c>
      <c r="B20" s="313" t="s">
        <v>314</v>
      </c>
      <c r="C20" s="390"/>
      <c r="D20" s="557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557"/>
      <c r="E21" s="115"/>
    </row>
    <row r="22" spans="1:5" s="515" customFormat="1" ht="12" customHeight="1">
      <c r="A22" s="538" t="s">
        <v>80</v>
      </c>
      <c r="B22" s="312" t="s">
        <v>569</v>
      </c>
      <c r="C22" s="390"/>
      <c r="D22" s="557"/>
      <c r="E22" s="115"/>
    </row>
    <row r="23" spans="1:5" s="488" customFormat="1" ht="12" customHeight="1" thickBot="1">
      <c r="A23" s="538" t="s">
        <v>81</v>
      </c>
      <c r="B23" s="312" t="s">
        <v>691</v>
      </c>
      <c r="C23" s="390"/>
      <c r="D23" s="557"/>
      <c r="E23" s="115"/>
    </row>
    <row r="24" spans="1:5" s="488" customFormat="1" ht="12" customHeight="1" thickBot="1">
      <c r="A24" s="525" t="s">
        <v>9</v>
      </c>
      <c r="B24" s="332" t="s">
        <v>125</v>
      </c>
      <c r="C24" s="41"/>
      <c r="D24" s="559"/>
      <c r="E24" s="531"/>
    </row>
    <row r="25" spans="1:5" s="488" customFormat="1" ht="12" customHeight="1" thickBot="1">
      <c r="A25" s="525" t="s">
        <v>10</v>
      </c>
      <c r="B25" s="332" t="s">
        <v>570</v>
      </c>
      <c r="C25" s="393">
        <f>+C26+C27</f>
        <v>0</v>
      </c>
      <c r="D25" s="555">
        <f>+D26+D27</f>
        <v>0</v>
      </c>
      <c r="E25" s="532">
        <f>+E26+E27</f>
        <v>0</v>
      </c>
    </row>
    <row r="26" spans="1:5" s="488" customFormat="1" ht="12" customHeight="1">
      <c r="A26" s="539" t="s">
        <v>328</v>
      </c>
      <c r="B26" s="540" t="s">
        <v>568</v>
      </c>
      <c r="C26" s="103"/>
      <c r="D26" s="546"/>
      <c r="E26" s="519"/>
    </row>
    <row r="27" spans="1:5" s="488" customFormat="1" ht="12" customHeight="1">
      <c r="A27" s="539" t="s">
        <v>334</v>
      </c>
      <c r="B27" s="541" t="s">
        <v>571</v>
      </c>
      <c r="C27" s="394"/>
      <c r="D27" s="560"/>
      <c r="E27" s="518"/>
    </row>
    <row r="28" spans="1:5" s="488" customFormat="1" ht="12" customHeight="1" thickBot="1">
      <c r="A28" s="538" t="s">
        <v>336</v>
      </c>
      <c r="B28" s="542" t="s">
        <v>692</v>
      </c>
      <c r="C28" s="522"/>
      <c r="D28" s="561"/>
      <c r="E28" s="517"/>
    </row>
    <row r="29" spans="1:5" s="488" customFormat="1" ht="12" customHeight="1" thickBot="1">
      <c r="A29" s="525" t="s">
        <v>11</v>
      </c>
      <c r="B29" s="332" t="s">
        <v>572</v>
      </c>
      <c r="C29" s="393">
        <f>+C30+C31+C32</f>
        <v>0</v>
      </c>
      <c r="D29" s="555">
        <f>+D30+D31+D32</f>
        <v>0</v>
      </c>
      <c r="E29" s="532">
        <f>+E30+E31+E32</f>
        <v>0</v>
      </c>
    </row>
    <row r="30" spans="1:5" s="488" customFormat="1" ht="12" customHeight="1">
      <c r="A30" s="539" t="s">
        <v>65</v>
      </c>
      <c r="B30" s="540" t="s">
        <v>354</v>
      </c>
      <c r="C30" s="103"/>
      <c r="D30" s="546"/>
      <c r="E30" s="519"/>
    </row>
    <row r="31" spans="1:5" s="488" customFormat="1" ht="12" customHeight="1">
      <c r="A31" s="539" t="s">
        <v>66</v>
      </c>
      <c r="B31" s="541" t="s">
        <v>355</v>
      </c>
      <c r="C31" s="394"/>
      <c r="D31" s="560"/>
      <c r="E31" s="518"/>
    </row>
    <row r="32" spans="1:5" s="488" customFormat="1" ht="12" customHeight="1" thickBot="1">
      <c r="A32" s="538" t="s">
        <v>67</v>
      </c>
      <c r="B32" s="524" t="s">
        <v>357</v>
      </c>
      <c r="C32" s="522"/>
      <c r="D32" s="561"/>
      <c r="E32" s="517"/>
    </row>
    <row r="33" spans="1:5" s="488" customFormat="1" ht="12" customHeight="1" thickBot="1">
      <c r="A33" s="525" t="s">
        <v>12</v>
      </c>
      <c r="B33" s="332" t="s">
        <v>482</v>
      </c>
      <c r="C33" s="41"/>
      <c r="D33" s="559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559"/>
      <c r="E34" s="531"/>
    </row>
    <row r="35" spans="1:5" s="488" customFormat="1" ht="12" customHeight="1" thickBot="1">
      <c r="A35" s="462" t="s">
        <v>14</v>
      </c>
      <c r="B35" s="332" t="s">
        <v>574</v>
      </c>
      <c r="C35" s="393">
        <f>+C8+C19+C24+C25+C29+C33+C34</f>
        <v>15720</v>
      </c>
      <c r="D35" s="555">
        <f>+D8+D19+D24+D25+D29+D33+D34</f>
        <v>24704</v>
      </c>
      <c r="E35" s="532">
        <f>+E8+E19+E24+E25+E29+E33+E34</f>
        <v>22391</v>
      </c>
    </row>
    <row r="36" spans="1:5" s="515" customFormat="1" ht="12" customHeight="1" thickBot="1">
      <c r="A36" s="527" t="s">
        <v>15</v>
      </c>
      <c r="B36" s="332" t="s">
        <v>575</v>
      </c>
      <c r="C36" s="393">
        <f>+C37+C38+C39</f>
        <v>27922</v>
      </c>
      <c r="D36" s="555">
        <f>+D37+D38+D39</f>
        <v>31104</v>
      </c>
      <c r="E36" s="532">
        <f>+E37+E38+E39</f>
        <v>29964</v>
      </c>
    </row>
    <row r="37" spans="1:5" s="515" customFormat="1" ht="15" customHeight="1">
      <c r="A37" s="539" t="s">
        <v>576</v>
      </c>
      <c r="B37" s="540" t="s">
        <v>168</v>
      </c>
      <c r="C37" s="103"/>
      <c r="D37" s="546"/>
      <c r="E37" s="519"/>
    </row>
    <row r="38" spans="1:5" s="515" customFormat="1" ht="15" customHeight="1">
      <c r="A38" s="539" t="s">
        <v>577</v>
      </c>
      <c r="B38" s="541" t="s">
        <v>3</v>
      </c>
      <c r="C38" s="394"/>
      <c r="D38" s="560"/>
      <c r="E38" s="518"/>
    </row>
    <row r="39" spans="1:5" ht="13.5" thickBot="1">
      <c r="A39" s="538" t="s">
        <v>578</v>
      </c>
      <c r="B39" s="524" t="s">
        <v>579</v>
      </c>
      <c r="C39" s="522">
        <v>27922</v>
      </c>
      <c r="D39" s="561">
        <v>31104</v>
      </c>
      <c r="E39" s="517">
        <v>29964</v>
      </c>
    </row>
    <row r="40" spans="1:5" s="514" customFormat="1" ht="16.5" customHeight="1" thickBot="1">
      <c r="A40" s="527" t="s">
        <v>16</v>
      </c>
      <c r="B40" s="528" t="s">
        <v>580</v>
      </c>
      <c r="C40" s="109">
        <f>+C35+C36</f>
        <v>43642</v>
      </c>
      <c r="D40" s="562">
        <f>+D35+D36</f>
        <v>55808</v>
      </c>
      <c r="E40" s="533">
        <f>+E35+E36</f>
        <v>52355</v>
      </c>
    </row>
    <row r="41" spans="1:5" s="288" customFormat="1" ht="12" customHeight="1">
      <c r="A41" s="470"/>
      <c r="B41" s="471"/>
      <c r="C41" s="486"/>
      <c r="D41" s="486"/>
      <c r="E41" s="486"/>
    </row>
    <row r="42" spans="1:5" ht="12" customHeight="1" thickBot="1">
      <c r="A42" s="472"/>
      <c r="B42" s="473"/>
      <c r="C42" s="487"/>
      <c r="D42" s="487"/>
      <c r="E42" s="487"/>
    </row>
    <row r="43" spans="1:5" ht="12" customHeight="1" thickBot="1">
      <c r="A43" s="680" t="s">
        <v>45</v>
      </c>
      <c r="B43" s="681"/>
      <c r="C43" s="681"/>
      <c r="D43" s="681"/>
      <c r="E43" s="682"/>
    </row>
    <row r="44" spans="1:5" ht="12" customHeight="1" thickBot="1">
      <c r="A44" s="525" t="s">
        <v>7</v>
      </c>
      <c r="B44" s="332" t="s">
        <v>581</v>
      </c>
      <c r="C44" s="393">
        <f>SUM(C45:C49)</f>
        <v>43642</v>
      </c>
      <c r="D44" s="393">
        <f>SUM(D45:D49)</f>
        <v>52415</v>
      </c>
      <c r="E44" s="532">
        <f>SUM(E45:E49)</f>
        <v>50198</v>
      </c>
    </row>
    <row r="45" spans="1:5" ht="12" customHeight="1">
      <c r="A45" s="538" t="s">
        <v>72</v>
      </c>
      <c r="B45" s="313" t="s">
        <v>37</v>
      </c>
      <c r="C45" s="103">
        <v>20883</v>
      </c>
      <c r="D45" s="103">
        <v>20973</v>
      </c>
      <c r="E45" s="519">
        <v>20205</v>
      </c>
    </row>
    <row r="46" spans="1:5" ht="12" customHeight="1">
      <c r="A46" s="538" t="s">
        <v>73</v>
      </c>
      <c r="B46" s="312" t="s">
        <v>134</v>
      </c>
      <c r="C46" s="387">
        <v>5639</v>
      </c>
      <c r="D46" s="387">
        <v>5639</v>
      </c>
      <c r="E46" s="543">
        <v>5380</v>
      </c>
    </row>
    <row r="47" spans="1:5" ht="12" customHeight="1">
      <c r="A47" s="538" t="s">
        <v>74</v>
      </c>
      <c r="B47" s="312" t="s">
        <v>101</v>
      </c>
      <c r="C47" s="387">
        <v>17120</v>
      </c>
      <c r="D47" s="387">
        <v>25803</v>
      </c>
      <c r="E47" s="543">
        <v>24613</v>
      </c>
    </row>
    <row r="48" spans="1:5" s="288" customFormat="1" ht="12" customHeight="1">
      <c r="A48" s="538" t="s">
        <v>75</v>
      </c>
      <c r="B48" s="312" t="s">
        <v>135</v>
      </c>
      <c r="C48" s="387">
        <v>0</v>
      </c>
      <c r="D48" s="387">
        <v>0</v>
      </c>
      <c r="E48" s="543">
        <v>0</v>
      </c>
    </row>
    <row r="49" spans="1:5" ht="12" customHeight="1" thickBot="1">
      <c r="A49" s="538" t="s">
        <v>108</v>
      </c>
      <c r="B49" s="312" t="s">
        <v>136</v>
      </c>
      <c r="C49" s="387">
        <f>'[1]8.1. sz. mell.'!C49-'[1]8.1.2. sz. mell.'!C49</f>
        <v>0</v>
      </c>
      <c r="D49" s="387">
        <f>'[1]8.1. sz. mell.'!D49-'[1]8.1.2. sz. mell.'!D49</f>
        <v>0</v>
      </c>
      <c r="E49" s="543">
        <f>'[1]8.1. sz. mell.'!E49-'[1]8.1.2. sz. mell.'!E49</f>
        <v>0</v>
      </c>
    </row>
    <row r="50" spans="1:5" ht="12" customHeight="1" thickBot="1">
      <c r="A50" s="525" t="s">
        <v>8</v>
      </c>
      <c r="B50" s="332" t="s">
        <v>582</v>
      </c>
      <c r="C50" s="393">
        <f>SUM(C51:C53)</f>
        <v>0</v>
      </c>
      <c r="D50" s="393">
        <f>SUM(D51:D53)</f>
        <v>443</v>
      </c>
      <c r="E50" s="532">
        <f>SUM(E51:E53)</f>
        <v>443</v>
      </c>
    </row>
    <row r="51" spans="1:5" ht="12" customHeight="1">
      <c r="A51" s="538" t="s">
        <v>78</v>
      </c>
      <c r="B51" s="313" t="s">
        <v>158</v>
      </c>
      <c r="C51" s="103"/>
      <c r="D51" s="103">
        <v>443</v>
      </c>
      <c r="E51" s="519">
        <v>443</v>
      </c>
    </row>
    <row r="52" spans="1:5" ht="12" customHeight="1">
      <c r="A52" s="538" t="s">
        <v>79</v>
      </c>
      <c r="B52" s="312" t="s">
        <v>138</v>
      </c>
      <c r="C52" s="387"/>
      <c r="D52" s="387"/>
      <c r="E52" s="543"/>
    </row>
    <row r="53" spans="1:5" ht="15" customHeight="1">
      <c r="A53" s="538" t="s">
        <v>80</v>
      </c>
      <c r="B53" s="312" t="s">
        <v>46</v>
      </c>
      <c r="C53" s="387"/>
      <c r="D53" s="387"/>
      <c r="E53" s="543"/>
    </row>
    <row r="54" spans="1:5" ht="13.5" thickBot="1">
      <c r="A54" s="538" t="s">
        <v>81</v>
      </c>
      <c r="B54" s="312" t="s">
        <v>693</v>
      </c>
      <c r="C54" s="387"/>
      <c r="D54" s="387"/>
      <c r="E54" s="543"/>
    </row>
    <row r="55" spans="1:5" ht="15" customHeight="1" thickBot="1">
      <c r="A55" s="525" t="s">
        <v>9</v>
      </c>
      <c r="B55" s="529" t="s">
        <v>583</v>
      </c>
      <c r="C55" s="109">
        <f>+C44+C50</f>
        <v>43642</v>
      </c>
      <c r="D55" s="109">
        <f>+D44+D50</f>
        <v>52858</v>
      </c>
      <c r="E55" s="533">
        <f>+E44+E50</f>
        <v>50641</v>
      </c>
    </row>
    <row r="56" spans="3:5" ht="13.5" thickBot="1">
      <c r="C56" s="534"/>
      <c r="D56" s="534"/>
      <c r="E56" s="534"/>
    </row>
    <row r="57" spans="1:5" ht="13.5" thickBot="1">
      <c r="A57" s="474" t="s">
        <v>681</v>
      </c>
      <c r="B57" s="475"/>
      <c r="C57" s="113">
        <v>11</v>
      </c>
      <c r="D57" s="113">
        <v>11</v>
      </c>
      <c r="E57" s="523">
        <v>11</v>
      </c>
    </row>
    <row r="58" spans="1:5" ht="13.5" thickBot="1">
      <c r="A58" s="474" t="s">
        <v>150</v>
      </c>
      <c r="B58" s="475"/>
      <c r="C58" s="113">
        <v>0</v>
      </c>
      <c r="D58" s="113">
        <v>0</v>
      </c>
      <c r="E58" s="523">
        <v>0</v>
      </c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30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+CONCATENATE("8.1.2. melléklet a 9/",LEFT(ÖSSZEFÜGGÉSEK!A4,4)+1,". (IV.30.) önkormányzati rendelethez")</f>
        <v>8.1.2. melléklet a 9/2015. (IV.30.) önkormányzati rendelethez</v>
      </c>
    </row>
    <row r="2" spans="1:5" s="512" customFormat="1" ht="25.5" customHeight="1">
      <c r="A2" s="492" t="s">
        <v>148</v>
      </c>
      <c r="B2" s="683" t="s">
        <v>715</v>
      </c>
      <c r="C2" s="684"/>
      <c r="D2" s="685"/>
      <c r="E2" s="535" t="s">
        <v>50</v>
      </c>
    </row>
    <row r="3" spans="1:5" s="512" customFormat="1" ht="24.75" thickBot="1">
      <c r="A3" s="510" t="s">
        <v>147</v>
      </c>
      <c r="B3" s="686" t="s">
        <v>690</v>
      </c>
      <c r="C3" s="689"/>
      <c r="D3" s="690"/>
      <c r="E3" s="536" t="s">
        <v>50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0</v>
      </c>
      <c r="D8" s="555">
        <f>SUM(D9:D18)</f>
        <v>0</v>
      </c>
      <c r="E8" s="532">
        <f>SUM(E9:E18)</f>
        <v>2313</v>
      </c>
    </row>
    <row r="9" spans="1:5" s="488" customFormat="1" ht="12" customHeight="1">
      <c r="A9" s="537" t="s">
        <v>72</v>
      </c>
      <c r="B9" s="314" t="s">
        <v>341</v>
      </c>
      <c r="C9" s="106"/>
      <c r="D9" s="556"/>
      <c r="E9" s="521"/>
    </row>
    <row r="10" spans="1:5" s="488" customFormat="1" ht="12" customHeight="1">
      <c r="A10" s="538" t="s">
        <v>73</v>
      </c>
      <c r="B10" s="312" t="s">
        <v>342</v>
      </c>
      <c r="C10" s="390"/>
      <c r="D10" s="557"/>
      <c r="E10" s="115">
        <v>1821</v>
      </c>
    </row>
    <row r="11" spans="1:5" s="488" customFormat="1" ht="12" customHeight="1">
      <c r="A11" s="538" t="s">
        <v>74</v>
      </c>
      <c r="B11" s="312" t="s">
        <v>343</v>
      </c>
      <c r="C11" s="390"/>
      <c r="D11" s="557"/>
      <c r="E11" s="115"/>
    </row>
    <row r="12" spans="1:5" s="488" customFormat="1" ht="12" customHeight="1">
      <c r="A12" s="538" t="s">
        <v>75</v>
      </c>
      <c r="B12" s="312" t="s">
        <v>344</v>
      </c>
      <c r="C12" s="390"/>
      <c r="D12" s="557"/>
      <c r="E12" s="115"/>
    </row>
    <row r="13" spans="1:5" s="488" customFormat="1" ht="12" customHeight="1">
      <c r="A13" s="538" t="s">
        <v>108</v>
      </c>
      <c r="B13" s="312" t="s">
        <v>345</v>
      </c>
      <c r="C13" s="390"/>
      <c r="D13" s="557"/>
      <c r="E13" s="115"/>
    </row>
    <row r="14" spans="1:5" s="488" customFormat="1" ht="12" customHeight="1">
      <c r="A14" s="538" t="s">
        <v>76</v>
      </c>
      <c r="B14" s="312" t="s">
        <v>565</v>
      </c>
      <c r="C14" s="390"/>
      <c r="D14" s="557"/>
      <c r="E14" s="115">
        <v>492</v>
      </c>
    </row>
    <row r="15" spans="1:5" s="515" customFormat="1" ht="12" customHeight="1">
      <c r="A15" s="538" t="s">
        <v>77</v>
      </c>
      <c r="B15" s="311" t="s">
        <v>566</v>
      </c>
      <c r="C15" s="390"/>
      <c r="D15" s="557"/>
      <c r="E15" s="115"/>
    </row>
    <row r="16" spans="1:5" s="515" customFormat="1" ht="12" customHeight="1">
      <c r="A16" s="538" t="s">
        <v>85</v>
      </c>
      <c r="B16" s="312" t="s">
        <v>348</v>
      </c>
      <c r="C16" s="107"/>
      <c r="D16" s="558"/>
      <c r="E16" s="520"/>
    </row>
    <row r="17" spans="1:5" s="488" customFormat="1" ht="12" customHeight="1">
      <c r="A17" s="538" t="s">
        <v>86</v>
      </c>
      <c r="B17" s="312" t="s">
        <v>350</v>
      </c>
      <c r="C17" s="390"/>
      <c r="D17" s="557"/>
      <c r="E17" s="115"/>
    </row>
    <row r="18" spans="1:5" s="515" customFormat="1" ht="12" customHeight="1" thickBot="1">
      <c r="A18" s="538" t="s">
        <v>87</v>
      </c>
      <c r="B18" s="311" t="s">
        <v>352</v>
      </c>
      <c r="C18" s="392"/>
      <c r="D18" s="116"/>
      <c r="E18" s="516"/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0</v>
      </c>
      <c r="D19" s="555">
        <f>SUM(D20:D22)</f>
        <v>0</v>
      </c>
      <c r="E19" s="532">
        <f>SUM(E20:E22)</f>
        <v>0</v>
      </c>
    </row>
    <row r="20" spans="1:5" s="515" customFormat="1" ht="12" customHeight="1">
      <c r="A20" s="538" t="s">
        <v>78</v>
      </c>
      <c r="B20" s="313" t="s">
        <v>314</v>
      </c>
      <c r="C20" s="390"/>
      <c r="D20" s="557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557"/>
      <c r="E21" s="115"/>
    </row>
    <row r="22" spans="1:5" s="515" customFormat="1" ht="12" customHeight="1">
      <c r="A22" s="538" t="s">
        <v>80</v>
      </c>
      <c r="B22" s="312" t="s">
        <v>569</v>
      </c>
      <c r="C22" s="390"/>
      <c r="D22" s="557"/>
      <c r="E22" s="115"/>
    </row>
    <row r="23" spans="1:5" s="488" customFormat="1" ht="12" customHeight="1" thickBot="1">
      <c r="A23" s="538" t="s">
        <v>81</v>
      </c>
      <c r="B23" s="312" t="s">
        <v>691</v>
      </c>
      <c r="C23" s="390"/>
      <c r="D23" s="557"/>
      <c r="E23" s="115"/>
    </row>
    <row r="24" spans="1:5" s="488" customFormat="1" ht="12" customHeight="1" thickBot="1">
      <c r="A24" s="525" t="s">
        <v>9</v>
      </c>
      <c r="B24" s="332" t="s">
        <v>125</v>
      </c>
      <c r="C24" s="41"/>
      <c r="D24" s="559"/>
      <c r="E24" s="531"/>
    </row>
    <row r="25" spans="1:5" s="488" customFormat="1" ht="12" customHeight="1" thickBot="1">
      <c r="A25" s="525" t="s">
        <v>10</v>
      </c>
      <c r="B25" s="332" t="s">
        <v>570</v>
      </c>
      <c r="C25" s="393">
        <f>+C26+C27</f>
        <v>0</v>
      </c>
      <c r="D25" s="555">
        <f>+D26+D27</f>
        <v>0</v>
      </c>
      <c r="E25" s="532">
        <f>+E26+E27</f>
        <v>0</v>
      </c>
    </row>
    <row r="26" spans="1:5" s="488" customFormat="1" ht="12" customHeight="1">
      <c r="A26" s="539" t="s">
        <v>328</v>
      </c>
      <c r="B26" s="540" t="s">
        <v>568</v>
      </c>
      <c r="C26" s="103"/>
      <c r="D26" s="546"/>
      <c r="E26" s="519"/>
    </row>
    <row r="27" spans="1:5" s="488" customFormat="1" ht="12" customHeight="1">
      <c r="A27" s="539" t="s">
        <v>334</v>
      </c>
      <c r="B27" s="541" t="s">
        <v>571</v>
      </c>
      <c r="C27" s="394"/>
      <c r="D27" s="560"/>
      <c r="E27" s="518"/>
    </row>
    <row r="28" spans="1:5" s="488" customFormat="1" ht="12" customHeight="1" thickBot="1">
      <c r="A28" s="538" t="s">
        <v>336</v>
      </c>
      <c r="B28" s="542" t="s">
        <v>692</v>
      </c>
      <c r="C28" s="522"/>
      <c r="D28" s="561"/>
      <c r="E28" s="517"/>
    </row>
    <row r="29" spans="1:5" s="488" customFormat="1" ht="12" customHeight="1" thickBot="1">
      <c r="A29" s="525" t="s">
        <v>11</v>
      </c>
      <c r="B29" s="332" t="s">
        <v>572</v>
      </c>
      <c r="C29" s="393">
        <f>+C30+C31+C32</f>
        <v>0</v>
      </c>
      <c r="D29" s="555">
        <f>+D30+D31+D32</f>
        <v>0</v>
      </c>
      <c r="E29" s="532">
        <f>+E30+E31+E32</f>
        <v>0</v>
      </c>
    </row>
    <row r="30" spans="1:5" s="488" customFormat="1" ht="12" customHeight="1">
      <c r="A30" s="539" t="s">
        <v>65</v>
      </c>
      <c r="B30" s="540" t="s">
        <v>354</v>
      </c>
      <c r="C30" s="103"/>
      <c r="D30" s="546"/>
      <c r="E30" s="519"/>
    </row>
    <row r="31" spans="1:5" s="488" customFormat="1" ht="12" customHeight="1">
      <c r="A31" s="539" t="s">
        <v>66</v>
      </c>
      <c r="B31" s="541" t="s">
        <v>355</v>
      </c>
      <c r="C31" s="394"/>
      <c r="D31" s="560"/>
      <c r="E31" s="518"/>
    </row>
    <row r="32" spans="1:5" s="488" customFormat="1" ht="12" customHeight="1" thickBot="1">
      <c r="A32" s="538" t="s">
        <v>67</v>
      </c>
      <c r="B32" s="524" t="s">
        <v>357</v>
      </c>
      <c r="C32" s="522"/>
      <c r="D32" s="561"/>
      <c r="E32" s="517"/>
    </row>
    <row r="33" spans="1:5" s="488" customFormat="1" ht="12" customHeight="1" thickBot="1">
      <c r="A33" s="525" t="s">
        <v>12</v>
      </c>
      <c r="B33" s="332" t="s">
        <v>482</v>
      </c>
      <c r="C33" s="41"/>
      <c r="D33" s="559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559"/>
      <c r="E34" s="531"/>
    </row>
    <row r="35" spans="1:5" s="488" customFormat="1" ht="12" customHeight="1" thickBot="1">
      <c r="A35" s="462" t="s">
        <v>14</v>
      </c>
      <c r="B35" s="332" t="s">
        <v>574</v>
      </c>
      <c r="C35" s="393">
        <f>+C8+C19+C24+C25+C29+C33+C34</f>
        <v>0</v>
      </c>
      <c r="D35" s="555">
        <f>+D8+D19+D24+D25+D29+D33+D34</f>
        <v>0</v>
      </c>
      <c r="E35" s="532">
        <f>+E8+E19+E24+E25+E29+E33+E34</f>
        <v>2313</v>
      </c>
    </row>
    <row r="36" spans="1:5" s="515" customFormat="1" ht="12" customHeight="1" thickBot="1">
      <c r="A36" s="527" t="s">
        <v>15</v>
      </c>
      <c r="B36" s="332" t="s">
        <v>575</v>
      </c>
      <c r="C36" s="393">
        <f>+C37+C38+C39</f>
        <v>0</v>
      </c>
      <c r="D36" s="555">
        <f>+D37+D38+D39</f>
        <v>0</v>
      </c>
      <c r="E36" s="532">
        <f>+E37+E38+E39</f>
        <v>0</v>
      </c>
    </row>
    <row r="37" spans="1:5" s="515" customFormat="1" ht="15" customHeight="1">
      <c r="A37" s="539" t="s">
        <v>576</v>
      </c>
      <c r="B37" s="540" t="s">
        <v>168</v>
      </c>
      <c r="C37" s="103"/>
      <c r="D37" s="546"/>
      <c r="E37" s="519"/>
    </row>
    <row r="38" spans="1:5" s="515" customFormat="1" ht="15" customHeight="1">
      <c r="A38" s="539" t="s">
        <v>577</v>
      </c>
      <c r="B38" s="541" t="s">
        <v>3</v>
      </c>
      <c r="C38" s="394"/>
      <c r="D38" s="560"/>
      <c r="E38" s="518"/>
    </row>
    <row r="39" spans="1:5" ht="13.5" thickBot="1">
      <c r="A39" s="538" t="s">
        <v>578</v>
      </c>
      <c r="B39" s="524" t="s">
        <v>579</v>
      </c>
      <c r="C39" s="522"/>
      <c r="D39" s="561"/>
      <c r="E39" s="517"/>
    </row>
    <row r="40" spans="1:5" s="514" customFormat="1" ht="16.5" customHeight="1" thickBot="1">
      <c r="A40" s="527" t="s">
        <v>16</v>
      </c>
      <c r="B40" s="528" t="s">
        <v>580</v>
      </c>
      <c r="C40" s="109">
        <f>+C35+C36</f>
        <v>0</v>
      </c>
      <c r="D40" s="562">
        <f>+D35+D36</f>
        <v>0</v>
      </c>
      <c r="E40" s="533">
        <f>+E35+E36</f>
        <v>2313</v>
      </c>
    </row>
    <row r="41" spans="1:5" s="288" customFormat="1" ht="12" customHeight="1">
      <c r="A41" s="470"/>
      <c r="B41" s="471"/>
      <c r="C41" s="486"/>
      <c r="D41" s="486"/>
      <c r="E41" s="486"/>
    </row>
    <row r="42" spans="1:5" ht="12" customHeight="1" thickBot="1">
      <c r="A42" s="472"/>
      <c r="B42" s="473"/>
      <c r="C42" s="487"/>
      <c r="D42" s="487"/>
      <c r="E42" s="487"/>
    </row>
    <row r="43" spans="1:5" ht="12" customHeight="1" thickBot="1">
      <c r="A43" s="680" t="s">
        <v>45</v>
      </c>
      <c r="B43" s="681"/>
      <c r="C43" s="681"/>
      <c r="D43" s="681"/>
      <c r="E43" s="682"/>
    </row>
    <row r="44" spans="1:5" ht="12" customHeight="1" thickBot="1">
      <c r="A44" s="525" t="s">
        <v>7</v>
      </c>
      <c r="B44" s="332" t="s">
        <v>581</v>
      </c>
      <c r="C44" s="393">
        <f>SUM(C45:C49)</f>
        <v>0</v>
      </c>
      <c r="D44" s="393">
        <f>SUM(D45:D49)</f>
        <v>2950</v>
      </c>
      <c r="E44" s="532">
        <f>SUM(E45:E49)</f>
        <v>2950</v>
      </c>
    </row>
    <row r="45" spans="1:5" ht="12" customHeight="1">
      <c r="A45" s="538" t="s">
        <v>72</v>
      </c>
      <c r="B45" s="313" t="s">
        <v>37</v>
      </c>
      <c r="C45" s="103"/>
      <c r="D45" s="103"/>
      <c r="E45" s="519"/>
    </row>
    <row r="46" spans="1:5" ht="12" customHeight="1">
      <c r="A46" s="538" t="s">
        <v>73</v>
      </c>
      <c r="B46" s="312" t="s">
        <v>134</v>
      </c>
      <c r="C46" s="387"/>
      <c r="D46" s="387"/>
      <c r="E46" s="543"/>
    </row>
    <row r="47" spans="1:5" ht="12" customHeight="1">
      <c r="A47" s="538" t="s">
        <v>74</v>
      </c>
      <c r="B47" s="312" t="s">
        <v>101</v>
      </c>
      <c r="C47" s="387"/>
      <c r="D47" s="387">
        <v>2950</v>
      </c>
      <c r="E47" s="543">
        <v>2950</v>
      </c>
    </row>
    <row r="48" spans="1:5" s="288" customFormat="1" ht="12" customHeight="1">
      <c r="A48" s="538" t="s">
        <v>75</v>
      </c>
      <c r="B48" s="312" t="s">
        <v>135</v>
      </c>
      <c r="C48" s="387"/>
      <c r="D48" s="387"/>
      <c r="E48" s="543"/>
    </row>
    <row r="49" spans="1:5" ht="12" customHeight="1" thickBot="1">
      <c r="A49" s="538" t="s">
        <v>108</v>
      </c>
      <c r="B49" s="312" t="s">
        <v>136</v>
      </c>
      <c r="C49" s="387"/>
      <c r="D49" s="387"/>
      <c r="E49" s="543"/>
    </row>
    <row r="50" spans="1:5" ht="12" customHeight="1" thickBot="1">
      <c r="A50" s="525" t="s">
        <v>8</v>
      </c>
      <c r="B50" s="332" t="s">
        <v>582</v>
      </c>
      <c r="C50" s="393">
        <f>SUM(C51:C53)</f>
        <v>0</v>
      </c>
      <c r="D50" s="393">
        <f>SUM(D51:D53)</f>
        <v>0</v>
      </c>
      <c r="E50" s="532">
        <f>SUM(E51:E53)</f>
        <v>0</v>
      </c>
    </row>
    <row r="51" spans="1:5" ht="12" customHeight="1">
      <c r="A51" s="538" t="s">
        <v>78</v>
      </c>
      <c r="B51" s="313" t="s">
        <v>158</v>
      </c>
      <c r="C51" s="103"/>
      <c r="D51" s="103"/>
      <c r="E51" s="519"/>
    </row>
    <row r="52" spans="1:5" ht="12" customHeight="1">
      <c r="A52" s="538" t="s">
        <v>79</v>
      </c>
      <c r="B52" s="312" t="s">
        <v>138</v>
      </c>
      <c r="C52" s="387"/>
      <c r="D52" s="387"/>
      <c r="E52" s="543"/>
    </row>
    <row r="53" spans="1:5" ht="15" customHeight="1">
      <c r="A53" s="538" t="s">
        <v>80</v>
      </c>
      <c r="B53" s="312" t="s">
        <v>46</v>
      </c>
      <c r="C53" s="387"/>
      <c r="D53" s="387"/>
      <c r="E53" s="543"/>
    </row>
    <row r="54" spans="1:5" ht="13.5" thickBot="1">
      <c r="A54" s="538" t="s">
        <v>81</v>
      </c>
      <c r="B54" s="312" t="s">
        <v>693</v>
      </c>
      <c r="C54" s="387"/>
      <c r="D54" s="387"/>
      <c r="E54" s="543"/>
    </row>
    <row r="55" spans="1:5" ht="15" customHeight="1" thickBot="1">
      <c r="A55" s="525" t="s">
        <v>9</v>
      </c>
      <c r="B55" s="529" t="s">
        <v>583</v>
      </c>
      <c r="C55" s="109">
        <f>+C44+C50</f>
        <v>0</v>
      </c>
      <c r="D55" s="109">
        <f>+D44+D50</f>
        <v>2950</v>
      </c>
      <c r="E55" s="533">
        <f>+E44+E50</f>
        <v>2950</v>
      </c>
    </row>
    <row r="56" spans="3:5" ht="13.5" thickBot="1">
      <c r="C56" s="534"/>
      <c r="D56" s="534"/>
      <c r="E56" s="534"/>
    </row>
    <row r="57" spans="1:5" ht="13.5" thickBot="1">
      <c r="A57" s="474" t="s">
        <v>681</v>
      </c>
      <c r="B57" s="475"/>
      <c r="C57" s="113"/>
      <c r="D57" s="113"/>
      <c r="E57" s="523"/>
    </row>
    <row r="58" spans="1:5" ht="13.5" thickBot="1">
      <c r="A58" s="474" t="s">
        <v>150</v>
      </c>
      <c r="B58" s="475"/>
      <c r="C58" s="113"/>
      <c r="D58" s="113"/>
      <c r="E58" s="52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30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65" customFormat="1" ht="21" customHeight="1" thickBot="1">
      <c r="A1" s="464"/>
      <c r="B1" s="466"/>
      <c r="C1" s="511"/>
      <c r="D1" s="511"/>
      <c r="E1" s="610" t="str">
        <f>+CONCATENATE("8.2. melléklet a 9/",LEFT(ÖSSZEFÜGGÉSEK!A4,4)+1,". (IV.30.) önkormányzati rendelethez")</f>
        <v>8.2. melléklet a 9/2015. (IV.30.) önkormányzati rendelethez</v>
      </c>
    </row>
    <row r="2" spans="1:5" s="512" customFormat="1" ht="25.5" customHeight="1">
      <c r="A2" s="492" t="s">
        <v>148</v>
      </c>
      <c r="B2" s="683" t="s">
        <v>710</v>
      </c>
      <c r="C2" s="684"/>
      <c r="D2" s="685"/>
      <c r="E2" s="535" t="s">
        <v>51</v>
      </c>
    </row>
    <row r="3" spans="1:5" s="512" customFormat="1" ht="24.75" thickBot="1">
      <c r="A3" s="510" t="s">
        <v>147</v>
      </c>
      <c r="B3" s="686" t="s">
        <v>699</v>
      </c>
      <c r="C3" s="689"/>
      <c r="D3" s="690"/>
      <c r="E3" s="536" t="s">
        <v>41</v>
      </c>
    </row>
    <row r="4" spans="1:5" s="513" customFormat="1" ht="15.75" customHeight="1" thickBot="1">
      <c r="A4" s="467"/>
      <c r="B4" s="467"/>
      <c r="C4" s="468"/>
      <c r="D4" s="468"/>
      <c r="E4" s="468" t="s">
        <v>42</v>
      </c>
    </row>
    <row r="5" spans="1:5" ht="24.75" thickBot="1">
      <c r="A5" s="298" t="s">
        <v>149</v>
      </c>
      <c r="B5" s="299" t="s">
        <v>43</v>
      </c>
      <c r="C5" s="97" t="s">
        <v>181</v>
      </c>
      <c r="D5" s="97" t="s">
        <v>185</v>
      </c>
      <c r="E5" s="469" t="s">
        <v>186</v>
      </c>
    </row>
    <row r="6" spans="1:5" s="514" customFormat="1" ht="12.75" customHeight="1" thickBot="1">
      <c r="A6" s="462" t="s">
        <v>422</v>
      </c>
      <c r="B6" s="463" t="s">
        <v>423</v>
      </c>
      <c r="C6" s="463" t="s">
        <v>424</v>
      </c>
      <c r="D6" s="112" t="s">
        <v>425</v>
      </c>
      <c r="E6" s="110" t="s">
        <v>426</v>
      </c>
    </row>
    <row r="7" spans="1:5" s="514" customFormat="1" ht="15.75" customHeight="1" thickBot="1">
      <c r="A7" s="680" t="s">
        <v>44</v>
      </c>
      <c r="B7" s="681"/>
      <c r="C7" s="681"/>
      <c r="D7" s="681"/>
      <c r="E7" s="682"/>
    </row>
    <row r="8" spans="1:5" s="488" customFormat="1" ht="12" customHeight="1" thickBot="1">
      <c r="A8" s="462" t="s">
        <v>7</v>
      </c>
      <c r="B8" s="526" t="s">
        <v>564</v>
      </c>
      <c r="C8" s="393">
        <f>SUM(C9:C18)</f>
        <v>300</v>
      </c>
      <c r="D8" s="555">
        <f>SUM(D9:D18)</f>
        <v>1072</v>
      </c>
      <c r="E8" s="532">
        <f>SUM(E9:E18)</f>
        <v>3065</v>
      </c>
    </row>
    <row r="9" spans="1:5" s="488" customFormat="1" ht="12" customHeight="1">
      <c r="A9" s="537" t="s">
        <v>72</v>
      </c>
      <c r="B9" s="314" t="s">
        <v>341</v>
      </c>
      <c r="C9" s="106"/>
      <c r="D9" s="556"/>
      <c r="E9" s="521"/>
    </row>
    <row r="10" spans="1:5" s="488" customFormat="1" ht="12" customHeight="1">
      <c r="A10" s="538" t="s">
        <v>73</v>
      </c>
      <c r="B10" s="312" t="s">
        <v>342</v>
      </c>
      <c r="C10" s="390">
        <v>300</v>
      </c>
      <c r="D10" s="557">
        <v>1072</v>
      </c>
      <c r="E10" s="115">
        <v>3064</v>
      </c>
    </row>
    <row r="11" spans="1:5" s="488" customFormat="1" ht="12" customHeight="1">
      <c r="A11" s="538" t="s">
        <v>74</v>
      </c>
      <c r="B11" s="312" t="s">
        <v>343</v>
      </c>
      <c r="C11" s="390"/>
      <c r="D11" s="557"/>
      <c r="E11" s="115"/>
    </row>
    <row r="12" spans="1:5" s="488" customFormat="1" ht="12" customHeight="1">
      <c r="A12" s="538" t="s">
        <v>75</v>
      </c>
      <c r="B12" s="312" t="s">
        <v>344</v>
      </c>
      <c r="C12" s="390"/>
      <c r="D12" s="557"/>
      <c r="E12" s="115"/>
    </row>
    <row r="13" spans="1:5" s="488" customFormat="1" ht="12" customHeight="1">
      <c r="A13" s="538" t="s">
        <v>108</v>
      </c>
      <c r="B13" s="312" t="s">
        <v>345</v>
      </c>
      <c r="C13" s="390"/>
      <c r="D13" s="557"/>
      <c r="E13" s="115"/>
    </row>
    <row r="14" spans="1:5" s="488" customFormat="1" ht="12" customHeight="1">
      <c r="A14" s="538" t="s">
        <v>76</v>
      </c>
      <c r="B14" s="312" t="s">
        <v>565</v>
      </c>
      <c r="C14" s="390"/>
      <c r="D14" s="557"/>
      <c r="E14" s="115"/>
    </row>
    <row r="15" spans="1:5" s="515" customFormat="1" ht="12" customHeight="1">
      <c r="A15" s="538" t="s">
        <v>77</v>
      </c>
      <c r="B15" s="311" t="s">
        <v>566</v>
      </c>
      <c r="C15" s="390"/>
      <c r="D15" s="557"/>
      <c r="E15" s="115"/>
    </row>
    <row r="16" spans="1:5" s="515" customFormat="1" ht="12" customHeight="1">
      <c r="A16" s="538" t="s">
        <v>85</v>
      </c>
      <c r="B16" s="312" t="s">
        <v>348</v>
      </c>
      <c r="C16" s="107"/>
      <c r="D16" s="558"/>
      <c r="E16" s="520">
        <v>1</v>
      </c>
    </row>
    <row r="17" spans="1:5" s="488" customFormat="1" ht="12" customHeight="1">
      <c r="A17" s="538" t="s">
        <v>86</v>
      </c>
      <c r="B17" s="312" t="s">
        <v>350</v>
      </c>
      <c r="C17" s="390"/>
      <c r="D17" s="557"/>
      <c r="E17" s="115"/>
    </row>
    <row r="18" spans="1:5" s="515" customFormat="1" ht="12" customHeight="1" thickBot="1">
      <c r="A18" s="538" t="s">
        <v>87</v>
      </c>
      <c r="B18" s="311" t="s">
        <v>352</v>
      </c>
      <c r="C18" s="392"/>
      <c r="D18" s="116"/>
      <c r="E18" s="516"/>
    </row>
    <row r="19" spans="1:5" s="515" customFormat="1" ht="12" customHeight="1" thickBot="1">
      <c r="A19" s="462" t="s">
        <v>8</v>
      </c>
      <c r="B19" s="526" t="s">
        <v>567</v>
      </c>
      <c r="C19" s="393">
        <f>SUM(C20:C22)</f>
        <v>1646</v>
      </c>
      <c r="D19" s="555">
        <f>SUM(D20:D22)</f>
        <v>1646</v>
      </c>
      <c r="E19" s="532">
        <f>SUM(E20:E22)</f>
        <v>0</v>
      </c>
    </row>
    <row r="20" spans="1:5" s="515" customFormat="1" ht="12" customHeight="1">
      <c r="A20" s="538" t="s">
        <v>78</v>
      </c>
      <c r="B20" s="313" t="s">
        <v>314</v>
      </c>
      <c r="C20" s="390"/>
      <c r="D20" s="557"/>
      <c r="E20" s="115"/>
    </row>
    <row r="21" spans="1:5" s="515" customFormat="1" ht="12" customHeight="1">
      <c r="A21" s="538" t="s">
        <v>79</v>
      </c>
      <c r="B21" s="312" t="s">
        <v>568</v>
      </c>
      <c r="C21" s="390"/>
      <c r="D21" s="557"/>
      <c r="E21" s="115"/>
    </row>
    <row r="22" spans="1:5" s="515" customFormat="1" ht="12" customHeight="1">
      <c r="A22" s="538" t="s">
        <v>80</v>
      </c>
      <c r="B22" s="312" t="s">
        <v>569</v>
      </c>
      <c r="C22" s="390">
        <v>1646</v>
      </c>
      <c r="D22" s="557">
        <v>1646</v>
      </c>
      <c r="E22" s="115"/>
    </row>
    <row r="23" spans="1:5" s="488" customFormat="1" ht="12" customHeight="1" thickBot="1">
      <c r="A23" s="538" t="s">
        <v>81</v>
      </c>
      <c r="B23" s="312" t="s">
        <v>691</v>
      </c>
      <c r="C23" s="390"/>
      <c r="D23" s="557"/>
      <c r="E23" s="115"/>
    </row>
    <row r="24" spans="1:5" s="488" customFormat="1" ht="12" customHeight="1" thickBot="1">
      <c r="A24" s="525" t="s">
        <v>9</v>
      </c>
      <c r="B24" s="332" t="s">
        <v>125</v>
      </c>
      <c r="C24" s="41"/>
      <c r="D24" s="559"/>
      <c r="E24" s="531"/>
    </row>
    <row r="25" spans="1:5" s="488" customFormat="1" ht="12" customHeight="1" thickBot="1">
      <c r="A25" s="525" t="s">
        <v>10</v>
      </c>
      <c r="B25" s="332" t="s">
        <v>570</v>
      </c>
      <c r="C25" s="393">
        <f>+C26+C27</f>
        <v>0</v>
      </c>
      <c r="D25" s="555">
        <f>+D26+D27</f>
        <v>0</v>
      </c>
      <c r="E25" s="532">
        <f>+E26+E27</f>
        <v>0</v>
      </c>
    </row>
    <row r="26" spans="1:5" s="488" customFormat="1" ht="12" customHeight="1">
      <c r="A26" s="539" t="s">
        <v>328</v>
      </c>
      <c r="B26" s="540" t="s">
        <v>568</v>
      </c>
      <c r="C26" s="103"/>
      <c r="D26" s="546"/>
      <c r="E26" s="519"/>
    </row>
    <row r="27" spans="1:5" s="488" customFormat="1" ht="12" customHeight="1">
      <c r="A27" s="539" t="s">
        <v>334</v>
      </c>
      <c r="B27" s="541" t="s">
        <v>571</v>
      </c>
      <c r="C27" s="394"/>
      <c r="D27" s="560"/>
      <c r="E27" s="518"/>
    </row>
    <row r="28" spans="1:5" s="488" customFormat="1" ht="12" customHeight="1" thickBot="1">
      <c r="A28" s="538" t="s">
        <v>336</v>
      </c>
      <c r="B28" s="542" t="s">
        <v>692</v>
      </c>
      <c r="C28" s="522"/>
      <c r="D28" s="561"/>
      <c r="E28" s="517"/>
    </row>
    <row r="29" spans="1:5" s="488" customFormat="1" ht="12" customHeight="1" thickBot="1">
      <c r="A29" s="525" t="s">
        <v>11</v>
      </c>
      <c r="B29" s="332" t="s">
        <v>572</v>
      </c>
      <c r="C29" s="393">
        <f>+C30+C31+C32</f>
        <v>0</v>
      </c>
      <c r="D29" s="555">
        <f>+D30+D31+D32</f>
        <v>0</v>
      </c>
      <c r="E29" s="532">
        <f>+E30+E31+E32</f>
        <v>0</v>
      </c>
    </row>
    <row r="30" spans="1:5" s="488" customFormat="1" ht="12" customHeight="1">
      <c r="A30" s="539" t="s">
        <v>65</v>
      </c>
      <c r="B30" s="540" t="s">
        <v>354</v>
      </c>
      <c r="C30" s="103"/>
      <c r="D30" s="546"/>
      <c r="E30" s="519"/>
    </row>
    <row r="31" spans="1:5" s="488" customFormat="1" ht="12" customHeight="1">
      <c r="A31" s="539" t="s">
        <v>66</v>
      </c>
      <c r="B31" s="541" t="s">
        <v>355</v>
      </c>
      <c r="C31" s="394"/>
      <c r="D31" s="560"/>
      <c r="E31" s="518"/>
    </row>
    <row r="32" spans="1:5" s="488" customFormat="1" ht="12" customHeight="1" thickBot="1">
      <c r="A32" s="538" t="s">
        <v>67</v>
      </c>
      <c r="B32" s="524" t="s">
        <v>357</v>
      </c>
      <c r="C32" s="522"/>
      <c r="D32" s="561"/>
      <c r="E32" s="517"/>
    </row>
    <row r="33" spans="1:5" s="488" customFormat="1" ht="12" customHeight="1" thickBot="1">
      <c r="A33" s="525" t="s">
        <v>12</v>
      </c>
      <c r="B33" s="332" t="s">
        <v>482</v>
      </c>
      <c r="C33" s="41"/>
      <c r="D33" s="559"/>
      <c r="E33" s="531"/>
    </row>
    <row r="34" spans="1:5" s="488" customFormat="1" ht="12" customHeight="1" thickBot="1">
      <c r="A34" s="525" t="s">
        <v>13</v>
      </c>
      <c r="B34" s="332" t="s">
        <v>573</v>
      </c>
      <c r="C34" s="41"/>
      <c r="D34" s="559"/>
      <c r="E34" s="531"/>
    </row>
    <row r="35" spans="1:5" s="488" customFormat="1" ht="12" customHeight="1" thickBot="1">
      <c r="A35" s="462" t="s">
        <v>14</v>
      </c>
      <c r="B35" s="332" t="s">
        <v>574</v>
      </c>
      <c r="C35" s="393">
        <f>+C8+C19+C24+C25+C29+C33+C34</f>
        <v>1946</v>
      </c>
      <c r="D35" s="555">
        <f>+D8+D19+D24+D25+D29+D33+D34</f>
        <v>2718</v>
      </c>
      <c r="E35" s="532">
        <f>+E8+E19+E24+E25+E29+E33+E34</f>
        <v>3065</v>
      </c>
    </row>
    <row r="36" spans="1:5" s="515" customFormat="1" ht="12" customHeight="1" thickBot="1">
      <c r="A36" s="527" t="s">
        <v>15</v>
      </c>
      <c r="B36" s="332" t="s">
        <v>575</v>
      </c>
      <c r="C36" s="393">
        <f>+C37+C38+C39</f>
        <v>13574</v>
      </c>
      <c r="D36" s="555">
        <f>+D37+D38+D39</f>
        <v>13240</v>
      </c>
      <c r="E36" s="532">
        <f>+E37+E38+E39</f>
        <v>12119</v>
      </c>
    </row>
    <row r="37" spans="1:5" s="515" customFormat="1" ht="15" customHeight="1">
      <c r="A37" s="539" t="s">
        <v>576</v>
      </c>
      <c r="B37" s="540" t="s">
        <v>168</v>
      </c>
      <c r="C37" s="103"/>
      <c r="D37" s="546"/>
      <c r="E37" s="519"/>
    </row>
    <row r="38" spans="1:5" s="515" customFormat="1" ht="15" customHeight="1">
      <c r="A38" s="539" t="s">
        <v>577</v>
      </c>
      <c r="B38" s="541" t="s">
        <v>3</v>
      </c>
      <c r="C38" s="394"/>
      <c r="D38" s="560"/>
      <c r="E38" s="518"/>
    </row>
    <row r="39" spans="1:5" ht="13.5" thickBot="1">
      <c r="A39" s="538" t="s">
        <v>578</v>
      </c>
      <c r="B39" s="524" t="s">
        <v>579</v>
      </c>
      <c r="C39" s="522">
        <v>13574</v>
      </c>
      <c r="D39" s="561">
        <v>13240</v>
      </c>
      <c r="E39" s="517">
        <v>12119</v>
      </c>
    </row>
    <row r="40" spans="1:5" s="514" customFormat="1" ht="16.5" customHeight="1" thickBot="1">
      <c r="A40" s="527" t="s">
        <v>16</v>
      </c>
      <c r="B40" s="528" t="s">
        <v>580</v>
      </c>
      <c r="C40" s="109">
        <f>+C35+C36</f>
        <v>15520</v>
      </c>
      <c r="D40" s="562">
        <f>+D35+D36</f>
        <v>15958</v>
      </c>
      <c r="E40" s="533">
        <f>+E35+E36</f>
        <v>15184</v>
      </c>
    </row>
    <row r="41" spans="1:5" s="288" customFormat="1" ht="12" customHeight="1">
      <c r="A41" s="470"/>
      <c r="B41" s="471"/>
      <c r="C41" s="486"/>
      <c r="D41" s="486"/>
      <c r="E41" s="486"/>
    </row>
    <row r="42" spans="1:5" ht="12" customHeight="1" thickBot="1">
      <c r="A42" s="472"/>
      <c r="B42" s="473"/>
      <c r="C42" s="487"/>
      <c r="D42" s="487"/>
      <c r="E42" s="487"/>
    </row>
    <row r="43" spans="1:5" ht="12" customHeight="1" thickBot="1">
      <c r="A43" s="680" t="s">
        <v>45</v>
      </c>
      <c r="B43" s="681"/>
      <c r="C43" s="681"/>
      <c r="D43" s="681"/>
      <c r="E43" s="682"/>
    </row>
    <row r="44" spans="1:5" ht="12" customHeight="1" thickBot="1">
      <c r="A44" s="525" t="s">
        <v>7</v>
      </c>
      <c r="B44" s="332" t="s">
        <v>581</v>
      </c>
      <c r="C44" s="393">
        <f>SUM(C45:C49)</f>
        <v>15520</v>
      </c>
      <c r="D44" s="393">
        <f>SUM(D45:D49)</f>
        <v>15866</v>
      </c>
      <c r="E44" s="532">
        <f>SUM(E45:E49)</f>
        <v>15345</v>
      </c>
    </row>
    <row r="45" spans="1:5" ht="12" customHeight="1">
      <c r="A45" s="538" t="s">
        <v>72</v>
      </c>
      <c r="B45" s="313" t="s">
        <v>37</v>
      </c>
      <c r="C45" s="103">
        <v>10623</v>
      </c>
      <c r="D45" s="103">
        <v>10191</v>
      </c>
      <c r="E45" s="519">
        <v>9949</v>
      </c>
    </row>
    <row r="46" spans="1:5" ht="12" customHeight="1">
      <c r="A46" s="538" t="s">
        <v>73</v>
      </c>
      <c r="B46" s="312" t="s">
        <v>134</v>
      </c>
      <c r="C46" s="387">
        <v>2867</v>
      </c>
      <c r="D46" s="387">
        <v>2867</v>
      </c>
      <c r="E46" s="543">
        <v>2627</v>
      </c>
    </row>
    <row r="47" spans="1:5" ht="12" customHeight="1">
      <c r="A47" s="538" t="s">
        <v>74</v>
      </c>
      <c r="B47" s="312" t="s">
        <v>101</v>
      </c>
      <c r="C47" s="387">
        <v>2030</v>
      </c>
      <c r="D47" s="387">
        <v>2808</v>
      </c>
      <c r="E47" s="543">
        <v>2769</v>
      </c>
    </row>
    <row r="48" spans="1:5" s="288" customFormat="1" ht="12" customHeight="1">
      <c r="A48" s="538" t="s">
        <v>75</v>
      </c>
      <c r="B48" s="312" t="s">
        <v>135</v>
      </c>
      <c r="C48" s="387"/>
      <c r="D48" s="387"/>
      <c r="E48" s="543"/>
    </row>
    <row r="49" spans="1:5" ht="12" customHeight="1" thickBot="1">
      <c r="A49" s="538" t="s">
        <v>108</v>
      </c>
      <c r="B49" s="312" t="s">
        <v>136</v>
      </c>
      <c r="C49" s="387"/>
      <c r="D49" s="387"/>
      <c r="E49" s="543"/>
    </row>
    <row r="50" spans="1:5" ht="12" customHeight="1" thickBot="1">
      <c r="A50" s="525" t="s">
        <v>8</v>
      </c>
      <c r="B50" s="332" t="s">
        <v>582</v>
      </c>
      <c r="C50" s="393">
        <f>SUM(C51:C53)</f>
        <v>0</v>
      </c>
      <c r="D50" s="393">
        <f>SUM(D51:D53)</f>
        <v>92</v>
      </c>
      <c r="E50" s="532">
        <f>SUM(E51:E53)</f>
        <v>92</v>
      </c>
    </row>
    <row r="51" spans="1:5" ht="12" customHeight="1">
      <c r="A51" s="538" t="s">
        <v>78</v>
      </c>
      <c r="B51" s="313" t="s">
        <v>158</v>
      </c>
      <c r="C51" s="103"/>
      <c r="D51" s="103">
        <v>92</v>
      </c>
      <c r="E51" s="519">
        <v>92</v>
      </c>
    </row>
    <row r="52" spans="1:5" ht="12" customHeight="1">
      <c r="A52" s="538" t="s">
        <v>79</v>
      </c>
      <c r="B52" s="312" t="s">
        <v>138</v>
      </c>
      <c r="C52" s="387"/>
      <c r="D52" s="387"/>
      <c r="E52" s="543"/>
    </row>
    <row r="53" spans="1:5" ht="15" customHeight="1">
      <c r="A53" s="538" t="s">
        <v>80</v>
      </c>
      <c r="B53" s="312" t="s">
        <v>46</v>
      </c>
      <c r="C53" s="387"/>
      <c r="D53" s="387"/>
      <c r="E53" s="543"/>
    </row>
    <row r="54" spans="1:5" ht="13.5" thickBot="1">
      <c r="A54" s="538" t="s">
        <v>81</v>
      </c>
      <c r="B54" s="312" t="s">
        <v>693</v>
      </c>
      <c r="C54" s="387"/>
      <c r="D54" s="387"/>
      <c r="E54" s="543"/>
    </row>
    <row r="55" spans="1:5" ht="15" customHeight="1" thickBot="1">
      <c r="A55" s="525" t="s">
        <v>9</v>
      </c>
      <c r="B55" s="529" t="s">
        <v>583</v>
      </c>
      <c r="C55" s="109">
        <f>+C44+C50</f>
        <v>15520</v>
      </c>
      <c r="D55" s="109">
        <f>+D44+D50</f>
        <v>15958</v>
      </c>
      <c r="E55" s="533">
        <f>+E44+E50</f>
        <v>15437</v>
      </c>
    </row>
    <row r="56" spans="3:5" ht="13.5" thickBot="1">
      <c r="C56" s="534"/>
      <c r="D56" s="534"/>
      <c r="E56" s="534"/>
    </row>
    <row r="57" spans="1:5" ht="13.5" thickBot="1">
      <c r="A57" s="474" t="s">
        <v>681</v>
      </c>
      <c r="B57" s="475"/>
      <c r="C57" s="113">
        <v>3</v>
      </c>
      <c r="D57" s="113">
        <v>3</v>
      </c>
      <c r="E57" s="523">
        <v>3</v>
      </c>
    </row>
    <row r="58" spans="1:5" ht="13.5" thickBot="1">
      <c r="A58" s="474" t="s">
        <v>150</v>
      </c>
      <c r="B58" s="475"/>
      <c r="C58" s="113">
        <v>0</v>
      </c>
      <c r="D58" s="113">
        <v>0</v>
      </c>
      <c r="E58" s="523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7.00390625" style="286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52</v>
      </c>
    </row>
    <row r="2" spans="1:7" ht="17.25" customHeight="1" thickBot="1">
      <c r="A2" s="695" t="s">
        <v>5</v>
      </c>
      <c r="B2" s="697" t="s">
        <v>305</v>
      </c>
      <c r="C2" s="697" t="s">
        <v>694</v>
      </c>
      <c r="D2" s="697" t="s">
        <v>704</v>
      </c>
      <c r="E2" s="691" t="s">
        <v>695</v>
      </c>
      <c r="F2" s="691"/>
      <c r="G2" s="692"/>
    </row>
    <row r="3" spans="1:7" s="287" customFormat="1" ht="57.75" customHeight="1" thickBot="1">
      <c r="A3" s="696"/>
      <c r="B3" s="698"/>
      <c r="C3" s="698"/>
      <c r="D3" s="698"/>
      <c r="E3" s="30" t="s">
        <v>696</v>
      </c>
      <c r="F3" s="30" t="s">
        <v>697</v>
      </c>
      <c r="G3" s="611" t="s">
        <v>698</v>
      </c>
    </row>
    <row r="4" spans="1:7" s="288" customFormat="1" ht="15" customHeight="1" thickBot="1">
      <c r="A4" s="462" t="s">
        <v>422</v>
      </c>
      <c r="B4" s="463" t="s">
        <v>423</v>
      </c>
      <c r="C4" s="463" t="s">
        <v>424</v>
      </c>
      <c r="D4" s="463" t="s">
        <v>425</v>
      </c>
      <c r="E4" s="463" t="s">
        <v>705</v>
      </c>
      <c r="F4" s="463" t="s">
        <v>503</v>
      </c>
      <c r="G4" s="547" t="s">
        <v>504</v>
      </c>
    </row>
    <row r="5" spans="1:7" ht="15" customHeight="1">
      <c r="A5" s="289" t="s">
        <v>7</v>
      </c>
      <c r="B5" s="290" t="s">
        <v>711</v>
      </c>
      <c r="C5" s="291">
        <v>-27935</v>
      </c>
      <c r="D5" s="291"/>
      <c r="E5" s="292">
        <f>C5+D5</f>
        <v>-27935</v>
      </c>
      <c r="F5" s="291"/>
      <c r="G5" s="293"/>
    </row>
    <row r="6" spans="1:7" ht="15" customHeight="1">
      <c r="A6" s="294" t="s">
        <v>8</v>
      </c>
      <c r="B6" s="295" t="s">
        <v>712</v>
      </c>
      <c r="C6" s="2">
        <v>872</v>
      </c>
      <c r="D6" s="2"/>
      <c r="E6" s="292">
        <f aca="true" t="shared" si="0" ref="E6:E35">C6+D6</f>
        <v>872</v>
      </c>
      <c r="F6" s="2"/>
      <c r="G6" s="181"/>
    </row>
    <row r="7" spans="1:7" ht="15" customHeight="1">
      <c r="A7" s="294" t="s">
        <v>9</v>
      </c>
      <c r="B7" s="295" t="s">
        <v>713</v>
      </c>
      <c r="C7" s="2">
        <v>1077</v>
      </c>
      <c r="D7" s="2"/>
      <c r="E7" s="292">
        <f t="shared" si="0"/>
        <v>1077</v>
      </c>
      <c r="F7" s="2"/>
      <c r="G7" s="181"/>
    </row>
    <row r="8" spans="1:7" ht="15" customHeight="1">
      <c r="A8" s="294" t="s">
        <v>10</v>
      </c>
      <c r="B8" s="295" t="s">
        <v>714</v>
      </c>
      <c r="C8" s="2">
        <v>-253</v>
      </c>
      <c r="D8" s="2"/>
      <c r="E8" s="292">
        <f t="shared" si="0"/>
        <v>-253</v>
      </c>
      <c r="F8" s="2"/>
      <c r="G8" s="181"/>
    </row>
    <row r="9" spans="1:7" ht="15" customHeight="1">
      <c r="A9" s="294" t="s">
        <v>11</v>
      </c>
      <c r="B9" s="295"/>
      <c r="C9" s="2"/>
      <c r="D9" s="2"/>
      <c r="E9" s="292">
        <f t="shared" si="0"/>
        <v>0</v>
      </c>
      <c r="F9" s="2"/>
      <c r="G9" s="181"/>
    </row>
    <row r="10" spans="1:7" ht="15" customHeight="1">
      <c r="A10" s="294" t="s">
        <v>12</v>
      </c>
      <c r="B10" s="295"/>
      <c r="C10" s="2"/>
      <c r="D10" s="2"/>
      <c r="E10" s="292">
        <f t="shared" si="0"/>
        <v>0</v>
      </c>
      <c r="F10" s="2"/>
      <c r="G10" s="181"/>
    </row>
    <row r="11" spans="1:7" ht="15" customHeight="1">
      <c r="A11" s="294" t="s">
        <v>13</v>
      </c>
      <c r="B11" s="295"/>
      <c r="C11" s="2"/>
      <c r="D11" s="2"/>
      <c r="E11" s="292">
        <f t="shared" si="0"/>
        <v>0</v>
      </c>
      <c r="F11" s="2"/>
      <c r="G11" s="181"/>
    </row>
    <row r="12" spans="1:7" ht="15" customHeight="1">
      <c r="A12" s="294" t="s">
        <v>14</v>
      </c>
      <c r="B12" s="295"/>
      <c r="C12" s="2"/>
      <c r="D12" s="2"/>
      <c r="E12" s="292">
        <f t="shared" si="0"/>
        <v>0</v>
      </c>
      <c r="F12" s="2"/>
      <c r="G12" s="181"/>
    </row>
    <row r="13" spans="1:7" ht="15" customHeight="1">
      <c r="A13" s="294" t="s">
        <v>15</v>
      </c>
      <c r="B13" s="295"/>
      <c r="C13" s="2"/>
      <c r="D13" s="2"/>
      <c r="E13" s="292">
        <f t="shared" si="0"/>
        <v>0</v>
      </c>
      <c r="F13" s="2"/>
      <c r="G13" s="181"/>
    </row>
    <row r="14" spans="1:7" ht="15" customHeight="1">
      <c r="A14" s="294" t="s">
        <v>16</v>
      </c>
      <c r="B14" s="295"/>
      <c r="C14" s="2"/>
      <c r="D14" s="2"/>
      <c r="E14" s="292">
        <f t="shared" si="0"/>
        <v>0</v>
      </c>
      <c r="F14" s="2"/>
      <c r="G14" s="181"/>
    </row>
    <row r="15" spans="1:7" ht="15" customHeight="1">
      <c r="A15" s="294" t="s">
        <v>17</v>
      </c>
      <c r="B15" s="295"/>
      <c r="C15" s="2"/>
      <c r="D15" s="2"/>
      <c r="E15" s="292">
        <f t="shared" si="0"/>
        <v>0</v>
      </c>
      <c r="F15" s="2"/>
      <c r="G15" s="181"/>
    </row>
    <row r="16" spans="1:7" ht="15" customHeight="1">
      <c r="A16" s="294" t="s">
        <v>18</v>
      </c>
      <c r="B16" s="295"/>
      <c r="C16" s="2"/>
      <c r="D16" s="2"/>
      <c r="E16" s="292">
        <f t="shared" si="0"/>
        <v>0</v>
      </c>
      <c r="F16" s="2"/>
      <c r="G16" s="181"/>
    </row>
    <row r="17" spans="1:7" ht="15" customHeight="1">
      <c r="A17" s="294" t="s">
        <v>19</v>
      </c>
      <c r="B17" s="295"/>
      <c r="C17" s="2"/>
      <c r="D17" s="2"/>
      <c r="E17" s="292">
        <f t="shared" si="0"/>
        <v>0</v>
      </c>
      <c r="F17" s="2"/>
      <c r="G17" s="181"/>
    </row>
    <row r="18" spans="1:7" ht="15" customHeight="1">
      <c r="A18" s="294" t="s">
        <v>20</v>
      </c>
      <c r="B18" s="295"/>
      <c r="C18" s="2"/>
      <c r="D18" s="2"/>
      <c r="E18" s="292">
        <f t="shared" si="0"/>
        <v>0</v>
      </c>
      <c r="F18" s="2"/>
      <c r="G18" s="181"/>
    </row>
    <row r="19" spans="1:7" ht="15" customHeight="1">
      <c r="A19" s="294" t="s">
        <v>21</v>
      </c>
      <c r="B19" s="295"/>
      <c r="C19" s="2"/>
      <c r="D19" s="2"/>
      <c r="E19" s="292">
        <f t="shared" si="0"/>
        <v>0</v>
      </c>
      <c r="F19" s="2"/>
      <c r="G19" s="181"/>
    </row>
    <row r="20" spans="1:7" ht="15" customHeight="1">
      <c r="A20" s="294" t="s">
        <v>22</v>
      </c>
      <c r="B20" s="295"/>
      <c r="C20" s="2"/>
      <c r="D20" s="2"/>
      <c r="E20" s="292">
        <f t="shared" si="0"/>
        <v>0</v>
      </c>
      <c r="F20" s="2"/>
      <c r="G20" s="181"/>
    </row>
    <row r="21" spans="1:7" ht="15" customHeight="1">
      <c r="A21" s="294" t="s">
        <v>23</v>
      </c>
      <c r="B21" s="295"/>
      <c r="C21" s="2"/>
      <c r="D21" s="2"/>
      <c r="E21" s="292">
        <f t="shared" si="0"/>
        <v>0</v>
      </c>
      <c r="F21" s="2"/>
      <c r="G21" s="181"/>
    </row>
    <row r="22" spans="1:7" ht="15" customHeight="1">
      <c r="A22" s="294" t="s">
        <v>24</v>
      </c>
      <c r="B22" s="295"/>
      <c r="C22" s="2"/>
      <c r="D22" s="2"/>
      <c r="E22" s="292">
        <f t="shared" si="0"/>
        <v>0</v>
      </c>
      <c r="F22" s="2"/>
      <c r="G22" s="181"/>
    </row>
    <row r="23" spans="1:7" ht="15" customHeight="1">
      <c r="A23" s="294" t="s">
        <v>25</v>
      </c>
      <c r="B23" s="295"/>
      <c r="C23" s="2"/>
      <c r="D23" s="2"/>
      <c r="E23" s="292">
        <f t="shared" si="0"/>
        <v>0</v>
      </c>
      <c r="F23" s="2"/>
      <c r="G23" s="181"/>
    </row>
    <row r="24" spans="1:7" ht="15" customHeight="1">
      <c r="A24" s="294" t="s">
        <v>26</v>
      </c>
      <c r="B24" s="295"/>
      <c r="C24" s="2"/>
      <c r="D24" s="2"/>
      <c r="E24" s="292">
        <f t="shared" si="0"/>
        <v>0</v>
      </c>
      <c r="F24" s="2"/>
      <c r="G24" s="181"/>
    </row>
    <row r="25" spans="1:7" ht="15" customHeight="1">
      <c r="A25" s="294" t="s">
        <v>27</v>
      </c>
      <c r="B25" s="295"/>
      <c r="C25" s="2"/>
      <c r="D25" s="2"/>
      <c r="E25" s="292">
        <f t="shared" si="0"/>
        <v>0</v>
      </c>
      <c r="F25" s="2"/>
      <c r="G25" s="181"/>
    </row>
    <row r="26" spans="1:7" ht="15" customHeight="1">
      <c r="A26" s="294" t="s">
        <v>28</v>
      </c>
      <c r="B26" s="295"/>
      <c r="C26" s="2"/>
      <c r="D26" s="2"/>
      <c r="E26" s="292">
        <f t="shared" si="0"/>
        <v>0</v>
      </c>
      <c r="F26" s="2"/>
      <c r="G26" s="181"/>
    </row>
    <row r="27" spans="1:7" ht="15" customHeight="1">
      <c r="A27" s="294" t="s">
        <v>29</v>
      </c>
      <c r="B27" s="295"/>
      <c r="C27" s="2"/>
      <c r="D27" s="2"/>
      <c r="E27" s="292">
        <f t="shared" si="0"/>
        <v>0</v>
      </c>
      <c r="F27" s="2"/>
      <c r="G27" s="181"/>
    </row>
    <row r="28" spans="1:7" ht="15" customHeight="1">
      <c r="A28" s="294" t="s">
        <v>30</v>
      </c>
      <c r="B28" s="295"/>
      <c r="C28" s="2"/>
      <c r="D28" s="2"/>
      <c r="E28" s="292">
        <f t="shared" si="0"/>
        <v>0</v>
      </c>
      <c r="F28" s="2"/>
      <c r="G28" s="181"/>
    </row>
    <row r="29" spans="1:7" ht="15" customHeight="1">
      <c r="A29" s="294" t="s">
        <v>31</v>
      </c>
      <c r="B29" s="295"/>
      <c r="C29" s="2"/>
      <c r="D29" s="2"/>
      <c r="E29" s="292">
        <f t="shared" si="0"/>
        <v>0</v>
      </c>
      <c r="F29" s="2"/>
      <c r="G29" s="181"/>
    </row>
    <row r="30" spans="1:7" ht="15" customHeight="1">
      <c r="A30" s="294" t="s">
        <v>32</v>
      </c>
      <c r="B30" s="295"/>
      <c r="C30" s="2"/>
      <c r="D30" s="2"/>
      <c r="E30" s="292"/>
      <c r="F30" s="2"/>
      <c r="G30" s="181"/>
    </row>
    <row r="31" spans="1:7" ht="15" customHeight="1">
      <c r="A31" s="294" t="s">
        <v>33</v>
      </c>
      <c r="B31" s="295"/>
      <c r="C31" s="2"/>
      <c r="D31" s="2"/>
      <c r="E31" s="292">
        <f t="shared" si="0"/>
        <v>0</v>
      </c>
      <c r="F31" s="2"/>
      <c r="G31" s="181"/>
    </row>
    <row r="32" spans="1:7" ht="15" customHeight="1">
      <c r="A32" s="294" t="s">
        <v>34</v>
      </c>
      <c r="B32" s="295"/>
      <c r="C32" s="2"/>
      <c r="D32" s="2"/>
      <c r="E32" s="292">
        <f t="shared" si="0"/>
        <v>0</v>
      </c>
      <c r="F32" s="2"/>
      <c r="G32" s="181"/>
    </row>
    <row r="33" spans="1:7" ht="15" customHeight="1">
      <c r="A33" s="294" t="s">
        <v>35</v>
      </c>
      <c r="B33" s="295"/>
      <c r="C33" s="2"/>
      <c r="D33" s="2"/>
      <c r="E33" s="292">
        <f t="shared" si="0"/>
        <v>0</v>
      </c>
      <c r="F33" s="2"/>
      <c r="G33" s="181"/>
    </row>
    <row r="34" spans="1:7" ht="15" customHeight="1">
      <c r="A34" s="294" t="s">
        <v>92</v>
      </c>
      <c r="B34" s="295"/>
      <c r="C34" s="2"/>
      <c r="D34" s="2"/>
      <c r="E34" s="292">
        <f t="shared" si="0"/>
        <v>0</v>
      </c>
      <c r="F34" s="2"/>
      <c r="G34" s="181"/>
    </row>
    <row r="35" spans="1:7" ht="15" customHeight="1" thickBot="1">
      <c r="A35" s="294" t="s">
        <v>189</v>
      </c>
      <c r="B35" s="296"/>
      <c r="C35" s="3"/>
      <c r="D35" s="3"/>
      <c r="E35" s="292">
        <f t="shared" si="0"/>
        <v>0</v>
      </c>
      <c r="F35" s="3"/>
      <c r="G35" s="297"/>
    </row>
    <row r="36" spans="1:7" ht="15" customHeight="1" thickBot="1">
      <c r="A36" s="693" t="s">
        <v>40</v>
      </c>
      <c r="B36" s="694"/>
      <c r="C36" s="14">
        <f>SUM(C5:C35)</f>
        <v>-26239</v>
      </c>
      <c r="D36" s="14">
        <f>SUM(D5:D35)</f>
        <v>0</v>
      </c>
      <c r="E36" s="14">
        <f>SUM(E5:E35)</f>
        <v>-26239</v>
      </c>
      <c r="F36" s="14">
        <f>SUM(F5:F35)</f>
        <v>0</v>
      </c>
      <c r="G36" s="15">
        <f>SUM(G5:G35)</f>
        <v>0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9/2015. (IV.30.) önkormányzati rendelethez
&amp;"Times New Roman CE,Dőlt"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86">
      <selection activeCell="H89" sqref="H89"/>
    </sheetView>
  </sheetViews>
  <sheetFormatPr defaultColWidth="9.00390625" defaultRowHeight="12.75"/>
  <cols>
    <col min="1" max="1" width="9.00390625" style="353" customWidth="1"/>
    <col min="2" max="2" width="64.875" style="353" customWidth="1"/>
    <col min="3" max="3" width="17.375" style="353" customWidth="1"/>
    <col min="4" max="5" width="17.375" style="354" customWidth="1"/>
    <col min="6" max="16384" width="9.375" style="364" customWidth="1"/>
  </cols>
  <sheetData>
    <row r="1" spans="1:5" ht="15.75" customHeight="1">
      <c r="A1" s="640" t="s">
        <v>4</v>
      </c>
      <c r="B1" s="640"/>
      <c r="C1" s="640"/>
      <c r="D1" s="640"/>
      <c r="E1" s="640"/>
    </row>
    <row r="2" spans="1:5" ht="15.75" customHeight="1" thickBot="1">
      <c r="A2" s="45" t="s">
        <v>112</v>
      </c>
      <c r="B2" s="45"/>
      <c r="C2" s="45"/>
      <c r="D2" s="351"/>
      <c r="E2" s="351" t="s">
        <v>159</v>
      </c>
    </row>
    <row r="3" spans="1:5" ht="15.75" customHeight="1">
      <c r="A3" s="641" t="s">
        <v>60</v>
      </c>
      <c r="B3" s="643" t="s">
        <v>6</v>
      </c>
      <c r="C3" s="699" t="str">
        <f>+CONCATENATE(LEFT(ÖSSZEFÜGGÉSEK!A4,4)-1,". évi tény")</f>
        <v>2013. évi tény</v>
      </c>
      <c r="D3" s="645" t="str">
        <f>+CONCATENATE(LEFT(ÖSSZEFÜGGÉSEK!A4,4),". évi")</f>
        <v>2014. évi</v>
      </c>
      <c r="E3" s="646"/>
    </row>
    <row r="4" spans="1:5" ht="37.5" customHeight="1" thickBot="1">
      <c r="A4" s="642"/>
      <c r="B4" s="644"/>
      <c r="C4" s="700"/>
      <c r="D4" s="47" t="s">
        <v>185</v>
      </c>
      <c r="E4" s="48" t="s">
        <v>186</v>
      </c>
    </row>
    <row r="5" spans="1:5" s="365" customFormat="1" ht="12" customHeight="1" thickBot="1">
      <c r="A5" s="329" t="s">
        <v>422</v>
      </c>
      <c r="B5" s="330" t="s">
        <v>423</v>
      </c>
      <c r="C5" s="330" t="s">
        <v>424</v>
      </c>
      <c r="D5" s="330" t="s">
        <v>426</v>
      </c>
      <c r="E5" s="331" t="s">
        <v>503</v>
      </c>
    </row>
    <row r="6" spans="1:5" s="366" customFormat="1" ht="12" customHeight="1" thickBot="1">
      <c r="A6" s="324" t="s">
        <v>7</v>
      </c>
      <c r="B6" s="563" t="s">
        <v>306</v>
      </c>
      <c r="C6" s="356">
        <f>+C7+C8+C9+C10+C11+C12</f>
        <v>327619</v>
      </c>
      <c r="D6" s="356">
        <f>+D7+D8+D9+D10+D11+D12</f>
        <v>271559</v>
      </c>
      <c r="E6" s="339">
        <f>+E7+E8+E9+E10+E11+E12</f>
        <v>271559</v>
      </c>
    </row>
    <row r="7" spans="1:5" s="366" customFormat="1" ht="12" customHeight="1">
      <c r="A7" s="319" t="s">
        <v>72</v>
      </c>
      <c r="B7" s="564" t="s">
        <v>307</v>
      </c>
      <c r="C7" s="358">
        <v>52268</v>
      </c>
      <c r="D7" s="358">
        <v>141063</v>
      </c>
      <c r="E7" s="341">
        <v>141063</v>
      </c>
    </row>
    <row r="8" spans="1:5" s="366" customFormat="1" ht="12" customHeight="1">
      <c r="A8" s="318" t="s">
        <v>73</v>
      </c>
      <c r="B8" s="565" t="s">
        <v>308</v>
      </c>
      <c r="C8" s="357">
        <v>76931</v>
      </c>
      <c r="D8" s="357">
        <v>66164</v>
      </c>
      <c r="E8" s="340">
        <v>66164</v>
      </c>
    </row>
    <row r="9" spans="1:5" s="366" customFormat="1" ht="12" customHeight="1">
      <c r="A9" s="318" t="s">
        <v>74</v>
      </c>
      <c r="B9" s="565" t="s">
        <v>309</v>
      </c>
      <c r="C9" s="357">
        <v>37777</v>
      </c>
      <c r="D9" s="357">
        <v>23961</v>
      </c>
      <c r="E9" s="340">
        <v>23961</v>
      </c>
    </row>
    <row r="10" spans="1:5" s="366" customFormat="1" ht="12" customHeight="1">
      <c r="A10" s="318" t="s">
        <v>75</v>
      </c>
      <c r="B10" s="565" t="s">
        <v>310</v>
      </c>
      <c r="C10" s="357">
        <v>3986</v>
      </c>
      <c r="D10" s="357">
        <v>3899</v>
      </c>
      <c r="E10" s="340">
        <v>3899</v>
      </c>
    </row>
    <row r="11" spans="1:5" s="366" customFormat="1" ht="12" customHeight="1">
      <c r="A11" s="318" t="s">
        <v>108</v>
      </c>
      <c r="B11" s="565" t="s">
        <v>311</v>
      </c>
      <c r="C11" s="553">
        <v>9530</v>
      </c>
      <c r="D11" s="357">
        <v>8195</v>
      </c>
      <c r="E11" s="340">
        <v>8195</v>
      </c>
    </row>
    <row r="12" spans="1:5" s="366" customFormat="1" ht="12" customHeight="1" thickBot="1">
      <c r="A12" s="320" t="s">
        <v>76</v>
      </c>
      <c r="B12" s="566" t="s">
        <v>312</v>
      </c>
      <c r="C12" s="554">
        <v>147127</v>
      </c>
      <c r="D12" s="359">
        <v>28277</v>
      </c>
      <c r="E12" s="342">
        <v>28277</v>
      </c>
    </row>
    <row r="13" spans="1:5" s="366" customFormat="1" ht="12" customHeight="1" thickBot="1">
      <c r="A13" s="324" t="s">
        <v>8</v>
      </c>
      <c r="B13" s="567" t="s">
        <v>313</v>
      </c>
      <c r="C13" s="356">
        <f>+C14+C15+C16+C17+C18</f>
        <v>102112</v>
      </c>
      <c r="D13" s="356">
        <f>+D14+D15+D16+D17+D18</f>
        <v>100582</v>
      </c>
      <c r="E13" s="339">
        <f>+E14+E15+E16+E17+E18</f>
        <v>101710</v>
      </c>
    </row>
    <row r="14" spans="1:5" s="366" customFormat="1" ht="12" customHeight="1">
      <c r="A14" s="319" t="s">
        <v>78</v>
      </c>
      <c r="B14" s="564" t="s">
        <v>314</v>
      </c>
      <c r="C14" s="358"/>
      <c r="D14" s="358"/>
      <c r="E14" s="341"/>
    </row>
    <row r="15" spans="1:5" s="366" customFormat="1" ht="12" customHeight="1">
      <c r="A15" s="318" t="s">
        <v>79</v>
      </c>
      <c r="B15" s="565" t="s">
        <v>315</v>
      </c>
      <c r="C15" s="357"/>
      <c r="D15" s="357"/>
      <c r="E15" s="340"/>
    </row>
    <row r="16" spans="1:5" s="366" customFormat="1" ht="12" customHeight="1">
      <c r="A16" s="318" t="s">
        <v>80</v>
      </c>
      <c r="B16" s="565" t="s">
        <v>316</v>
      </c>
      <c r="C16" s="357"/>
      <c r="D16" s="357"/>
      <c r="E16" s="340"/>
    </row>
    <row r="17" spans="1:5" s="366" customFormat="1" ht="12" customHeight="1">
      <c r="A17" s="318" t="s">
        <v>81</v>
      </c>
      <c r="B17" s="565" t="s">
        <v>317</v>
      </c>
      <c r="C17" s="357"/>
      <c r="D17" s="357"/>
      <c r="E17" s="340"/>
    </row>
    <row r="18" spans="1:5" s="366" customFormat="1" ht="12" customHeight="1">
      <c r="A18" s="318" t="s">
        <v>82</v>
      </c>
      <c r="B18" s="565" t="s">
        <v>318</v>
      </c>
      <c r="C18" s="357">
        <v>102112</v>
      </c>
      <c r="D18" s="357">
        <v>100582</v>
      </c>
      <c r="E18" s="340">
        <v>101710</v>
      </c>
    </row>
    <row r="19" spans="1:5" s="366" customFormat="1" ht="12" customHeight="1" thickBot="1">
      <c r="A19" s="320" t="s">
        <v>89</v>
      </c>
      <c r="B19" s="566" t="s">
        <v>319</v>
      </c>
      <c r="C19" s="359">
        <v>32001</v>
      </c>
      <c r="D19" s="359">
        <v>7348</v>
      </c>
      <c r="E19" s="342">
        <v>7349</v>
      </c>
    </row>
    <row r="20" spans="1:5" s="366" customFormat="1" ht="12" customHeight="1" thickBot="1">
      <c r="A20" s="324" t="s">
        <v>9</v>
      </c>
      <c r="B20" s="563" t="s">
        <v>320</v>
      </c>
      <c r="C20" s="356">
        <f>+C21+C22+C23+C24+C25</f>
        <v>639202</v>
      </c>
      <c r="D20" s="356">
        <f>+D21+D22+D23+D24+D25</f>
        <v>372868</v>
      </c>
      <c r="E20" s="339">
        <f>+E21+E22+E23+E24+E25</f>
        <v>96043</v>
      </c>
    </row>
    <row r="21" spans="1:5" s="366" customFormat="1" ht="12" customHeight="1">
      <c r="A21" s="319" t="s">
        <v>61</v>
      </c>
      <c r="B21" s="564" t="s">
        <v>321</v>
      </c>
      <c r="C21" s="358">
        <v>630013</v>
      </c>
      <c r="D21" s="358">
        <v>98</v>
      </c>
      <c r="E21" s="341">
        <v>98</v>
      </c>
    </row>
    <row r="22" spans="1:5" s="366" customFormat="1" ht="12" customHeight="1">
      <c r="A22" s="318" t="s">
        <v>62</v>
      </c>
      <c r="B22" s="565" t="s">
        <v>322</v>
      </c>
      <c r="C22" s="357"/>
      <c r="D22" s="357"/>
      <c r="E22" s="340"/>
    </row>
    <row r="23" spans="1:5" s="366" customFormat="1" ht="12" customHeight="1">
      <c r="A23" s="318" t="s">
        <v>63</v>
      </c>
      <c r="B23" s="565" t="s">
        <v>323</v>
      </c>
      <c r="C23" s="357"/>
      <c r="D23" s="357"/>
      <c r="E23" s="340"/>
    </row>
    <row r="24" spans="1:5" s="366" customFormat="1" ht="12" customHeight="1">
      <c r="A24" s="318" t="s">
        <v>64</v>
      </c>
      <c r="B24" s="565" t="s">
        <v>324</v>
      </c>
      <c r="C24" s="357"/>
      <c r="D24" s="357"/>
      <c r="E24" s="340"/>
    </row>
    <row r="25" spans="1:5" s="366" customFormat="1" ht="12" customHeight="1">
      <c r="A25" s="318" t="s">
        <v>122</v>
      </c>
      <c r="B25" s="565" t="s">
        <v>325</v>
      </c>
      <c r="C25" s="357">
        <v>9189</v>
      </c>
      <c r="D25" s="357">
        <v>372770</v>
      </c>
      <c r="E25" s="340">
        <v>95945</v>
      </c>
    </row>
    <row r="26" spans="1:5" s="366" customFormat="1" ht="12" customHeight="1" thickBot="1">
      <c r="A26" s="320" t="s">
        <v>123</v>
      </c>
      <c r="B26" s="566" t="s">
        <v>326</v>
      </c>
      <c r="C26" s="359">
        <v>2882</v>
      </c>
      <c r="D26" s="359">
        <v>372770</v>
      </c>
      <c r="E26" s="342">
        <v>95945</v>
      </c>
    </row>
    <row r="27" spans="1:5" s="366" customFormat="1" ht="12" customHeight="1" thickBot="1">
      <c r="A27" s="324" t="s">
        <v>124</v>
      </c>
      <c r="B27" s="563" t="s">
        <v>327</v>
      </c>
      <c r="C27" s="362">
        <f>+C28+C31+C32+C33</f>
        <v>76509</v>
      </c>
      <c r="D27" s="362">
        <f>+D28+D31+D32+D33</f>
        <v>90926</v>
      </c>
      <c r="E27" s="375">
        <f>+E28+E31+E32+E33</f>
        <v>93407</v>
      </c>
    </row>
    <row r="28" spans="1:5" s="366" customFormat="1" ht="12" customHeight="1">
      <c r="A28" s="319" t="s">
        <v>328</v>
      </c>
      <c r="B28" s="564" t="s">
        <v>329</v>
      </c>
      <c r="C28" s="377">
        <f>+C29+C30</f>
        <v>68640</v>
      </c>
      <c r="D28" s="377">
        <f>+D29+D30</f>
        <v>84626</v>
      </c>
      <c r="E28" s="376">
        <f>+E29+E30</f>
        <v>85425</v>
      </c>
    </row>
    <row r="29" spans="1:5" s="366" customFormat="1" ht="12" customHeight="1">
      <c r="A29" s="318" t="s">
        <v>330</v>
      </c>
      <c r="B29" s="565" t="s">
        <v>331</v>
      </c>
      <c r="C29" s="357"/>
      <c r="D29" s="357"/>
      <c r="E29" s="340"/>
    </row>
    <row r="30" spans="1:5" s="366" customFormat="1" ht="12" customHeight="1">
      <c r="A30" s="318" t="s">
        <v>332</v>
      </c>
      <c r="B30" s="565" t="s">
        <v>333</v>
      </c>
      <c r="C30" s="357">
        <v>68640</v>
      </c>
      <c r="D30" s="357">
        <v>84626</v>
      </c>
      <c r="E30" s="340">
        <v>85425</v>
      </c>
    </row>
    <row r="31" spans="1:5" s="366" customFormat="1" ht="12" customHeight="1">
      <c r="A31" s="318" t="s">
        <v>334</v>
      </c>
      <c r="B31" s="565" t="s">
        <v>335</v>
      </c>
      <c r="C31" s="357">
        <v>6462</v>
      </c>
      <c r="D31" s="357">
        <v>5300</v>
      </c>
      <c r="E31" s="340">
        <v>6678</v>
      </c>
    </row>
    <row r="32" spans="1:5" s="366" customFormat="1" ht="12" customHeight="1">
      <c r="A32" s="318" t="s">
        <v>336</v>
      </c>
      <c r="B32" s="565" t="s">
        <v>337</v>
      </c>
      <c r="C32" s="357"/>
      <c r="D32" s="357"/>
      <c r="E32" s="340">
        <v>595</v>
      </c>
    </row>
    <row r="33" spans="1:5" s="366" customFormat="1" ht="12" customHeight="1" thickBot="1">
      <c r="A33" s="320" t="s">
        <v>338</v>
      </c>
      <c r="B33" s="566" t="s">
        <v>339</v>
      </c>
      <c r="C33" s="359">
        <v>1407</v>
      </c>
      <c r="D33" s="359">
        <v>1000</v>
      </c>
      <c r="E33" s="342">
        <v>709</v>
      </c>
    </row>
    <row r="34" spans="1:5" s="366" customFormat="1" ht="12" customHeight="1" thickBot="1">
      <c r="A34" s="324" t="s">
        <v>11</v>
      </c>
      <c r="B34" s="563" t="s">
        <v>340</v>
      </c>
      <c r="C34" s="356">
        <f>SUM(C35:C44)</f>
        <v>96607</v>
      </c>
      <c r="D34" s="356">
        <f>SUM(D35:D44)</f>
        <v>35676</v>
      </c>
      <c r="E34" s="339">
        <f>SUM(E35:E44)</f>
        <v>44955</v>
      </c>
    </row>
    <row r="35" spans="1:5" s="366" customFormat="1" ht="12" customHeight="1">
      <c r="A35" s="319" t="s">
        <v>65</v>
      </c>
      <c r="B35" s="564" t="s">
        <v>341</v>
      </c>
      <c r="C35" s="358">
        <v>62</v>
      </c>
      <c r="D35" s="358">
        <v>115</v>
      </c>
      <c r="E35" s="341">
        <v>115</v>
      </c>
    </row>
    <row r="36" spans="1:5" s="366" customFormat="1" ht="12" customHeight="1">
      <c r="A36" s="318" t="s">
        <v>66</v>
      </c>
      <c r="B36" s="565" t="s">
        <v>342</v>
      </c>
      <c r="C36" s="357">
        <v>23360</v>
      </c>
      <c r="D36" s="357">
        <v>25065</v>
      </c>
      <c r="E36" s="340">
        <v>35249</v>
      </c>
    </row>
    <row r="37" spans="1:5" s="366" customFormat="1" ht="12" customHeight="1">
      <c r="A37" s="318" t="s">
        <v>67</v>
      </c>
      <c r="B37" s="565" t="s">
        <v>343</v>
      </c>
      <c r="C37" s="357"/>
      <c r="D37" s="357">
        <v>32</v>
      </c>
      <c r="E37" s="340">
        <v>349</v>
      </c>
    </row>
    <row r="38" spans="1:5" s="366" customFormat="1" ht="12" customHeight="1">
      <c r="A38" s="318" t="s">
        <v>126</v>
      </c>
      <c r="B38" s="565" t="s">
        <v>344</v>
      </c>
      <c r="C38" s="357">
        <v>10856</v>
      </c>
      <c r="D38" s="357">
        <v>2200</v>
      </c>
      <c r="E38" s="340">
        <v>2028</v>
      </c>
    </row>
    <row r="39" spans="1:5" s="366" customFormat="1" ht="12" customHeight="1">
      <c r="A39" s="318" t="s">
        <v>127</v>
      </c>
      <c r="B39" s="565" t="s">
        <v>345</v>
      </c>
      <c r="C39" s="357">
        <v>36</v>
      </c>
      <c r="D39" s="357"/>
      <c r="E39" s="340"/>
    </row>
    <row r="40" spans="1:5" s="366" customFormat="1" ht="12" customHeight="1">
      <c r="A40" s="318" t="s">
        <v>128</v>
      </c>
      <c r="B40" s="565" t="s">
        <v>346</v>
      </c>
      <c r="C40" s="357">
        <v>9559</v>
      </c>
      <c r="D40" s="357">
        <v>5230</v>
      </c>
      <c r="E40" s="340">
        <v>6961</v>
      </c>
    </row>
    <row r="41" spans="1:5" s="366" customFormat="1" ht="12" customHeight="1">
      <c r="A41" s="318" t="s">
        <v>129</v>
      </c>
      <c r="B41" s="565" t="s">
        <v>347</v>
      </c>
      <c r="C41" s="357"/>
      <c r="D41" s="357"/>
      <c r="E41" s="340"/>
    </row>
    <row r="42" spans="1:5" s="366" customFormat="1" ht="12" customHeight="1">
      <c r="A42" s="318" t="s">
        <v>130</v>
      </c>
      <c r="B42" s="565" t="s">
        <v>348</v>
      </c>
      <c r="C42" s="357">
        <v>741</v>
      </c>
      <c r="D42" s="357">
        <v>1</v>
      </c>
      <c r="E42" s="340">
        <v>38</v>
      </c>
    </row>
    <row r="43" spans="1:5" s="366" customFormat="1" ht="12" customHeight="1">
      <c r="A43" s="318" t="s">
        <v>349</v>
      </c>
      <c r="B43" s="565" t="s">
        <v>350</v>
      </c>
      <c r="C43" s="360"/>
      <c r="D43" s="360"/>
      <c r="E43" s="343">
        <v>17</v>
      </c>
    </row>
    <row r="44" spans="1:5" s="366" customFormat="1" ht="12" customHeight="1" thickBot="1">
      <c r="A44" s="320" t="s">
        <v>351</v>
      </c>
      <c r="B44" s="566" t="s">
        <v>352</v>
      </c>
      <c r="C44" s="361">
        <v>51993</v>
      </c>
      <c r="D44" s="361">
        <v>3033</v>
      </c>
      <c r="E44" s="344">
        <v>198</v>
      </c>
    </row>
    <row r="45" spans="1:5" s="366" customFormat="1" ht="12" customHeight="1" thickBot="1">
      <c r="A45" s="324" t="s">
        <v>12</v>
      </c>
      <c r="B45" s="563" t="s">
        <v>353</v>
      </c>
      <c r="C45" s="356">
        <f>SUM(C46:C50)</f>
        <v>7632</v>
      </c>
      <c r="D45" s="356">
        <f>SUM(D46:D50)</f>
        <v>1352</v>
      </c>
      <c r="E45" s="339">
        <f>SUM(E46:E50)</f>
        <v>1552</v>
      </c>
    </row>
    <row r="46" spans="1:5" s="366" customFormat="1" ht="12" customHeight="1">
      <c r="A46" s="319" t="s">
        <v>68</v>
      </c>
      <c r="B46" s="564" t="s">
        <v>354</v>
      </c>
      <c r="C46" s="379"/>
      <c r="D46" s="379"/>
      <c r="E46" s="345"/>
    </row>
    <row r="47" spans="1:5" s="366" customFormat="1" ht="12" customHeight="1">
      <c r="A47" s="318" t="s">
        <v>69</v>
      </c>
      <c r="B47" s="565" t="s">
        <v>355</v>
      </c>
      <c r="C47" s="360">
        <v>4323</v>
      </c>
      <c r="D47" s="360">
        <v>1352</v>
      </c>
      <c r="E47" s="343">
        <v>1552</v>
      </c>
    </row>
    <row r="48" spans="1:5" s="366" customFormat="1" ht="12" customHeight="1">
      <c r="A48" s="318" t="s">
        <v>356</v>
      </c>
      <c r="B48" s="565" t="s">
        <v>357</v>
      </c>
      <c r="C48" s="360"/>
      <c r="D48" s="360"/>
      <c r="E48" s="343"/>
    </row>
    <row r="49" spans="1:5" s="366" customFormat="1" ht="12" customHeight="1">
      <c r="A49" s="318" t="s">
        <v>358</v>
      </c>
      <c r="B49" s="565" t="s">
        <v>359</v>
      </c>
      <c r="C49" s="360"/>
      <c r="D49" s="360"/>
      <c r="E49" s="343"/>
    </row>
    <row r="50" spans="1:5" s="366" customFormat="1" ht="12" customHeight="1" thickBot="1">
      <c r="A50" s="320" t="s">
        <v>360</v>
      </c>
      <c r="B50" s="566" t="s">
        <v>717</v>
      </c>
      <c r="C50" s="361">
        <v>3309</v>
      </c>
      <c r="D50" s="361"/>
      <c r="E50" s="344"/>
    </row>
    <row r="51" spans="1:5" s="366" customFormat="1" ht="13.5" thickBot="1">
      <c r="A51" s="324" t="s">
        <v>131</v>
      </c>
      <c r="B51" s="563" t="s">
        <v>362</v>
      </c>
      <c r="C51" s="356">
        <f>SUM(C52:C54)</f>
        <v>1703</v>
      </c>
      <c r="D51" s="356">
        <f>SUM(D52:D54)</f>
        <v>40000</v>
      </c>
      <c r="E51" s="339">
        <f>SUM(E52:E54)</f>
        <v>8326</v>
      </c>
    </row>
    <row r="52" spans="1:5" s="366" customFormat="1" ht="12.75">
      <c r="A52" s="319" t="s">
        <v>70</v>
      </c>
      <c r="B52" s="564" t="s">
        <v>363</v>
      </c>
      <c r="C52" s="358"/>
      <c r="D52" s="358"/>
      <c r="E52" s="341"/>
    </row>
    <row r="53" spans="1:5" s="366" customFormat="1" ht="14.25" customHeight="1">
      <c r="A53" s="318" t="s">
        <v>71</v>
      </c>
      <c r="B53" s="565" t="s">
        <v>584</v>
      </c>
      <c r="C53" s="357">
        <v>1703</v>
      </c>
      <c r="D53" s="357">
        <v>40000</v>
      </c>
      <c r="E53" s="340">
        <v>8266</v>
      </c>
    </row>
    <row r="54" spans="1:5" s="366" customFormat="1" ht="12.75">
      <c r="A54" s="318" t="s">
        <v>365</v>
      </c>
      <c r="B54" s="565" t="s">
        <v>366</v>
      </c>
      <c r="C54" s="357"/>
      <c r="D54" s="357"/>
      <c r="E54" s="340">
        <v>60</v>
      </c>
    </row>
    <row r="55" spans="1:5" s="366" customFormat="1" ht="13.5" thickBot="1">
      <c r="A55" s="320" t="s">
        <v>367</v>
      </c>
      <c r="B55" s="566" t="s">
        <v>368</v>
      </c>
      <c r="C55" s="359"/>
      <c r="D55" s="359"/>
      <c r="E55" s="342"/>
    </row>
    <row r="56" spans="1:5" s="366" customFormat="1" ht="13.5" thickBot="1">
      <c r="A56" s="324" t="s">
        <v>14</v>
      </c>
      <c r="B56" s="567" t="s">
        <v>369</v>
      </c>
      <c r="C56" s="356">
        <f>SUM(C57:C59)</f>
        <v>12598</v>
      </c>
      <c r="D56" s="356">
        <f>SUM(D57:D59)</f>
        <v>72097</v>
      </c>
      <c r="E56" s="339">
        <f>SUM(E57:E59)</f>
        <v>54184</v>
      </c>
    </row>
    <row r="57" spans="1:5" s="366" customFormat="1" ht="12.75">
      <c r="A57" s="318" t="s">
        <v>132</v>
      </c>
      <c r="B57" s="564" t="s">
        <v>370</v>
      </c>
      <c r="C57" s="360"/>
      <c r="D57" s="360"/>
      <c r="E57" s="343"/>
    </row>
    <row r="58" spans="1:5" s="366" customFormat="1" ht="12.75" customHeight="1">
      <c r="A58" s="318" t="s">
        <v>133</v>
      </c>
      <c r="B58" s="565" t="s">
        <v>585</v>
      </c>
      <c r="C58" s="360">
        <v>120</v>
      </c>
      <c r="D58" s="360"/>
      <c r="E58" s="343">
        <v>18159</v>
      </c>
    </row>
    <row r="59" spans="1:5" s="366" customFormat="1" ht="12.75">
      <c r="A59" s="318" t="s">
        <v>160</v>
      </c>
      <c r="B59" s="565" t="s">
        <v>372</v>
      </c>
      <c r="C59" s="360">
        <v>12478</v>
      </c>
      <c r="D59" s="360">
        <v>72097</v>
      </c>
      <c r="E59" s="343">
        <v>36025</v>
      </c>
    </row>
    <row r="60" spans="1:5" s="366" customFormat="1" ht="13.5" thickBot="1">
      <c r="A60" s="318" t="s">
        <v>373</v>
      </c>
      <c r="B60" s="566" t="s">
        <v>374</v>
      </c>
      <c r="C60" s="360"/>
      <c r="D60" s="360"/>
      <c r="E60" s="343"/>
    </row>
    <row r="61" spans="1:5" s="366" customFormat="1" ht="13.5" thickBot="1">
      <c r="A61" s="324" t="s">
        <v>15</v>
      </c>
      <c r="B61" s="563" t="s">
        <v>375</v>
      </c>
      <c r="C61" s="362">
        <f>+C6+C13+C20+C27+C34+C45+C51+C56</f>
        <v>1263982</v>
      </c>
      <c r="D61" s="362">
        <f>+D6+D13+D20+D27+D34+D45+D51+D56</f>
        <v>985060</v>
      </c>
      <c r="E61" s="375">
        <f>+E6+E13+E20+E27+E34+E45+E51+E56</f>
        <v>671736</v>
      </c>
    </row>
    <row r="62" spans="1:5" s="366" customFormat="1" ht="13.5" thickBot="1">
      <c r="A62" s="380" t="s">
        <v>376</v>
      </c>
      <c r="B62" s="567" t="s">
        <v>700</v>
      </c>
      <c r="C62" s="356">
        <f>SUM(C63:C65)</f>
        <v>108051</v>
      </c>
      <c r="D62" s="356">
        <f>SUM(D63:D65)</f>
        <v>23237</v>
      </c>
      <c r="E62" s="339">
        <f>SUM(E63:E65)</f>
        <v>0</v>
      </c>
    </row>
    <row r="63" spans="1:5" s="366" customFormat="1" ht="12.75">
      <c r="A63" s="318" t="s">
        <v>378</v>
      </c>
      <c r="B63" s="564" t="s">
        <v>379</v>
      </c>
      <c r="C63" s="360">
        <v>23007</v>
      </c>
      <c r="D63" s="360">
        <v>23237</v>
      </c>
      <c r="E63" s="343"/>
    </row>
    <row r="64" spans="1:5" s="366" customFormat="1" ht="12.75">
      <c r="A64" s="318" t="s">
        <v>380</v>
      </c>
      <c r="B64" s="565" t="s">
        <v>381</v>
      </c>
      <c r="C64" s="360">
        <v>85044</v>
      </c>
      <c r="D64" s="360"/>
      <c r="E64" s="343"/>
    </row>
    <row r="65" spans="1:5" s="366" customFormat="1" ht="13.5" thickBot="1">
      <c r="A65" s="318" t="s">
        <v>382</v>
      </c>
      <c r="B65" s="304" t="s">
        <v>427</v>
      </c>
      <c r="C65" s="360"/>
      <c r="D65" s="360"/>
      <c r="E65" s="343"/>
    </row>
    <row r="66" spans="1:5" s="366" customFormat="1" ht="13.5" thickBot="1">
      <c r="A66" s="380" t="s">
        <v>384</v>
      </c>
      <c r="B66" s="567" t="s">
        <v>385</v>
      </c>
      <c r="C66" s="356">
        <f>SUM(C67:C70)</f>
        <v>0</v>
      </c>
      <c r="D66" s="356">
        <f>SUM(D67:D70)</f>
        <v>0</v>
      </c>
      <c r="E66" s="339">
        <f>SUM(E67:E70)</f>
        <v>0</v>
      </c>
    </row>
    <row r="67" spans="1:5" s="366" customFormat="1" ht="12.75">
      <c r="A67" s="318" t="s">
        <v>109</v>
      </c>
      <c r="B67" s="564" t="s">
        <v>386</v>
      </c>
      <c r="C67" s="360"/>
      <c r="D67" s="360"/>
      <c r="E67" s="343"/>
    </row>
    <row r="68" spans="1:5" s="366" customFormat="1" ht="12.75">
      <c r="A68" s="318" t="s">
        <v>110</v>
      </c>
      <c r="B68" s="565" t="s">
        <v>387</v>
      </c>
      <c r="C68" s="360"/>
      <c r="D68" s="360"/>
      <c r="E68" s="343"/>
    </row>
    <row r="69" spans="1:5" s="366" customFormat="1" ht="12" customHeight="1">
      <c r="A69" s="318" t="s">
        <v>388</v>
      </c>
      <c r="B69" s="565" t="s">
        <v>389</v>
      </c>
      <c r="C69" s="360"/>
      <c r="D69" s="360"/>
      <c r="E69" s="343"/>
    </row>
    <row r="70" spans="1:5" s="366" customFormat="1" ht="12" customHeight="1" thickBot="1">
      <c r="A70" s="318" t="s">
        <v>390</v>
      </c>
      <c r="B70" s="566" t="s">
        <v>391</v>
      </c>
      <c r="C70" s="360"/>
      <c r="D70" s="360"/>
      <c r="E70" s="343"/>
    </row>
    <row r="71" spans="1:5" s="366" customFormat="1" ht="12" customHeight="1" thickBot="1">
      <c r="A71" s="380" t="s">
        <v>392</v>
      </c>
      <c r="B71" s="567" t="s">
        <v>393</v>
      </c>
      <c r="C71" s="356">
        <f>SUM(C72:C73)</f>
        <v>100000</v>
      </c>
      <c r="D71" s="356">
        <f>SUM(D72:D73)</f>
        <v>0</v>
      </c>
      <c r="E71" s="339">
        <f>SUM(E72:E73)</f>
        <v>0</v>
      </c>
    </row>
    <row r="72" spans="1:5" s="366" customFormat="1" ht="12" customHeight="1">
      <c r="A72" s="318" t="s">
        <v>394</v>
      </c>
      <c r="B72" s="564" t="s">
        <v>395</v>
      </c>
      <c r="C72" s="360">
        <v>100000</v>
      </c>
      <c r="D72" s="360"/>
      <c r="E72" s="343"/>
    </row>
    <row r="73" spans="1:5" s="366" customFormat="1" ht="12" customHeight="1" thickBot="1">
      <c r="A73" s="318" t="s">
        <v>396</v>
      </c>
      <c r="B73" s="566" t="s">
        <v>397</v>
      </c>
      <c r="C73" s="360"/>
      <c r="D73" s="360"/>
      <c r="E73" s="343"/>
    </row>
    <row r="74" spans="1:5" s="366" customFormat="1" ht="12" customHeight="1" thickBot="1">
      <c r="A74" s="380" t="s">
        <v>398</v>
      </c>
      <c r="B74" s="567" t="s">
        <v>399</v>
      </c>
      <c r="C74" s="356">
        <f>SUM(C75:C77)</f>
        <v>0</v>
      </c>
      <c r="D74" s="356">
        <f>SUM(D75:D77)</f>
        <v>7998</v>
      </c>
      <c r="E74" s="339">
        <f>SUM(E75:E77)</f>
        <v>7998</v>
      </c>
    </row>
    <row r="75" spans="1:5" s="366" customFormat="1" ht="12" customHeight="1">
      <c r="A75" s="318" t="s">
        <v>400</v>
      </c>
      <c r="B75" s="564" t="s">
        <v>401</v>
      </c>
      <c r="C75" s="360"/>
      <c r="D75" s="360">
        <v>7998</v>
      </c>
      <c r="E75" s="343">
        <v>7998</v>
      </c>
    </row>
    <row r="76" spans="1:5" s="366" customFormat="1" ht="12" customHeight="1">
      <c r="A76" s="318" t="s">
        <v>402</v>
      </c>
      <c r="B76" s="565" t="s">
        <v>403</v>
      </c>
      <c r="C76" s="360"/>
      <c r="D76" s="360"/>
      <c r="E76" s="343"/>
    </row>
    <row r="77" spans="1:5" s="366" customFormat="1" ht="12" customHeight="1" thickBot="1">
      <c r="A77" s="318" t="s">
        <v>404</v>
      </c>
      <c r="B77" s="566" t="s">
        <v>405</v>
      </c>
      <c r="C77" s="360"/>
      <c r="D77" s="360"/>
      <c r="E77" s="343"/>
    </row>
    <row r="78" spans="1:5" s="366" customFormat="1" ht="12" customHeight="1" thickBot="1">
      <c r="A78" s="380" t="s">
        <v>406</v>
      </c>
      <c r="B78" s="567" t="s">
        <v>407</v>
      </c>
      <c r="C78" s="356">
        <f>SUM(C79:C82)</f>
        <v>0</v>
      </c>
      <c r="D78" s="356">
        <f>SUM(D79:D82)</f>
        <v>0</v>
      </c>
      <c r="E78" s="339">
        <f>SUM(E79:E82)</f>
        <v>0</v>
      </c>
    </row>
    <row r="79" spans="1:5" s="366" customFormat="1" ht="12" customHeight="1">
      <c r="A79" s="551" t="s">
        <v>408</v>
      </c>
      <c r="B79" s="564" t="s">
        <v>409</v>
      </c>
      <c r="C79" s="360"/>
      <c r="D79" s="360"/>
      <c r="E79" s="343"/>
    </row>
    <row r="80" spans="1:5" s="366" customFormat="1" ht="12" customHeight="1">
      <c r="A80" s="552" t="s">
        <v>410</v>
      </c>
      <c r="B80" s="565" t="s">
        <v>411</v>
      </c>
      <c r="C80" s="360"/>
      <c r="D80" s="360"/>
      <c r="E80" s="343"/>
    </row>
    <row r="81" spans="1:5" s="366" customFormat="1" ht="12" customHeight="1">
      <c r="A81" s="552" t="s">
        <v>412</v>
      </c>
      <c r="B81" s="565" t="s">
        <v>413</v>
      </c>
      <c r="C81" s="360"/>
      <c r="D81" s="360"/>
      <c r="E81" s="343"/>
    </row>
    <row r="82" spans="1:5" s="366" customFormat="1" ht="12" customHeight="1" thickBot="1">
      <c r="A82" s="381" t="s">
        <v>414</v>
      </c>
      <c r="B82" s="566" t="s">
        <v>415</v>
      </c>
      <c r="C82" s="360"/>
      <c r="D82" s="360"/>
      <c r="E82" s="343"/>
    </row>
    <row r="83" spans="1:5" s="366" customFormat="1" ht="12" customHeight="1" thickBot="1">
      <c r="A83" s="380" t="s">
        <v>416</v>
      </c>
      <c r="B83" s="567" t="s">
        <v>417</v>
      </c>
      <c r="C83" s="383"/>
      <c r="D83" s="383"/>
      <c r="E83" s="384"/>
    </row>
    <row r="84" spans="1:5" s="366" customFormat="1" ht="13.5" customHeight="1" thickBot="1">
      <c r="A84" s="380" t="s">
        <v>418</v>
      </c>
      <c r="B84" s="302" t="s">
        <v>419</v>
      </c>
      <c r="C84" s="362">
        <f>+C62+C66+C71+C74+C78+C83</f>
        <v>208051</v>
      </c>
      <c r="D84" s="362">
        <f>+D62+D66+D71+D74+D78+D83</f>
        <v>31235</v>
      </c>
      <c r="E84" s="375">
        <f>+E62+E66+E71+E74+E78+E83</f>
        <v>7998</v>
      </c>
    </row>
    <row r="85" spans="1:5" s="366" customFormat="1" ht="12" customHeight="1" thickBot="1">
      <c r="A85" s="382" t="s">
        <v>420</v>
      </c>
      <c r="B85" s="305" t="s">
        <v>421</v>
      </c>
      <c r="C85" s="362">
        <f>+C61+C84</f>
        <v>1472033</v>
      </c>
      <c r="D85" s="362">
        <f>+D61+D84</f>
        <v>1016295</v>
      </c>
      <c r="E85" s="375">
        <f>+E61+E84</f>
        <v>679734</v>
      </c>
    </row>
    <row r="86" spans="1:5" ht="16.5" customHeight="1">
      <c r="A86" s="640" t="s">
        <v>36</v>
      </c>
      <c r="B86" s="640"/>
      <c r="C86" s="640"/>
      <c r="D86" s="640"/>
      <c r="E86" s="640"/>
    </row>
    <row r="87" spans="1:5" s="372" customFormat="1" ht="16.5" customHeight="1" thickBot="1">
      <c r="A87" s="46" t="s">
        <v>113</v>
      </c>
      <c r="B87" s="46"/>
      <c r="C87" s="46"/>
      <c r="D87" s="333"/>
      <c r="E87" s="333" t="s">
        <v>159</v>
      </c>
    </row>
    <row r="88" spans="1:5" s="372" customFormat="1" ht="16.5" customHeight="1">
      <c r="A88" s="641" t="s">
        <v>60</v>
      </c>
      <c r="B88" s="643" t="s">
        <v>180</v>
      </c>
      <c r="C88" s="699" t="str">
        <f>+C3</f>
        <v>2013. évi tény</v>
      </c>
      <c r="D88" s="645" t="str">
        <f>+D3</f>
        <v>2014. évi</v>
      </c>
      <c r="E88" s="646"/>
    </row>
    <row r="89" spans="1:5" ht="37.5" customHeight="1" thickBot="1">
      <c r="A89" s="642"/>
      <c r="B89" s="644"/>
      <c r="C89" s="700"/>
      <c r="D89" s="47" t="s">
        <v>185</v>
      </c>
      <c r="E89" s="48" t="s">
        <v>186</v>
      </c>
    </row>
    <row r="90" spans="1:5" s="365" customFormat="1" ht="12" customHeight="1" thickBot="1">
      <c r="A90" s="329" t="s">
        <v>422</v>
      </c>
      <c r="B90" s="330" t="s">
        <v>423</v>
      </c>
      <c r="C90" s="330" t="s">
        <v>424</v>
      </c>
      <c r="D90" s="330" t="s">
        <v>426</v>
      </c>
      <c r="E90" s="378" t="s">
        <v>503</v>
      </c>
    </row>
    <row r="91" spans="1:5" ht="12" customHeight="1" thickBot="1">
      <c r="A91" s="326" t="s">
        <v>7</v>
      </c>
      <c r="B91" s="328" t="s">
        <v>586</v>
      </c>
      <c r="C91" s="355">
        <f>SUM(C92:C96)</f>
        <v>506311</v>
      </c>
      <c r="D91" s="355">
        <f>+D92+D93+D94+D95+D96</f>
        <v>495828</v>
      </c>
      <c r="E91" s="310">
        <f>+E92+E93+E94+E95+E96</f>
        <v>472830</v>
      </c>
    </row>
    <row r="92" spans="1:5" ht="12" customHeight="1">
      <c r="A92" s="321" t="s">
        <v>72</v>
      </c>
      <c r="B92" s="568" t="s">
        <v>37</v>
      </c>
      <c r="C92" s="98">
        <v>127377</v>
      </c>
      <c r="D92" s="98">
        <v>185207</v>
      </c>
      <c r="E92" s="309">
        <v>174947</v>
      </c>
    </row>
    <row r="93" spans="1:5" ht="12" customHeight="1">
      <c r="A93" s="318" t="s">
        <v>73</v>
      </c>
      <c r="B93" s="569" t="s">
        <v>134</v>
      </c>
      <c r="C93" s="357">
        <v>32172</v>
      </c>
      <c r="D93" s="357">
        <v>41462</v>
      </c>
      <c r="E93" s="340">
        <v>40260</v>
      </c>
    </row>
    <row r="94" spans="1:5" ht="12" customHeight="1">
      <c r="A94" s="318" t="s">
        <v>74</v>
      </c>
      <c r="B94" s="569" t="s">
        <v>101</v>
      </c>
      <c r="C94" s="359">
        <v>255619</v>
      </c>
      <c r="D94" s="359">
        <v>129792</v>
      </c>
      <c r="E94" s="342">
        <v>119251</v>
      </c>
    </row>
    <row r="95" spans="1:5" ht="12" customHeight="1">
      <c r="A95" s="318" t="s">
        <v>75</v>
      </c>
      <c r="B95" s="570" t="s">
        <v>135</v>
      </c>
      <c r="C95" s="359">
        <v>38691</v>
      </c>
      <c r="D95" s="359">
        <v>22593</v>
      </c>
      <c r="E95" s="342">
        <v>22494</v>
      </c>
    </row>
    <row r="96" spans="1:5" ht="12" customHeight="1">
      <c r="A96" s="318" t="s">
        <v>84</v>
      </c>
      <c r="B96" s="571" t="s">
        <v>136</v>
      </c>
      <c r="C96" s="359">
        <f>SUM(C97:C106)</f>
        <v>52452</v>
      </c>
      <c r="D96" s="359">
        <f>SUM(D97:D106)</f>
        <v>116774</v>
      </c>
      <c r="E96" s="359">
        <f>SUM(E97:E106)</f>
        <v>115878</v>
      </c>
    </row>
    <row r="97" spans="1:5" ht="12" customHeight="1">
      <c r="A97" s="318" t="s">
        <v>76</v>
      </c>
      <c r="B97" s="569" t="s">
        <v>429</v>
      </c>
      <c r="C97" s="359"/>
      <c r="D97" s="359"/>
      <c r="E97" s="342"/>
    </row>
    <row r="98" spans="1:5" ht="12" customHeight="1">
      <c r="A98" s="318" t="s">
        <v>77</v>
      </c>
      <c r="B98" s="572" t="s">
        <v>430</v>
      </c>
      <c r="C98" s="359"/>
      <c r="D98" s="359"/>
      <c r="E98" s="342"/>
    </row>
    <row r="99" spans="1:5" ht="12" customHeight="1">
      <c r="A99" s="318" t="s">
        <v>85</v>
      </c>
      <c r="B99" s="569" t="s">
        <v>431</v>
      </c>
      <c r="C99" s="359"/>
      <c r="D99" s="359"/>
      <c r="E99" s="342"/>
    </row>
    <row r="100" spans="1:5" ht="12" customHeight="1">
      <c r="A100" s="318" t="s">
        <v>86</v>
      </c>
      <c r="B100" s="569" t="s">
        <v>432</v>
      </c>
      <c r="C100" s="359">
        <v>42459</v>
      </c>
      <c r="D100" s="359">
        <v>86770</v>
      </c>
      <c r="E100" s="342">
        <v>86474</v>
      </c>
    </row>
    <row r="101" spans="1:5" ht="12" customHeight="1">
      <c r="A101" s="318" t="s">
        <v>87</v>
      </c>
      <c r="B101" s="572" t="s">
        <v>433</v>
      </c>
      <c r="C101" s="359"/>
      <c r="D101" s="359"/>
      <c r="E101" s="342"/>
    </row>
    <row r="102" spans="1:5" ht="12" customHeight="1">
      <c r="A102" s="318" t="s">
        <v>88</v>
      </c>
      <c r="B102" s="572" t="s">
        <v>434</v>
      </c>
      <c r="C102" s="359"/>
      <c r="D102" s="359"/>
      <c r="E102" s="342"/>
    </row>
    <row r="103" spans="1:5" ht="12" customHeight="1">
      <c r="A103" s="318" t="s">
        <v>90</v>
      </c>
      <c r="B103" s="569" t="s">
        <v>435</v>
      </c>
      <c r="C103" s="359">
        <v>2384</v>
      </c>
      <c r="D103" s="359">
        <v>5000</v>
      </c>
      <c r="E103" s="342">
        <v>5000</v>
      </c>
    </row>
    <row r="104" spans="1:5" ht="12" customHeight="1">
      <c r="A104" s="317" t="s">
        <v>137</v>
      </c>
      <c r="B104" s="573" t="s">
        <v>436</v>
      </c>
      <c r="C104" s="359"/>
      <c r="D104" s="359"/>
      <c r="E104" s="342"/>
    </row>
    <row r="105" spans="1:5" ht="12" customHeight="1">
      <c r="A105" s="318" t="s">
        <v>437</v>
      </c>
      <c r="B105" s="573" t="s">
        <v>438</v>
      </c>
      <c r="C105" s="359"/>
      <c r="D105" s="359"/>
      <c r="E105" s="342"/>
    </row>
    <row r="106" spans="1:5" ht="12" customHeight="1" thickBot="1">
      <c r="A106" s="322" t="s">
        <v>439</v>
      </c>
      <c r="B106" s="574" t="s">
        <v>440</v>
      </c>
      <c r="C106" s="99">
        <v>7609</v>
      </c>
      <c r="D106" s="99">
        <v>25004</v>
      </c>
      <c r="E106" s="303">
        <v>24404</v>
      </c>
    </row>
    <row r="107" spans="1:5" ht="12" customHeight="1" thickBot="1">
      <c r="A107" s="324" t="s">
        <v>8</v>
      </c>
      <c r="B107" s="327" t="s">
        <v>587</v>
      </c>
      <c r="C107" s="356">
        <f>+C108+C110+C112</f>
        <v>70415</v>
      </c>
      <c r="D107" s="356">
        <f>+D108+D110+D112</f>
        <v>489461</v>
      </c>
      <c r="E107" s="339">
        <f>+E108+E110+E112</f>
        <v>210135</v>
      </c>
    </row>
    <row r="108" spans="1:5" ht="12" customHeight="1">
      <c r="A108" s="319" t="s">
        <v>78</v>
      </c>
      <c r="B108" s="569" t="s">
        <v>158</v>
      </c>
      <c r="C108" s="358">
        <v>44087</v>
      </c>
      <c r="D108" s="358">
        <v>289990</v>
      </c>
      <c r="E108" s="341">
        <v>37016</v>
      </c>
    </row>
    <row r="109" spans="1:5" ht="12" customHeight="1">
      <c r="A109" s="319" t="s">
        <v>79</v>
      </c>
      <c r="B109" s="573" t="s">
        <v>442</v>
      </c>
      <c r="C109" s="358">
        <v>33191</v>
      </c>
      <c r="D109" s="358">
        <v>261367</v>
      </c>
      <c r="E109" s="341">
        <v>33839</v>
      </c>
    </row>
    <row r="110" spans="1:5" ht="15.75">
      <c r="A110" s="319" t="s">
        <v>80</v>
      </c>
      <c r="B110" s="573" t="s">
        <v>138</v>
      </c>
      <c r="C110" s="357">
        <v>2344</v>
      </c>
      <c r="D110" s="357">
        <v>149449</v>
      </c>
      <c r="E110" s="340">
        <v>123097</v>
      </c>
    </row>
    <row r="111" spans="1:5" ht="12" customHeight="1">
      <c r="A111" s="319" t="s">
        <v>81</v>
      </c>
      <c r="B111" s="573" t="s">
        <v>443</v>
      </c>
      <c r="C111" s="357"/>
      <c r="D111" s="357">
        <v>145975</v>
      </c>
      <c r="E111" s="340">
        <v>119591</v>
      </c>
    </row>
    <row r="112" spans="1:5" ht="12" customHeight="1">
      <c r="A112" s="319" t="s">
        <v>82</v>
      </c>
      <c r="B112" s="566" t="s">
        <v>161</v>
      </c>
      <c r="C112" s="357">
        <v>23984</v>
      </c>
      <c r="D112" s="357">
        <v>50022</v>
      </c>
      <c r="E112" s="340">
        <v>50022</v>
      </c>
    </row>
    <row r="113" spans="1:5" ht="15.75">
      <c r="A113" s="319" t="s">
        <v>89</v>
      </c>
      <c r="B113" s="565" t="s">
        <v>444</v>
      </c>
      <c r="C113" s="357"/>
      <c r="D113" s="357"/>
      <c r="E113" s="340"/>
    </row>
    <row r="114" spans="1:5" ht="15.75">
      <c r="A114" s="319" t="s">
        <v>91</v>
      </c>
      <c r="B114" s="575" t="s">
        <v>445</v>
      </c>
      <c r="C114" s="357"/>
      <c r="D114" s="357"/>
      <c r="E114" s="340"/>
    </row>
    <row r="115" spans="1:5" ht="12" customHeight="1">
      <c r="A115" s="319" t="s">
        <v>139</v>
      </c>
      <c r="B115" s="569" t="s">
        <v>432</v>
      </c>
      <c r="C115" s="357"/>
      <c r="D115" s="357"/>
      <c r="E115" s="340"/>
    </row>
    <row r="116" spans="1:5" ht="12" customHeight="1">
      <c r="A116" s="319" t="s">
        <v>140</v>
      </c>
      <c r="B116" s="569" t="s">
        <v>446</v>
      </c>
      <c r="C116" s="357"/>
      <c r="D116" s="357"/>
      <c r="E116" s="340"/>
    </row>
    <row r="117" spans="1:5" ht="12" customHeight="1">
      <c r="A117" s="319" t="s">
        <v>141</v>
      </c>
      <c r="B117" s="569" t="s">
        <v>447</v>
      </c>
      <c r="C117" s="357"/>
      <c r="D117" s="357"/>
      <c r="E117" s="340"/>
    </row>
    <row r="118" spans="1:5" s="385" customFormat="1" ht="12" customHeight="1">
      <c r="A118" s="319" t="s">
        <v>448</v>
      </c>
      <c r="B118" s="569" t="s">
        <v>435</v>
      </c>
      <c r="C118" s="357"/>
      <c r="D118" s="357">
        <v>36754</v>
      </c>
      <c r="E118" s="340">
        <v>36754</v>
      </c>
    </row>
    <row r="119" spans="1:5" ht="12" customHeight="1">
      <c r="A119" s="319" t="s">
        <v>449</v>
      </c>
      <c r="B119" s="569" t="s">
        <v>450</v>
      </c>
      <c r="C119" s="357"/>
      <c r="D119" s="357"/>
      <c r="E119" s="340"/>
    </row>
    <row r="120" spans="1:5" ht="12" customHeight="1" thickBot="1">
      <c r="A120" s="317" t="s">
        <v>451</v>
      </c>
      <c r="B120" s="569" t="s">
        <v>452</v>
      </c>
      <c r="C120" s="359">
        <v>23984</v>
      </c>
      <c r="D120" s="359">
        <v>13268</v>
      </c>
      <c r="E120" s="342">
        <v>13268</v>
      </c>
    </row>
    <row r="121" spans="1:5" ht="12" customHeight="1" thickBot="1">
      <c r="A121" s="324" t="s">
        <v>9</v>
      </c>
      <c r="B121" s="545" t="s">
        <v>453</v>
      </c>
      <c r="C121" s="356">
        <f>+C122+C123</f>
        <v>0</v>
      </c>
      <c r="D121" s="356">
        <f>+D122+D123</f>
        <v>7998</v>
      </c>
      <c r="E121" s="339">
        <f>+E122+E123</f>
        <v>0</v>
      </c>
    </row>
    <row r="122" spans="1:5" ht="12" customHeight="1">
      <c r="A122" s="319" t="s">
        <v>61</v>
      </c>
      <c r="B122" s="575" t="s">
        <v>47</v>
      </c>
      <c r="C122" s="358"/>
      <c r="D122" s="358">
        <v>7998</v>
      </c>
      <c r="E122" s="341"/>
    </row>
    <row r="123" spans="1:5" ht="12" customHeight="1" thickBot="1">
      <c r="A123" s="320" t="s">
        <v>62</v>
      </c>
      <c r="B123" s="573" t="s">
        <v>48</v>
      </c>
      <c r="C123" s="359"/>
      <c r="D123" s="359"/>
      <c r="E123" s="342"/>
    </row>
    <row r="124" spans="1:5" ht="12" customHeight="1" thickBot="1">
      <c r="A124" s="324" t="s">
        <v>10</v>
      </c>
      <c r="B124" s="545" t="s">
        <v>454</v>
      </c>
      <c r="C124" s="356">
        <f>+C91+C107+C121</f>
        <v>576726</v>
      </c>
      <c r="D124" s="356">
        <f>+D91+D107+D121</f>
        <v>993287</v>
      </c>
      <c r="E124" s="339">
        <f>+E91+E107+E121</f>
        <v>682965</v>
      </c>
    </row>
    <row r="125" spans="1:5" ht="12" customHeight="1" thickBot="1">
      <c r="A125" s="324" t="s">
        <v>11</v>
      </c>
      <c r="B125" s="545" t="s">
        <v>455</v>
      </c>
      <c r="C125" s="356">
        <f>+C126+C127+C128</f>
        <v>292324</v>
      </c>
      <c r="D125" s="356">
        <f>+D126+D127+D128</f>
        <v>23008</v>
      </c>
      <c r="E125" s="339">
        <f>+E126+E127+E128</f>
        <v>23008</v>
      </c>
    </row>
    <row r="126" spans="1:5" ht="12" customHeight="1">
      <c r="A126" s="319" t="s">
        <v>65</v>
      </c>
      <c r="B126" s="575" t="s">
        <v>588</v>
      </c>
      <c r="C126" s="357">
        <v>87238</v>
      </c>
      <c r="D126" s="357">
        <v>23008</v>
      </c>
      <c r="E126" s="340">
        <v>23008</v>
      </c>
    </row>
    <row r="127" spans="1:5" ht="12" customHeight="1">
      <c r="A127" s="319" t="s">
        <v>66</v>
      </c>
      <c r="B127" s="575" t="s">
        <v>589</v>
      </c>
      <c r="C127" s="357">
        <v>205086</v>
      </c>
      <c r="D127" s="357"/>
      <c r="E127" s="340"/>
    </row>
    <row r="128" spans="1:5" ht="12" customHeight="1" thickBot="1">
      <c r="A128" s="317" t="s">
        <v>67</v>
      </c>
      <c r="B128" s="576" t="s">
        <v>590</v>
      </c>
      <c r="C128" s="357"/>
      <c r="D128" s="357"/>
      <c r="E128" s="340"/>
    </row>
    <row r="129" spans="1:5" ht="12" customHeight="1" thickBot="1">
      <c r="A129" s="324" t="s">
        <v>12</v>
      </c>
      <c r="B129" s="545" t="s">
        <v>459</v>
      </c>
      <c r="C129" s="356">
        <f>+C130+C131+C132+C133</f>
        <v>547921</v>
      </c>
      <c r="D129" s="356">
        <f>+D130+D131+D132+D133</f>
        <v>0</v>
      </c>
      <c r="E129" s="339">
        <f>+E130+E131+E132+E133</f>
        <v>0</v>
      </c>
    </row>
    <row r="130" spans="1:5" ht="12" customHeight="1">
      <c r="A130" s="319" t="s">
        <v>68</v>
      </c>
      <c r="B130" s="575" t="s">
        <v>591</v>
      </c>
      <c r="C130" s="357"/>
      <c r="D130" s="357"/>
      <c r="E130" s="340"/>
    </row>
    <row r="131" spans="1:5" ht="12" customHeight="1">
      <c r="A131" s="319" t="s">
        <v>69</v>
      </c>
      <c r="B131" s="575" t="s">
        <v>592</v>
      </c>
      <c r="C131" s="357"/>
      <c r="D131" s="357"/>
      <c r="E131" s="340"/>
    </row>
    <row r="132" spans="1:5" ht="12" customHeight="1">
      <c r="A132" s="319" t="s">
        <v>356</v>
      </c>
      <c r="B132" s="575" t="s">
        <v>593</v>
      </c>
      <c r="C132" s="357">
        <v>38</v>
      </c>
      <c r="D132" s="357"/>
      <c r="E132" s="340"/>
    </row>
    <row r="133" spans="1:5" ht="12" customHeight="1" thickBot="1">
      <c r="A133" s="317" t="s">
        <v>358</v>
      </c>
      <c r="B133" s="576" t="s">
        <v>594</v>
      </c>
      <c r="C133" s="357">
        <v>547883</v>
      </c>
      <c r="D133" s="357"/>
      <c r="E133" s="340"/>
    </row>
    <row r="134" spans="1:5" ht="12" customHeight="1" thickBot="1">
      <c r="A134" s="324" t="s">
        <v>13</v>
      </c>
      <c r="B134" s="545" t="s">
        <v>464</v>
      </c>
      <c r="C134" s="362">
        <f>+C135+C136+C137+C138</f>
        <v>0</v>
      </c>
      <c r="D134" s="362">
        <f>+D135+D136+D137+D138</f>
        <v>0</v>
      </c>
      <c r="E134" s="375">
        <f>+E135+E136+E137+E138</f>
        <v>0</v>
      </c>
    </row>
    <row r="135" spans="1:5" ht="12" customHeight="1">
      <c r="A135" s="319" t="s">
        <v>70</v>
      </c>
      <c r="B135" s="575" t="s">
        <v>465</v>
      </c>
      <c r="C135" s="357"/>
      <c r="D135" s="357"/>
      <c r="E135" s="340"/>
    </row>
    <row r="136" spans="1:5" ht="12" customHeight="1">
      <c r="A136" s="319" t="s">
        <v>71</v>
      </c>
      <c r="B136" s="575" t="s">
        <v>466</v>
      </c>
      <c r="C136" s="357"/>
      <c r="D136" s="357"/>
      <c r="E136" s="340"/>
    </row>
    <row r="137" spans="1:5" ht="12" customHeight="1">
      <c r="A137" s="319" t="s">
        <v>365</v>
      </c>
      <c r="B137" s="575" t="s">
        <v>595</v>
      </c>
      <c r="C137" s="357"/>
      <c r="D137" s="357"/>
      <c r="E137" s="340"/>
    </row>
    <row r="138" spans="1:5" ht="12" customHeight="1" thickBot="1">
      <c r="A138" s="317" t="s">
        <v>367</v>
      </c>
      <c r="B138" s="576" t="s">
        <v>510</v>
      </c>
      <c r="C138" s="357"/>
      <c r="D138" s="357"/>
      <c r="E138" s="340"/>
    </row>
    <row r="139" spans="1:9" ht="15" customHeight="1" thickBot="1">
      <c r="A139" s="324" t="s">
        <v>14</v>
      </c>
      <c r="B139" s="545" t="s">
        <v>561</v>
      </c>
      <c r="C139" s="100">
        <f>+C140+C141+C142+C143</f>
        <v>0</v>
      </c>
      <c r="D139" s="100">
        <f>+D140+D141+D142+D143</f>
        <v>0</v>
      </c>
      <c r="E139" s="308">
        <f>+E140+E141+E142+E143</f>
        <v>0</v>
      </c>
      <c r="F139" s="373"/>
      <c r="G139" s="374"/>
      <c r="H139" s="374"/>
      <c r="I139" s="374"/>
    </row>
    <row r="140" spans="1:5" s="366" customFormat="1" ht="12.75" customHeight="1">
      <c r="A140" s="319" t="s">
        <v>132</v>
      </c>
      <c r="B140" s="575" t="s">
        <v>470</v>
      </c>
      <c r="C140" s="357"/>
      <c r="D140" s="357"/>
      <c r="E140" s="340"/>
    </row>
    <row r="141" spans="1:5" ht="13.5" customHeight="1">
      <c r="A141" s="319" t="s">
        <v>133</v>
      </c>
      <c r="B141" s="575" t="s">
        <v>471</v>
      </c>
      <c r="C141" s="357"/>
      <c r="D141" s="357"/>
      <c r="E141" s="340"/>
    </row>
    <row r="142" spans="1:5" ht="13.5" customHeight="1">
      <c r="A142" s="319" t="s">
        <v>160</v>
      </c>
      <c r="B142" s="575" t="s">
        <v>472</v>
      </c>
      <c r="C142" s="357"/>
      <c r="D142" s="357"/>
      <c r="E142" s="340"/>
    </row>
    <row r="143" spans="1:5" ht="13.5" customHeight="1" thickBot="1">
      <c r="A143" s="319" t="s">
        <v>373</v>
      </c>
      <c r="B143" s="575" t="s">
        <v>473</v>
      </c>
      <c r="C143" s="357"/>
      <c r="D143" s="357"/>
      <c r="E143" s="340"/>
    </row>
    <row r="144" spans="1:5" ht="12.75" customHeight="1" thickBot="1">
      <c r="A144" s="324" t="s">
        <v>15</v>
      </c>
      <c r="B144" s="545" t="s">
        <v>474</v>
      </c>
      <c r="C144" s="306">
        <f>+C125+C129+C134+C139</f>
        <v>840245</v>
      </c>
      <c r="D144" s="306">
        <f>+D125+D129+D134+D139</f>
        <v>23008</v>
      </c>
      <c r="E144" s="307">
        <f>+E125+E129+E134+E139</f>
        <v>23008</v>
      </c>
    </row>
    <row r="145" spans="1:5" ht="13.5" customHeight="1" thickBot="1">
      <c r="A145" s="349" t="s">
        <v>16</v>
      </c>
      <c r="B145" s="577" t="s">
        <v>475</v>
      </c>
      <c r="C145" s="306">
        <f>+C124+C144</f>
        <v>1416971</v>
      </c>
      <c r="D145" s="306">
        <f>+D124+D144</f>
        <v>1016295</v>
      </c>
      <c r="E145" s="307">
        <f>+E124+E144</f>
        <v>705973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6:E86"/>
    <mergeCell ref="A88:A89"/>
    <mergeCell ref="B88:B89"/>
    <mergeCell ref="D88:E88"/>
    <mergeCell ref="C88:C89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Besenyszög Város Önkormányzat
2014. ÉVI ZÁRSZÁMADÁSÁNAK PÉNZÜGYI MÉRLEGE&amp;10
&amp;R&amp;"Times New Roman CE,Félkövér dőlt"&amp;11 1. tájékoztató tábla a 9/2015. (IV.30.) önkormányzati rendelethez
</oddHeader>
  </headerFooter>
  <rowBreaks count="1" manualBreakCount="1">
    <brk id="85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K19" sqref="K19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8"/>
      <c r="B1" s="119"/>
      <c r="C1" s="119"/>
      <c r="D1" s="119"/>
      <c r="E1" s="119"/>
      <c r="F1" s="119"/>
      <c r="G1" s="119"/>
      <c r="H1" s="119"/>
      <c r="I1" s="119"/>
      <c r="J1" s="120" t="s">
        <v>52</v>
      </c>
      <c r="K1" s="656" t="str">
        <f>+CONCATENATE("2. tájékoztató tábla a 9/",LEFT(ÖSSZEFÜGGÉSEK!A4,4)+1,". (IV.30.) önkormányzati rendelethez")</f>
        <v>2. tájékoztató tábla a 9/2015. (IV.30.) önkormányzati rendelethez</v>
      </c>
    </row>
    <row r="2" spans="1:11" s="124" customFormat="1" ht="26.25" customHeight="1">
      <c r="A2" s="701" t="s">
        <v>60</v>
      </c>
      <c r="B2" s="703" t="s">
        <v>190</v>
      </c>
      <c r="C2" s="703" t="s">
        <v>191</v>
      </c>
      <c r="D2" s="703" t="s">
        <v>192</v>
      </c>
      <c r="E2" s="703" t="str">
        <f>+CONCATENATE(LEFT(ÖSSZEFÜGGÉSEK!A4,4),". évi teljesítés")</f>
        <v>2014. évi teljesítés</v>
      </c>
      <c r="F2" s="121" t="s">
        <v>193</v>
      </c>
      <c r="G2" s="122"/>
      <c r="H2" s="122"/>
      <c r="I2" s="123"/>
      <c r="J2" s="706" t="s">
        <v>194</v>
      </c>
      <c r="K2" s="656"/>
    </row>
    <row r="3" spans="1:11" s="128" customFormat="1" ht="32.25" customHeight="1" thickBot="1">
      <c r="A3" s="702"/>
      <c r="B3" s="704"/>
      <c r="C3" s="704"/>
      <c r="D3" s="705"/>
      <c r="E3" s="705"/>
      <c r="F3" s="125" t="str">
        <f>+CONCATENATE(LEFT(ÖSSZEFÜGGÉSEK!A4,4)+1,".")</f>
        <v>2015.</v>
      </c>
      <c r="G3" s="126" t="str">
        <f>+CONCATENATE(LEFT(ÖSSZEFÜGGÉSEK!A4,4)+2,".")</f>
        <v>2016.</v>
      </c>
      <c r="H3" s="126" t="str">
        <f>+CONCATENATE(LEFT(ÖSSZEFÜGGÉSEK!A4,4)+3,".")</f>
        <v>2017.</v>
      </c>
      <c r="I3" s="127" t="str">
        <f>+CONCATENATE(LEFT(ÖSSZEFÜGGÉSEK!A4,4)+3,". után")</f>
        <v>2017. után</v>
      </c>
      <c r="J3" s="707"/>
      <c r="K3" s="656"/>
    </row>
    <row r="4" spans="1:11" s="130" customFormat="1" ht="13.5" customHeight="1" thickBot="1">
      <c r="A4" s="548" t="s">
        <v>422</v>
      </c>
      <c r="B4" s="129" t="s">
        <v>596</v>
      </c>
      <c r="C4" s="549" t="s">
        <v>424</v>
      </c>
      <c r="D4" s="549" t="s">
        <v>425</v>
      </c>
      <c r="E4" s="549" t="s">
        <v>426</v>
      </c>
      <c r="F4" s="549" t="s">
        <v>503</v>
      </c>
      <c r="G4" s="549" t="s">
        <v>504</v>
      </c>
      <c r="H4" s="549" t="s">
        <v>505</v>
      </c>
      <c r="I4" s="549" t="s">
        <v>506</v>
      </c>
      <c r="J4" s="550" t="s">
        <v>701</v>
      </c>
      <c r="K4" s="656"/>
    </row>
    <row r="5" spans="1:11" ht="33.75" customHeight="1">
      <c r="A5" s="131" t="s">
        <v>7</v>
      </c>
      <c r="B5" s="132" t="s">
        <v>195</v>
      </c>
      <c r="C5" s="133"/>
      <c r="D5" s="134">
        <f aca="true" t="shared" si="0" ref="D5:I5">SUM(D6:D7)</f>
        <v>23007</v>
      </c>
      <c r="E5" s="134">
        <f t="shared" si="0"/>
        <v>23007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5">
        <f t="shared" si="0"/>
        <v>0</v>
      </c>
      <c r="J5" s="136">
        <f aca="true" t="shared" si="1" ref="J5:J17">SUM(F5:I5)</f>
        <v>0</v>
      </c>
      <c r="K5" s="656"/>
    </row>
    <row r="6" spans="1:11" ht="21" customHeight="1">
      <c r="A6" s="137" t="s">
        <v>8</v>
      </c>
      <c r="B6" s="138" t="s">
        <v>196</v>
      </c>
      <c r="C6" s="139">
        <v>2013</v>
      </c>
      <c r="D6" s="2">
        <v>23007</v>
      </c>
      <c r="E6" s="2">
        <v>23007</v>
      </c>
      <c r="F6" s="2"/>
      <c r="G6" s="2"/>
      <c r="H6" s="2"/>
      <c r="I6" s="50"/>
      <c r="J6" s="140">
        <f t="shared" si="1"/>
        <v>0</v>
      </c>
      <c r="K6" s="656"/>
    </row>
    <row r="7" spans="1:11" ht="21" customHeight="1">
      <c r="A7" s="137" t="s">
        <v>9</v>
      </c>
      <c r="B7" s="138" t="s">
        <v>196</v>
      </c>
      <c r="C7" s="139"/>
      <c r="D7" s="2"/>
      <c r="E7" s="2"/>
      <c r="F7" s="2"/>
      <c r="G7" s="2"/>
      <c r="H7" s="2"/>
      <c r="I7" s="50"/>
      <c r="J7" s="140">
        <f t="shared" si="1"/>
        <v>0</v>
      </c>
      <c r="K7" s="656"/>
    </row>
    <row r="8" spans="1:11" ht="36" customHeight="1">
      <c r="A8" s="137" t="s">
        <v>10</v>
      </c>
      <c r="B8" s="141" t="s">
        <v>197</v>
      </c>
      <c r="C8" s="142"/>
      <c r="D8" s="143">
        <f aca="true" t="shared" si="2" ref="D8:I8">SUM(D9:D9)</f>
        <v>0</v>
      </c>
      <c r="E8" s="143">
        <f t="shared" si="2"/>
        <v>0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I8" s="144">
        <f t="shared" si="2"/>
        <v>0</v>
      </c>
      <c r="J8" s="145">
        <f t="shared" si="1"/>
        <v>0</v>
      </c>
      <c r="K8" s="656"/>
    </row>
    <row r="9" spans="1:11" ht="21" customHeight="1">
      <c r="A9" s="137" t="s">
        <v>11</v>
      </c>
      <c r="B9" s="138" t="s">
        <v>196</v>
      </c>
      <c r="C9" s="139"/>
      <c r="D9" s="2"/>
      <c r="E9" s="2"/>
      <c r="F9" s="2"/>
      <c r="G9" s="2"/>
      <c r="H9" s="2"/>
      <c r="I9" s="50"/>
      <c r="J9" s="140">
        <f t="shared" si="1"/>
        <v>0</v>
      </c>
      <c r="K9" s="656"/>
    </row>
    <row r="10" spans="1:11" ht="21" customHeight="1">
      <c r="A10" s="137" t="s">
        <v>12</v>
      </c>
      <c r="B10" s="146" t="s">
        <v>198</v>
      </c>
      <c r="C10" s="142"/>
      <c r="D10" s="143">
        <f>SUM(D11:D12)</f>
        <v>95516</v>
      </c>
      <c r="E10" s="143">
        <f aca="true" t="shared" si="3" ref="E10:J10">SUM(E11:E12)</f>
        <v>43301</v>
      </c>
      <c r="F10" s="143">
        <f t="shared" si="3"/>
        <v>30727</v>
      </c>
      <c r="G10" s="143">
        <f t="shared" si="3"/>
        <v>0</v>
      </c>
      <c r="H10" s="143">
        <f t="shared" si="3"/>
        <v>0</v>
      </c>
      <c r="I10" s="143">
        <f t="shared" si="3"/>
        <v>0</v>
      </c>
      <c r="J10" s="143">
        <f t="shared" si="3"/>
        <v>30727</v>
      </c>
      <c r="K10" s="656"/>
    </row>
    <row r="11" spans="1:11" ht="21" customHeight="1">
      <c r="A11" s="137" t="s">
        <v>13</v>
      </c>
      <c r="B11" s="612" t="s">
        <v>746</v>
      </c>
      <c r="C11" s="613">
        <v>2013</v>
      </c>
      <c r="D11" s="2">
        <v>76592</v>
      </c>
      <c r="E11" s="2">
        <v>33839</v>
      </c>
      <c r="F11" s="2">
        <v>21265</v>
      </c>
      <c r="G11" s="2"/>
      <c r="H11" s="2"/>
      <c r="I11" s="50"/>
      <c r="J11" s="140">
        <f t="shared" si="1"/>
        <v>21265</v>
      </c>
      <c r="K11" s="656"/>
    </row>
    <row r="12" spans="1:11" ht="21" customHeight="1">
      <c r="A12" s="137" t="s">
        <v>14</v>
      </c>
      <c r="B12" s="138" t="s">
        <v>708</v>
      </c>
      <c r="C12" s="139">
        <v>2014</v>
      </c>
      <c r="D12" s="2">
        <v>18924</v>
      </c>
      <c r="E12" s="2">
        <v>9462</v>
      </c>
      <c r="F12" s="2">
        <v>9462</v>
      </c>
      <c r="G12" s="2"/>
      <c r="H12" s="2"/>
      <c r="I12" s="50"/>
      <c r="J12" s="140">
        <f t="shared" si="1"/>
        <v>9462</v>
      </c>
      <c r="K12" s="656"/>
    </row>
    <row r="13" spans="1:11" ht="21" customHeight="1">
      <c r="A13" s="137" t="s">
        <v>15</v>
      </c>
      <c r="B13" s="146" t="s">
        <v>199</v>
      </c>
      <c r="C13" s="142"/>
      <c r="D13" s="143">
        <f aca="true" t="shared" si="4" ref="D13:I13">SUM(D14:D14)</f>
        <v>145361</v>
      </c>
      <c r="E13" s="143">
        <f t="shared" si="4"/>
        <v>119591</v>
      </c>
      <c r="F13" s="143">
        <f t="shared" si="4"/>
        <v>25770</v>
      </c>
      <c r="G13" s="143">
        <f t="shared" si="4"/>
        <v>0</v>
      </c>
      <c r="H13" s="143">
        <f t="shared" si="4"/>
        <v>0</v>
      </c>
      <c r="I13" s="144">
        <f t="shared" si="4"/>
        <v>0</v>
      </c>
      <c r="J13" s="145">
        <f t="shared" si="1"/>
        <v>25770</v>
      </c>
      <c r="K13" s="656"/>
    </row>
    <row r="14" spans="1:11" ht="21" customHeight="1">
      <c r="A14" s="137" t="s">
        <v>16</v>
      </c>
      <c r="B14" s="138" t="s">
        <v>745</v>
      </c>
      <c r="C14" s="139">
        <v>2014</v>
      </c>
      <c r="D14" s="2">
        <v>145361</v>
      </c>
      <c r="E14" s="2">
        <v>119591</v>
      </c>
      <c r="F14" s="2">
        <v>25770</v>
      </c>
      <c r="G14" s="2"/>
      <c r="H14" s="2"/>
      <c r="I14" s="50"/>
      <c r="J14" s="140">
        <f t="shared" si="1"/>
        <v>25770</v>
      </c>
      <c r="K14" s="656"/>
    </row>
    <row r="15" spans="1:11" ht="21" customHeight="1">
      <c r="A15" s="147" t="s">
        <v>17</v>
      </c>
      <c r="B15" s="148" t="s">
        <v>200</v>
      </c>
      <c r="C15" s="149"/>
      <c r="D15" s="150">
        <f aca="true" t="shared" si="5" ref="D15:I15">SUM(D16:D17)</f>
        <v>39836</v>
      </c>
      <c r="E15" s="150">
        <f t="shared" si="5"/>
        <v>0</v>
      </c>
      <c r="F15" s="150">
        <f t="shared" si="5"/>
        <v>18945</v>
      </c>
      <c r="G15" s="150">
        <f t="shared" si="5"/>
        <v>0</v>
      </c>
      <c r="H15" s="150">
        <f t="shared" si="5"/>
        <v>0</v>
      </c>
      <c r="I15" s="151">
        <f t="shared" si="5"/>
        <v>20891</v>
      </c>
      <c r="J15" s="145">
        <f t="shared" si="1"/>
        <v>39836</v>
      </c>
      <c r="K15" s="656"/>
    </row>
    <row r="16" spans="1:11" ht="21" customHeight="1">
      <c r="A16" s="147" t="s">
        <v>18</v>
      </c>
      <c r="B16" s="138" t="s">
        <v>744</v>
      </c>
      <c r="C16" s="139">
        <v>2003</v>
      </c>
      <c r="D16" s="2">
        <v>16391</v>
      </c>
      <c r="E16" s="2"/>
      <c r="F16" s="2"/>
      <c r="G16" s="2"/>
      <c r="H16" s="2"/>
      <c r="I16" s="50">
        <v>16391</v>
      </c>
      <c r="J16" s="140">
        <f t="shared" si="1"/>
        <v>16391</v>
      </c>
      <c r="K16" s="656"/>
    </row>
    <row r="17" spans="1:11" ht="21" customHeight="1" thickBot="1">
      <c r="A17" s="147" t="s">
        <v>19</v>
      </c>
      <c r="B17" s="138" t="s">
        <v>744</v>
      </c>
      <c r="C17" s="152">
        <v>2004</v>
      </c>
      <c r="D17" s="153">
        <v>23445</v>
      </c>
      <c r="E17" s="153"/>
      <c r="F17" s="153">
        <v>18945</v>
      </c>
      <c r="G17" s="153"/>
      <c r="H17" s="153"/>
      <c r="I17" s="154">
        <v>4500</v>
      </c>
      <c r="J17" s="140">
        <f t="shared" si="1"/>
        <v>23445</v>
      </c>
      <c r="K17" s="656"/>
    </row>
    <row r="18" spans="1:11" ht="21" customHeight="1" thickBot="1">
      <c r="A18" s="155" t="s">
        <v>20</v>
      </c>
      <c r="B18" s="156" t="s">
        <v>201</v>
      </c>
      <c r="C18" s="157"/>
      <c r="D18" s="158">
        <f aca="true" t="shared" si="6" ref="D18:J18">D5+D8+D10+D13+D15</f>
        <v>303720</v>
      </c>
      <c r="E18" s="158">
        <f t="shared" si="6"/>
        <v>185899</v>
      </c>
      <c r="F18" s="158">
        <f t="shared" si="6"/>
        <v>75442</v>
      </c>
      <c r="G18" s="158">
        <f t="shared" si="6"/>
        <v>0</v>
      </c>
      <c r="H18" s="158">
        <f t="shared" si="6"/>
        <v>0</v>
      </c>
      <c r="I18" s="159">
        <f t="shared" si="6"/>
        <v>20891</v>
      </c>
      <c r="J18" s="160">
        <f t="shared" si="6"/>
        <v>96333</v>
      </c>
      <c r="K18" s="656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87">
      <selection activeCell="G90" sqref="G90"/>
    </sheetView>
  </sheetViews>
  <sheetFormatPr defaultColWidth="9.00390625" defaultRowHeight="12.75"/>
  <cols>
    <col min="1" max="1" width="9.50390625" style="353" customWidth="1"/>
    <col min="2" max="2" width="60.875" style="353" customWidth="1"/>
    <col min="3" max="5" width="15.875" style="354" customWidth="1"/>
    <col min="6" max="16384" width="9.375" style="364" customWidth="1"/>
  </cols>
  <sheetData>
    <row r="1" spans="1:5" ht="15.75" customHeight="1">
      <c r="A1" s="640" t="s">
        <v>4</v>
      </c>
      <c r="B1" s="640"/>
      <c r="C1" s="640"/>
      <c r="D1" s="640"/>
      <c r="E1" s="640"/>
    </row>
    <row r="2" spans="1:5" ht="15.75" customHeight="1" thickBot="1">
      <c r="A2" s="45" t="s">
        <v>112</v>
      </c>
      <c r="B2" s="45"/>
      <c r="C2" s="351"/>
      <c r="D2" s="351"/>
      <c r="E2" s="351" t="s">
        <v>159</v>
      </c>
    </row>
    <row r="3" spans="1:5" ht="15.75" customHeight="1">
      <c r="A3" s="641" t="s">
        <v>60</v>
      </c>
      <c r="B3" s="643" t="s">
        <v>6</v>
      </c>
      <c r="C3" s="645" t="str">
        <f>+'1.1.sz.mell.'!C3:E3</f>
        <v>2014. évi</v>
      </c>
      <c r="D3" s="645"/>
      <c r="E3" s="646"/>
    </row>
    <row r="4" spans="1:5" ht="37.5" customHeight="1" thickBot="1">
      <c r="A4" s="642"/>
      <c r="B4" s="644"/>
      <c r="C4" s="47" t="s">
        <v>181</v>
      </c>
      <c r="D4" s="47" t="s">
        <v>185</v>
      </c>
      <c r="E4" s="48" t="s">
        <v>186</v>
      </c>
    </row>
    <row r="5" spans="1:5" s="365" customFormat="1" ht="12" customHeight="1" thickBot="1">
      <c r="A5" s="329" t="s">
        <v>422</v>
      </c>
      <c r="B5" s="330" t="s">
        <v>423</v>
      </c>
      <c r="C5" s="330" t="s">
        <v>424</v>
      </c>
      <c r="D5" s="330" t="s">
        <v>425</v>
      </c>
      <c r="E5" s="378" t="s">
        <v>426</v>
      </c>
    </row>
    <row r="6" spans="1:5" s="366" customFormat="1" ht="12" customHeight="1" thickBot="1">
      <c r="A6" s="324" t="s">
        <v>7</v>
      </c>
      <c r="B6" s="325" t="s">
        <v>306</v>
      </c>
      <c r="C6" s="356">
        <f>SUM(C7:C12)</f>
        <v>200476</v>
      </c>
      <c r="D6" s="356">
        <f>SUM(D7:D12)</f>
        <v>219651</v>
      </c>
      <c r="E6" s="339">
        <f>SUM(E7:E12)</f>
        <v>223210</v>
      </c>
    </row>
    <row r="7" spans="1:5" s="366" customFormat="1" ht="12" customHeight="1">
      <c r="A7" s="319" t="s">
        <v>72</v>
      </c>
      <c r="B7" s="367" t="s">
        <v>307</v>
      </c>
      <c r="C7" s="358">
        <v>89377</v>
      </c>
      <c r="D7" s="358">
        <v>89155</v>
      </c>
      <c r="E7" s="358">
        <v>92714</v>
      </c>
    </row>
    <row r="8" spans="1:5" s="366" customFormat="1" ht="12" customHeight="1">
      <c r="A8" s="318" t="s">
        <v>73</v>
      </c>
      <c r="B8" s="368" t="s">
        <v>308</v>
      </c>
      <c r="C8" s="357">
        <v>69484</v>
      </c>
      <c r="D8" s="357">
        <v>66164</v>
      </c>
      <c r="E8" s="357">
        <v>66164</v>
      </c>
    </row>
    <row r="9" spans="1:5" s="366" customFormat="1" ht="12" customHeight="1">
      <c r="A9" s="318" t="s">
        <v>74</v>
      </c>
      <c r="B9" s="368" t="s">
        <v>309</v>
      </c>
      <c r="C9" s="357">
        <v>7266</v>
      </c>
      <c r="D9" s="357">
        <v>23961</v>
      </c>
      <c r="E9" s="357">
        <v>23961</v>
      </c>
    </row>
    <row r="10" spans="1:5" s="366" customFormat="1" ht="12" customHeight="1">
      <c r="A10" s="318" t="s">
        <v>75</v>
      </c>
      <c r="B10" s="368" t="s">
        <v>310</v>
      </c>
      <c r="C10" s="357">
        <v>3899</v>
      </c>
      <c r="D10" s="357">
        <v>3899</v>
      </c>
      <c r="E10" s="357">
        <v>3899</v>
      </c>
    </row>
    <row r="11" spans="1:5" s="366" customFormat="1" ht="12" customHeight="1">
      <c r="A11" s="318" t="s">
        <v>108</v>
      </c>
      <c r="B11" s="368" t="s">
        <v>311</v>
      </c>
      <c r="C11" s="357">
        <v>7442</v>
      </c>
      <c r="D11" s="357">
        <v>8195</v>
      </c>
      <c r="E11" s="357">
        <v>8195</v>
      </c>
    </row>
    <row r="12" spans="1:5" s="366" customFormat="1" ht="12" customHeight="1" thickBot="1">
      <c r="A12" s="320" t="s">
        <v>76</v>
      </c>
      <c r="B12" s="369" t="s">
        <v>312</v>
      </c>
      <c r="C12" s="359">
        <v>23008</v>
      </c>
      <c r="D12" s="359">
        <v>28277</v>
      </c>
      <c r="E12" s="359">
        <v>28277</v>
      </c>
    </row>
    <row r="13" spans="1:5" s="366" customFormat="1" ht="12" customHeight="1" thickBot="1">
      <c r="A13" s="324" t="s">
        <v>8</v>
      </c>
      <c r="B13" s="346" t="s">
        <v>313</v>
      </c>
      <c r="C13" s="356">
        <f>SUM(C14:C18)</f>
        <v>34993</v>
      </c>
      <c r="D13" s="356">
        <f>SUM(D14:D18)</f>
        <v>94018</v>
      </c>
      <c r="E13" s="339">
        <f>SUM(E14:E18)</f>
        <v>95769</v>
      </c>
    </row>
    <row r="14" spans="1:5" s="366" customFormat="1" ht="12" customHeight="1">
      <c r="A14" s="319" t="s">
        <v>78</v>
      </c>
      <c r="B14" s="367" t="s">
        <v>314</v>
      </c>
      <c r="C14" s="358"/>
      <c r="D14" s="358"/>
      <c r="E14" s="341"/>
    </row>
    <row r="15" spans="1:5" s="366" customFormat="1" ht="12" customHeight="1">
      <c r="A15" s="318" t="s">
        <v>79</v>
      </c>
      <c r="B15" s="368" t="s">
        <v>315</v>
      </c>
      <c r="C15" s="357"/>
      <c r="D15" s="357"/>
      <c r="E15" s="340"/>
    </row>
    <row r="16" spans="1:5" s="366" customFormat="1" ht="12" customHeight="1">
      <c r="A16" s="318" t="s">
        <v>80</v>
      </c>
      <c r="B16" s="368" t="s">
        <v>316</v>
      </c>
      <c r="C16" s="357"/>
      <c r="D16" s="357"/>
      <c r="E16" s="340"/>
    </row>
    <row r="17" spans="1:5" s="366" customFormat="1" ht="12" customHeight="1">
      <c r="A17" s="318" t="s">
        <v>81</v>
      </c>
      <c r="B17" s="368" t="s">
        <v>317</v>
      </c>
      <c r="C17" s="357"/>
      <c r="D17" s="357"/>
      <c r="E17" s="340"/>
    </row>
    <row r="18" spans="1:5" s="366" customFormat="1" ht="12" customHeight="1">
      <c r="A18" s="318" t="s">
        <v>82</v>
      </c>
      <c r="B18" s="368" t="s">
        <v>318</v>
      </c>
      <c r="C18" s="357">
        <v>34993</v>
      </c>
      <c r="D18" s="357">
        <v>94018</v>
      </c>
      <c r="E18" s="340">
        <v>95769</v>
      </c>
    </row>
    <row r="19" spans="1:5" s="366" customFormat="1" ht="12" customHeight="1" thickBot="1">
      <c r="A19" s="320" t="s">
        <v>89</v>
      </c>
      <c r="B19" s="369" t="s">
        <v>319</v>
      </c>
      <c r="C19" s="359">
        <v>7348</v>
      </c>
      <c r="D19" s="359">
        <v>7348</v>
      </c>
      <c r="E19" s="342">
        <v>7349</v>
      </c>
    </row>
    <row r="20" spans="1:5" s="366" customFormat="1" ht="12" customHeight="1" thickBot="1">
      <c r="A20" s="324" t="s">
        <v>9</v>
      </c>
      <c r="B20" s="325" t="s">
        <v>320</v>
      </c>
      <c r="C20" s="356">
        <f>SUM(C21:C25)</f>
        <v>372770</v>
      </c>
      <c r="D20" s="356">
        <f>SUM(D21:D25)</f>
        <v>372868</v>
      </c>
      <c r="E20" s="339">
        <f>SUM(E21:E25)</f>
        <v>96043</v>
      </c>
    </row>
    <row r="21" spans="1:5" s="366" customFormat="1" ht="12" customHeight="1">
      <c r="A21" s="319" t="s">
        <v>61</v>
      </c>
      <c r="B21" s="367" t="s">
        <v>321</v>
      </c>
      <c r="C21" s="358"/>
      <c r="D21" s="358">
        <v>98</v>
      </c>
      <c r="E21" s="341">
        <v>98</v>
      </c>
    </row>
    <row r="22" spans="1:5" s="366" customFormat="1" ht="12" customHeight="1">
      <c r="A22" s="318" t="s">
        <v>62</v>
      </c>
      <c r="B22" s="368" t="s">
        <v>322</v>
      </c>
      <c r="C22" s="357"/>
      <c r="D22" s="357"/>
      <c r="E22" s="340"/>
    </row>
    <row r="23" spans="1:5" s="366" customFormat="1" ht="12" customHeight="1">
      <c r="A23" s="318" t="s">
        <v>63</v>
      </c>
      <c r="B23" s="368" t="s">
        <v>323</v>
      </c>
      <c r="C23" s="357"/>
      <c r="D23" s="357"/>
      <c r="E23" s="340"/>
    </row>
    <row r="24" spans="1:5" s="366" customFormat="1" ht="12" customHeight="1">
      <c r="A24" s="318" t="s">
        <v>64</v>
      </c>
      <c r="B24" s="368" t="s">
        <v>324</v>
      </c>
      <c r="C24" s="357"/>
      <c r="D24" s="357"/>
      <c r="E24" s="340"/>
    </row>
    <row r="25" spans="1:5" s="366" customFormat="1" ht="12" customHeight="1">
      <c r="A25" s="318" t="s">
        <v>122</v>
      </c>
      <c r="B25" s="368" t="s">
        <v>325</v>
      </c>
      <c r="C25" s="357">
        <v>372770</v>
      </c>
      <c r="D25" s="357">
        <v>372770</v>
      </c>
      <c r="E25" s="340">
        <v>95945</v>
      </c>
    </row>
    <row r="26" spans="1:5" s="366" customFormat="1" ht="12" customHeight="1" thickBot="1">
      <c r="A26" s="320" t="s">
        <v>123</v>
      </c>
      <c r="B26" s="369" t="s">
        <v>326</v>
      </c>
      <c r="C26" s="359">
        <v>372770</v>
      </c>
      <c r="D26" s="359">
        <v>372770</v>
      </c>
      <c r="E26" s="342">
        <v>95945</v>
      </c>
    </row>
    <row r="27" spans="1:5" s="366" customFormat="1" ht="12" customHeight="1" thickBot="1">
      <c r="A27" s="324" t="s">
        <v>124</v>
      </c>
      <c r="B27" s="325" t="s">
        <v>327</v>
      </c>
      <c r="C27" s="362">
        <f>+C28+C31+C32+C33</f>
        <v>66300</v>
      </c>
      <c r="D27" s="362">
        <f>+D28+D31+D32+D33</f>
        <v>90926</v>
      </c>
      <c r="E27" s="375">
        <f>+E28+E31+E32+E33</f>
        <v>93398</v>
      </c>
    </row>
    <row r="28" spans="1:5" s="366" customFormat="1" ht="12" customHeight="1">
      <c r="A28" s="319" t="s">
        <v>328</v>
      </c>
      <c r="B28" s="367" t="s">
        <v>329</v>
      </c>
      <c r="C28" s="377">
        <f>+C29+C30</f>
        <v>60000</v>
      </c>
      <c r="D28" s="377">
        <f>+D29+D30</f>
        <v>84626</v>
      </c>
      <c r="E28" s="376">
        <f>+E29+E30</f>
        <v>85425</v>
      </c>
    </row>
    <row r="29" spans="1:5" s="366" customFormat="1" ht="12" customHeight="1">
      <c r="A29" s="318" t="s">
        <v>330</v>
      </c>
      <c r="B29" s="368" t="s">
        <v>331</v>
      </c>
      <c r="C29" s="357"/>
      <c r="D29" s="357"/>
      <c r="E29" s="340"/>
    </row>
    <row r="30" spans="1:5" s="366" customFormat="1" ht="12" customHeight="1">
      <c r="A30" s="318" t="s">
        <v>332</v>
      </c>
      <c r="B30" s="368" t="s">
        <v>333</v>
      </c>
      <c r="C30" s="357">
        <v>60000</v>
      </c>
      <c r="D30" s="357">
        <v>84626</v>
      </c>
      <c r="E30" s="340">
        <v>85425</v>
      </c>
    </row>
    <row r="31" spans="1:5" s="366" customFormat="1" ht="12" customHeight="1">
      <c r="A31" s="318" t="s">
        <v>334</v>
      </c>
      <c r="B31" s="368" t="s">
        <v>335</v>
      </c>
      <c r="C31" s="357">
        <v>5300</v>
      </c>
      <c r="D31" s="357">
        <v>5300</v>
      </c>
      <c r="E31" s="340">
        <v>6678</v>
      </c>
    </row>
    <row r="32" spans="1:5" s="366" customFormat="1" ht="12" customHeight="1">
      <c r="A32" s="318" t="s">
        <v>336</v>
      </c>
      <c r="B32" s="368" t="s">
        <v>337</v>
      </c>
      <c r="C32" s="357"/>
      <c r="D32" s="357"/>
      <c r="E32" s="340">
        <v>595</v>
      </c>
    </row>
    <row r="33" spans="1:5" s="366" customFormat="1" ht="12" customHeight="1" thickBot="1">
      <c r="A33" s="320" t="s">
        <v>338</v>
      </c>
      <c r="B33" s="369" t="s">
        <v>339</v>
      </c>
      <c r="C33" s="359">
        <v>1000</v>
      </c>
      <c r="D33" s="359">
        <v>1000</v>
      </c>
      <c r="E33" s="342">
        <v>700</v>
      </c>
    </row>
    <row r="34" spans="1:5" s="366" customFormat="1" ht="12" customHeight="1" thickBot="1">
      <c r="A34" s="324" t="s">
        <v>11</v>
      </c>
      <c r="B34" s="325" t="s">
        <v>340</v>
      </c>
      <c r="C34" s="356">
        <f>SUM(C35:C44)</f>
        <v>21220</v>
      </c>
      <c r="D34" s="356">
        <f>SUM(D35:D44)</f>
        <v>35676</v>
      </c>
      <c r="E34" s="339">
        <f>SUM(E35:E44)</f>
        <v>42629</v>
      </c>
    </row>
    <row r="35" spans="1:5" s="366" customFormat="1" ht="12" customHeight="1">
      <c r="A35" s="319" t="s">
        <v>65</v>
      </c>
      <c r="B35" s="367" t="s">
        <v>341</v>
      </c>
      <c r="C35" s="358"/>
      <c r="D35" s="358">
        <v>115</v>
      </c>
      <c r="E35" s="341">
        <v>115</v>
      </c>
    </row>
    <row r="36" spans="1:5" s="366" customFormat="1" ht="12" customHeight="1">
      <c r="A36" s="318" t="s">
        <v>66</v>
      </c>
      <c r="B36" s="368" t="s">
        <v>342</v>
      </c>
      <c r="C36" s="357">
        <v>12767</v>
      </c>
      <c r="D36" s="357">
        <v>25065</v>
      </c>
      <c r="E36" s="340">
        <v>33427</v>
      </c>
    </row>
    <row r="37" spans="1:5" s="366" customFormat="1" ht="12" customHeight="1">
      <c r="A37" s="318" t="s">
        <v>67</v>
      </c>
      <c r="B37" s="368" t="s">
        <v>343</v>
      </c>
      <c r="C37" s="357"/>
      <c r="D37" s="357">
        <v>32</v>
      </c>
      <c r="E37" s="340">
        <v>344</v>
      </c>
    </row>
    <row r="38" spans="1:5" s="366" customFormat="1" ht="12" customHeight="1">
      <c r="A38" s="318" t="s">
        <v>126</v>
      </c>
      <c r="B38" s="368" t="s">
        <v>344</v>
      </c>
      <c r="C38" s="357">
        <v>2200</v>
      </c>
      <c r="D38" s="357">
        <v>2200</v>
      </c>
      <c r="E38" s="340">
        <v>2028</v>
      </c>
    </row>
    <row r="39" spans="1:5" s="366" customFormat="1" ht="12" customHeight="1">
      <c r="A39" s="318" t="s">
        <v>127</v>
      </c>
      <c r="B39" s="368" t="s">
        <v>345</v>
      </c>
      <c r="C39" s="357"/>
      <c r="D39" s="357"/>
      <c r="E39" s="340"/>
    </row>
    <row r="40" spans="1:5" s="366" customFormat="1" ht="12" customHeight="1">
      <c r="A40" s="318" t="s">
        <v>128</v>
      </c>
      <c r="B40" s="368" t="s">
        <v>346</v>
      </c>
      <c r="C40" s="357">
        <v>3253</v>
      </c>
      <c r="D40" s="357">
        <v>5230</v>
      </c>
      <c r="E40" s="340">
        <v>6468</v>
      </c>
    </row>
    <row r="41" spans="1:5" s="366" customFormat="1" ht="12" customHeight="1">
      <c r="A41" s="318" t="s">
        <v>129</v>
      </c>
      <c r="B41" s="368" t="s">
        <v>347</v>
      </c>
      <c r="C41" s="357"/>
      <c r="D41" s="357"/>
      <c r="E41" s="340"/>
    </row>
    <row r="42" spans="1:5" s="366" customFormat="1" ht="12" customHeight="1">
      <c r="A42" s="318" t="s">
        <v>130</v>
      </c>
      <c r="B42" s="368" t="s">
        <v>348</v>
      </c>
      <c r="C42" s="357"/>
      <c r="D42" s="357">
        <v>1</v>
      </c>
      <c r="E42" s="340">
        <v>37</v>
      </c>
    </row>
    <row r="43" spans="1:5" s="366" customFormat="1" ht="12" customHeight="1">
      <c r="A43" s="318" t="s">
        <v>349</v>
      </c>
      <c r="B43" s="368" t="s">
        <v>350</v>
      </c>
      <c r="C43" s="360"/>
      <c r="D43" s="360"/>
      <c r="E43" s="343">
        <v>17</v>
      </c>
    </row>
    <row r="44" spans="1:5" s="366" customFormat="1" ht="12" customHeight="1" thickBot="1">
      <c r="A44" s="320" t="s">
        <v>351</v>
      </c>
      <c r="B44" s="369" t="s">
        <v>352</v>
      </c>
      <c r="C44" s="361">
        <v>3000</v>
      </c>
      <c r="D44" s="361">
        <v>3033</v>
      </c>
      <c r="E44" s="344">
        <v>193</v>
      </c>
    </row>
    <row r="45" spans="1:5" s="366" customFormat="1" ht="12" customHeight="1" thickBot="1">
      <c r="A45" s="324" t="s">
        <v>12</v>
      </c>
      <c r="B45" s="325" t="s">
        <v>353</v>
      </c>
      <c r="C45" s="356">
        <f>SUM(C46:C50)</f>
        <v>0</v>
      </c>
      <c r="D45" s="356">
        <f>SUM(D46:D50)</f>
        <v>0</v>
      </c>
      <c r="E45" s="339">
        <f>SUM(E46:E50)</f>
        <v>0</v>
      </c>
    </row>
    <row r="46" spans="1:5" s="366" customFormat="1" ht="12" customHeight="1">
      <c r="A46" s="319" t="s">
        <v>68</v>
      </c>
      <c r="B46" s="367" t="s">
        <v>354</v>
      </c>
      <c r="C46" s="379"/>
      <c r="D46" s="379"/>
      <c r="E46" s="345"/>
    </row>
    <row r="47" spans="1:5" s="366" customFormat="1" ht="12" customHeight="1">
      <c r="A47" s="318" t="s">
        <v>69</v>
      </c>
      <c r="B47" s="368" t="s">
        <v>355</v>
      </c>
      <c r="C47" s="360"/>
      <c r="D47" s="360"/>
      <c r="E47" s="343"/>
    </row>
    <row r="48" spans="1:5" s="366" customFormat="1" ht="12" customHeight="1">
      <c r="A48" s="318" t="s">
        <v>356</v>
      </c>
      <c r="B48" s="368" t="s">
        <v>357</v>
      </c>
      <c r="C48" s="360"/>
      <c r="D48" s="360"/>
      <c r="E48" s="343"/>
    </row>
    <row r="49" spans="1:5" s="366" customFormat="1" ht="12" customHeight="1">
      <c r="A49" s="318" t="s">
        <v>358</v>
      </c>
      <c r="B49" s="368" t="s">
        <v>359</v>
      </c>
      <c r="C49" s="360"/>
      <c r="D49" s="360"/>
      <c r="E49" s="343"/>
    </row>
    <row r="50" spans="1:5" s="366" customFormat="1" ht="12" customHeight="1" thickBot="1">
      <c r="A50" s="320" t="s">
        <v>360</v>
      </c>
      <c r="B50" s="369" t="s">
        <v>361</v>
      </c>
      <c r="C50" s="361"/>
      <c r="D50" s="361"/>
      <c r="E50" s="344"/>
    </row>
    <row r="51" spans="1:5" s="366" customFormat="1" ht="17.25" customHeight="1" thickBot="1">
      <c r="A51" s="324" t="s">
        <v>131</v>
      </c>
      <c r="B51" s="325" t="s">
        <v>362</v>
      </c>
      <c r="C51" s="356">
        <f>SUM(C52:C54)</f>
        <v>0</v>
      </c>
      <c r="D51" s="356">
        <f>SUM(D52:D54)</f>
        <v>0</v>
      </c>
      <c r="E51" s="339">
        <f>SUM(E52:E54)</f>
        <v>0</v>
      </c>
    </row>
    <row r="52" spans="1:5" s="366" customFormat="1" ht="12" customHeight="1">
      <c r="A52" s="319" t="s">
        <v>70</v>
      </c>
      <c r="B52" s="367" t="s">
        <v>363</v>
      </c>
      <c r="C52" s="358"/>
      <c r="D52" s="358"/>
      <c r="E52" s="341"/>
    </row>
    <row r="53" spans="1:5" s="366" customFormat="1" ht="12" customHeight="1">
      <c r="A53" s="318" t="s">
        <v>71</v>
      </c>
      <c r="B53" s="368" t="s">
        <v>364</v>
      </c>
      <c r="C53" s="357"/>
      <c r="D53" s="357"/>
      <c r="E53" s="340"/>
    </row>
    <row r="54" spans="1:5" s="366" customFormat="1" ht="12" customHeight="1">
      <c r="A54" s="318" t="s">
        <v>365</v>
      </c>
      <c r="B54" s="368" t="s">
        <v>366</v>
      </c>
      <c r="C54" s="357"/>
      <c r="D54" s="357"/>
      <c r="E54" s="340"/>
    </row>
    <row r="55" spans="1:5" s="366" customFormat="1" ht="12" customHeight="1" thickBot="1">
      <c r="A55" s="320" t="s">
        <v>367</v>
      </c>
      <c r="B55" s="369" t="s">
        <v>368</v>
      </c>
      <c r="C55" s="359"/>
      <c r="D55" s="359"/>
      <c r="E55" s="342"/>
    </row>
    <row r="56" spans="1:5" s="366" customFormat="1" ht="12" customHeight="1" thickBot="1">
      <c r="A56" s="324" t="s">
        <v>14</v>
      </c>
      <c r="B56" s="346" t="s">
        <v>369</v>
      </c>
      <c r="C56" s="356">
        <f>SUM(C57:C59)</f>
        <v>0</v>
      </c>
      <c r="D56" s="356">
        <f>SUM(D57:D59)</f>
        <v>0</v>
      </c>
      <c r="E56" s="339">
        <f>SUM(E57:E59)</f>
        <v>0</v>
      </c>
    </row>
    <row r="57" spans="1:5" s="366" customFormat="1" ht="12" customHeight="1">
      <c r="A57" s="319" t="s">
        <v>132</v>
      </c>
      <c r="B57" s="367" t="s">
        <v>370</v>
      </c>
      <c r="C57" s="360"/>
      <c r="D57" s="360"/>
      <c r="E57" s="343"/>
    </row>
    <row r="58" spans="1:5" s="366" customFormat="1" ht="12" customHeight="1">
      <c r="A58" s="318" t="s">
        <v>133</v>
      </c>
      <c r="B58" s="368" t="s">
        <v>371</v>
      </c>
      <c r="C58" s="360"/>
      <c r="D58" s="360"/>
      <c r="E58" s="343"/>
    </row>
    <row r="59" spans="1:5" s="366" customFormat="1" ht="12" customHeight="1">
      <c r="A59" s="318" t="s">
        <v>160</v>
      </c>
      <c r="B59" s="368" t="s">
        <v>372</v>
      </c>
      <c r="C59" s="360"/>
      <c r="D59" s="360"/>
      <c r="E59" s="343"/>
    </row>
    <row r="60" spans="1:5" s="366" customFormat="1" ht="12" customHeight="1" thickBot="1">
      <c r="A60" s="320" t="s">
        <v>373</v>
      </c>
      <c r="B60" s="369" t="s">
        <v>374</v>
      </c>
      <c r="C60" s="360"/>
      <c r="D60" s="360"/>
      <c r="E60" s="343"/>
    </row>
    <row r="61" spans="1:5" s="366" customFormat="1" ht="12" customHeight="1" thickBot="1">
      <c r="A61" s="324" t="s">
        <v>15</v>
      </c>
      <c r="B61" s="325" t="s">
        <v>375</v>
      </c>
      <c r="C61" s="362">
        <f>+C6+C13+C20+C27+C34+C45+C51+C56</f>
        <v>695759</v>
      </c>
      <c r="D61" s="362">
        <f>+D6+D13+D20+D27+D34+D45+D51+D56</f>
        <v>813139</v>
      </c>
      <c r="E61" s="375">
        <f>+E6+E13+E20+E27+E34+E45+E51+E56</f>
        <v>551049</v>
      </c>
    </row>
    <row r="62" spans="1:5" s="366" customFormat="1" ht="12" customHeight="1" thickBot="1">
      <c r="A62" s="380" t="s">
        <v>376</v>
      </c>
      <c r="B62" s="346" t="s">
        <v>377</v>
      </c>
      <c r="C62" s="356">
        <f>+C63+C64+C65</f>
        <v>0</v>
      </c>
      <c r="D62" s="356">
        <f>+D63+D64+D65</f>
        <v>0</v>
      </c>
      <c r="E62" s="339">
        <f>+E63+E64+E65</f>
        <v>0</v>
      </c>
    </row>
    <row r="63" spans="1:5" s="366" customFormat="1" ht="12" customHeight="1">
      <c r="A63" s="319" t="s">
        <v>378</v>
      </c>
      <c r="B63" s="367" t="s">
        <v>379</v>
      </c>
      <c r="C63" s="360"/>
      <c r="D63" s="360"/>
      <c r="E63" s="343"/>
    </row>
    <row r="64" spans="1:5" s="366" customFormat="1" ht="12" customHeight="1">
      <c r="A64" s="318" t="s">
        <v>380</v>
      </c>
      <c r="B64" s="368" t="s">
        <v>381</v>
      </c>
      <c r="C64" s="360"/>
      <c r="D64" s="360"/>
      <c r="E64" s="343"/>
    </row>
    <row r="65" spans="1:5" s="366" customFormat="1" ht="12" customHeight="1" thickBot="1">
      <c r="A65" s="320" t="s">
        <v>382</v>
      </c>
      <c r="B65" s="304" t="s">
        <v>427</v>
      </c>
      <c r="C65" s="360"/>
      <c r="D65" s="360"/>
      <c r="E65" s="343"/>
    </row>
    <row r="66" spans="1:5" s="366" customFormat="1" ht="12" customHeight="1" thickBot="1">
      <c r="A66" s="380" t="s">
        <v>384</v>
      </c>
      <c r="B66" s="346" t="s">
        <v>385</v>
      </c>
      <c r="C66" s="356">
        <f>+C67+C68+C69+C70</f>
        <v>0</v>
      </c>
      <c r="D66" s="356">
        <f>+D67+D68+D69+D70</f>
        <v>0</v>
      </c>
      <c r="E66" s="339">
        <f>+E67+E68+E69+E70</f>
        <v>0</v>
      </c>
    </row>
    <row r="67" spans="1:5" s="366" customFormat="1" ht="13.5" customHeight="1">
      <c r="A67" s="319" t="s">
        <v>109</v>
      </c>
      <c r="B67" s="367" t="s">
        <v>386</v>
      </c>
      <c r="C67" s="360"/>
      <c r="D67" s="360"/>
      <c r="E67" s="343"/>
    </row>
    <row r="68" spans="1:5" s="366" customFormat="1" ht="12" customHeight="1">
      <c r="A68" s="318" t="s">
        <v>110</v>
      </c>
      <c r="B68" s="368" t="s">
        <v>387</v>
      </c>
      <c r="C68" s="360"/>
      <c r="D68" s="360"/>
      <c r="E68" s="343"/>
    </row>
    <row r="69" spans="1:5" s="366" customFormat="1" ht="12" customHeight="1">
      <c r="A69" s="318" t="s">
        <v>388</v>
      </c>
      <c r="B69" s="368" t="s">
        <v>389</v>
      </c>
      <c r="C69" s="360"/>
      <c r="D69" s="360"/>
      <c r="E69" s="343"/>
    </row>
    <row r="70" spans="1:5" s="366" customFormat="1" ht="12" customHeight="1" thickBot="1">
      <c r="A70" s="320" t="s">
        <v>390</v>
      </c>
      <c r="B70" s="369" t="s">
        <v>391</v>
      </c>
      <c r="C70" s="360"/>
      <c r="D70" s="360"/>
      <c r="E70" s="343"/>
    </row>
    <row r="71" spans="1:5" s="366" customFormat="1" ht="12" customHeight="1" thickBot="1">
      <c r="A71" s="380" t="s">
        <v>392</v>
      </c>
      <c r="B71" s="346" t="s">
        <v>393</v>
      </c>
      <c r="C71" s="356">
        <f>+C72+C73</f>
        <v>23237</v>
      </c>
      <c r="D71" s="356">
        <f>+D72+D73</f>
        <v>23237</v>
      </c>
      <c r="E71" s="339">
        <f>+E72+E73</f>
        <v>0</v>
      </c>
    </row>
    <row r="72" spans="1:5" s="366" customFormat="1" ht="12" customHeight="1">
      <c r="A72" s="319" t="s">
        <v>394</v>
      </c>
      <c r="B72" s="367" t="s">
        <v>395</v>
      </c>
      <c r="C72" s="360">
        <v>23237</v>
      </c>
      <c r="D72" s="360">
        <v>23237</v>
      </c>
      <c r="E72" s="343"/>
    </row>
    <row r="73" spans="1:5" s="366" customFormat="1" ht="12" customHeight="1" thickBot="1">
      <c r="A73" s="320" t="s">
        <v>396</v>
      </c>
      <c r="B73" s="369" t="s">
        <v>397</v>
      </c>
      <c r="C73" s="360"/>
      <c r="D73" s="360"/>
      <c r="E73" s="343"/>
    </row>
    <row r="74" spans="1:5" s="366" customFormat="1" ht="12" customHeight="1" thickBot="1">
      <c r="A74" s="380" t="s">
        <v>398</v>
      </c>
      <c r="B74" s="346" t="s">
        <v>399</v>
      </c>
      <c r="C74" s="356">
        <f>+C75+C76+C77</f>
        <v>0</v>
      </c>
      <c r="D74" s="356">
        <f>+D75+D76+D77</f>
        <v>7998</v>
      </c>
      <c r="E74" s="339">
        <f>+E75+E76+E77</f>
        <v>7998</v>
      </c>
    </row>
    <row r="75" spans="1:5" s="366" customFormat="1" ht="12" customHeight="1">
      <c r="A75" s="319" t="s">
        <v>400</v>
      </c>
      <c r="B75" s="367" t="s">
        <v>401</v>
      </c>
      <c r="C75" s="360"/>
      <c r="D75" s="360">
        <v>7998</v>
      </c>
      <c r="E75" s="343">
        <v>7998</v>
      </c>
    </row>
    <row r="76" spans="1:5" s="366" customFormat="1" ht="12" customHeight="1">
      <c r="A76" s="318" t="s">
        <v>402</v>
      </c>
      <c r="B76" s="368" t="s">
        <v>403</v>
      </c>
      <c r="C76" s="360"/>
      <c r="D76" s="360"/>
      <c r="E76" s="343"/>
    </row>
    <row r="77" spans="1:5" s="366" customFormat="1" ht="12" customHeight="1" thickBot="1">
      <c r="A77" s="320" t="s">
        <v>404</v>
      </c>
      <c r="B77" s="348" t="s">
        <v>405</v>
      </c>
      <c r="C77" s="360"/>
      <c r="D77" s="360"/>
      <c r="E77" s="343"/>
    </row>
    <row r="78" spans="1:5" s="366" customFormat="1" ht="12" customHeight="1" thickBot="1">
      <c r="A78" s="380" t="s">
        <v>406</v>
      </c>
      <c r="B78" s="346" t="s">
        <v>407</v>
      </c>
      <c r="C78" s="356">
        <f>+C79+C80+C81+C82</f>
        <v>0</v>
      </c>
      <c r="D78" s="356">
        <f>+D79+D80+D81+D82</f>
        <v>0</v>
      </c>
      <c r="E78" s="339">
        <f>+E79+E80+E81+E82</f>
        <v>0</v>
      </c>
    </row>
    <row r="79" spans="1:5" s="366" customFormat="1" ht="12" customHeight="1">
      <c r="A79" s="370" t="s">
        <v>408</v>
      </c>
      <c r="B79" s="367" t="s">
        <v>409</v>
      </c>
      <c r="C79" s="360"/>
      <c r="D79" s="360"/>
      <c r="E79" s="343"/>
    </row>
    <row r="80" spans="1:5" s="366" customFormat="1" ht="12" customHeight="1">
      <c r="A80" s="371" t="s">
        <v>410</v>
      </c>
      <c r="B80" s="368" t="s">
        <v>411</v>
      </c>
      <c r="C80" s="360"/>
      <c r="D80" s="360"/>
      <c r="E80" s="343"/>
    </row>
    <row r="81" spans="1:5" s="366" customFormat="1" ht="12" customHeight="1">
      <c r="A81" s="371" t="s">
        <v>412</v>
      </c>
      <c r="B81" s="368" t="s">
        <v>413</v>
      </c>
      <c r="C81" s="360"/>
      <c r="D81" s="360"/>
      <c r="E81" s="343"/>
    </row>
    <row r="82" spans="1:5" s="366" customFormat="1" ht="12" customHeight="1" thickBot="1">
      <c r="A82" s="381" t="s">
        <v>414</v>
      </c>
      <c r="B82" s="348" t="s">
        <v>415</v>
      </c>
      <c r="C82" s="360"/>
      <c r="D82" s="360"/>
      <c r="E82" s="343"/>
    </row>
    <row r="83" spans="1:5" s="366" customFormat="1" ht="12" customHeight="1" thickBot="1">
      <c r="A83" s="380" t="s">
        <v>416</v>
      </c>
      <c r="B83" s="346" t="s">
        <v>417</v>
      </c>
      <c r="C83" s="383"/>
      <c r="D83" s="383"/>
      <c r="E83" s="384"/>
    </row>
    <row r="84" spans="1:5" s="366" customFormat="1" ht="12" customHeight="1" thickBot="1">
      <c r="A84" s="380" t="s">
        <v>418</v>
      </c>
      <c r="B84" s="302" t="s">
        <v>419</v>
      </c>
      <c r="C84" s="362">
        <f>+C62+C66+C71+C74+C78+C83</f>
        <v>23237</v>
      </c>
      <c r="D84" s="362">
        <f>+D62+D66+D71+D74+D78+D83</f>
        <v>31235</v>
      </c>
      <c r="E84" s="375">
        <f>+E62+E66+E71+E74+E78+E83</f>
        <v>7998</v>
      </c>
    </row>
    <row r="85" spans="1:5" s="366" customFormat="1" ht="12" customHeight="1" thickBot="1">
      <c r="A85" s="382" t="s">
        <v>420</v>
      </c>
      <c r="B85" s="305" t="s">
        <v>421</v>
      </c>
      <c r="C85" s="362">
        <f>+C61+C84</f>
        <v>718996</v>
      </c>
      <c r="D85" s="362">
        <f>+D61+D84</f>
        <v>844374</v>
      </c>
      <c r="E85" s="375">
        <f>+E61+E84</f>
        <v>559047</v>
      </c>
    </row>
    <row r="86" spans="1:5" s="366" customFormat="1" ht="12" customHeight="1">
      <c r="A86" s="300"/>
      <c r="B86" s="300"/>
      <c r="C86" s="301"/>
      <c r="D86" s="301"/>
      <c r="E86" s="301"/>
    </row>
    <row r="87" spans="1:5" ht="16.5" customHeight="1">
      <c r="A87" s="640" t="s">
        <v>36</v>
      </c>
      <c r="B87" s="640"/>
      <c r="C87" s="640"/>
      <c r="D87" s="640"/>
      <c r="E87" s="640"/>
    </row>
    <row r="88" spans="1:5" s="372" customFormat="1" ht="16.5" customHeight="1" thickBot="1">
      <c r="A88" s="46" t="s">
        <v>113</v>
      </c>
      <c r="B88" s="46"/>
      <c r="C88" s="333"/>
      <c r="D88" s="333"/>
      <c r="E88" s="333" t="s">
        <v>159</v>
      </c>
    </row>
    <row r="89" spans="1:5" s="372" customFormat="1" ht="16.5" customHeight="1">
      <c r="A89" s="641" t="s">
        <v>60</v>
      </c>
      <c r="B89" s="643" t="s">
        <v>180</v>
      </c>
      <c r="C89" s="645" t="str">
        <f>+C3</f>
        <v>2014. évi</v>
      </c>
      <c r="D89" s="645"/>
      <c r="E89" s="646"/>
    </row>
    <row r="90" spans="1:5" ht="37.5" customHeight="1" thickBot="1">
      <c r="A90" s="642"/>
      <c r="B90" s="644"/>
      <c r="C90" s="47" t="s">
        <v>181</v>
      </c>
      <c r="D90" s="47" t="s">
        <v>185</v>
      </c>
      <c r="E90" s="48" t="s">
        <v>186</v>
      </c>
    </row>
    <row r="91" spans="1:5" s="365" customFormat="1" ht="12" customHeight="1" thickBot="1">
      <c r="A91" s="329" t="s">
        <v>422</v>
      </c>
      <c r="B91" s="330" t="s">
        <v>423</v>
      </c>
      <c r="C91" s="330" t="s">
        <v>424</v>
      </c>
      <c r="D91" s="330" t="s">
        <v>425</v>
      </c>
      <c r="E91" s="331" t="s">
        <v>426</v>
      </c>
    </row>
    <row r="92" spans="1:5" ht="12" customHeight="1" thickBot="1">
      <c r="A92" s="326" t="s">
        <v>7</v>
      </c>
      <c r="B92" s="328" t="s">
        <v>428</v>
      </c>
      <c r="C92" s="355">
        <f>SUM(C93:C97)</f>
        <v>295928</v>
      </c>
      <c r="D92" s="355">
        <f>SUM(D93:D97)</f>
        <v>408354</v>
      </c>
      <c r="E92" s="310">
        <f>SUM(E93:E97)</f>
        <v>386278</v>
      </c>
    </row>
    <row r="93" spans="1:5" ht="12" customHeight="1">
      <c r="A93" s="321" t="s">
        <v>72</v>
      </c>
      <c r="B93" s="314" t="s">
        <v>37</v>
      </c>
      <c r="C93" s="98">
        <v>104620</v>
      </c>
      <c r="D93" s="98">
        <v>147270</v>
      </c>
      <c r="E93" s="309">
        <v>138296</v>
      </c>
    </row>
    <row r="94" spans="1:5" ht="12" customHeight="1">
      <c r="A94" s="318" t="s">
        <v>73</v>
      </c>
      <c r="B94" s="312" t="s">
        <v>134</v>
      </c>
      <c r="C94" s="357">
        <v>25478</v>
      </c>
      <c r="D94" s="357">
        <v>31136</v>
      </c>
      <c r="E94" s="340">
        <v>29934</v>
      </c>
    </row>
    <row r="95" spans="1:5" ht="12" customHeight="1">
      <c r="A95" s="318" t="s">
        <v>74</v>
      </c>
      <c r="B95" s="312" t="s">
        <v>101</v>
      </c>
      <c r="C95" s="359">
        <v>73840</v>
      </c>
      <c r="D95" s="359">
        <v>120584</v>
      </c>
      <c r="E95" s="342">
        <v>109079</v>
      </c>
    </row>
    <row r="96" spans="1:5" ht="12" customHeight="1">
      <c r="A96" s="318" t="s">
        <v>75</v>
      </c>
      <c r="B96" s="315" t="s">
        <v>135</v>
      </c>
      <c r="C96" s="359">
        <v>9500</v>
      </c>
      <c r="D96" s="359">
        <v>22593</v>
      </c>
      <c r="E96" s="342">
        <v>22494</v>
      </c>
    </row>
    <row r="97" spans="1:5" ht="12" customHeight="1">
      <c r="A97" s="318" t="s">
        <v>84</v>
      </c>
      <c r="B97" s="323" t="s">
        <v>136</v>
      </c>
      <c r="C97" s="359">
        <v>82490</v>
      </c>
      <c r="D97" s="359">
        <v>86771</v>
      </c>
      <c r="E97" s="342">
        <v>86475</v>
      </c>
    </row>
    <row r="98" spans="1:5" ht="12" customHeight="1">
      <c r="A98" s="318" t="s">
        <v>76</v>
      </c>
      <c r="B98" s="312" t="s">
        <v>429</v>
      </c>
      <c r="C98" s="359"/>
      <c r="D98" s="359"/>
      <c r="E98" s="342"/>
    </row>
    <row r="99" spans="1:5" ht="12" customHeight="1">
      <c r="A99" s="318" t="s">
        <v>77</v>
      </c>
      <c r="B99" s="335" t="s">
        <v>430</v>
      </c>
      <c r="C99" s="359"/>
      <c r="D99" s="359"/>
      <c r="E99" s="342"/>
    </row>
    <row r="100" spans="1:5" ht="12" customHeight="1">
      <c r="A100" s="318" t="s">
        <v>85</v>
      </c>
      <c r="B100" s="336" t="s">
        <v>431</v>
      </c>
      <c r="C100" s="359"/>
      <c r="D100" s="359"/>
      <c r="E100" s="342"/>
    </row>
    <row r="101" spans="1:5" ht="12" customHeight="1">
      <c r="A101" s="318" t="s">
        <v>86</v>
      </c>
      <c r="B101" s="336" t="s">
        <v>432</v>
      </c>
      <c r="C101" s="359"/>
      <c r="D101" s="359"/>
      <c r="E101" s="342"/>
    </row>
    <row r="102" spans="1:5" ht="12" customHeight="1">
      <c r="A102" s="318" t="s">
        <v>87</v>
      </c>
      <c r="B102" s="335" t="s">
        <v>433</v>
      </c>
      <c r="C102" s="359">
        <v>83029</v>
      </c>
      <c r="D102" s="359">
        <v>86770</v>
      </c>
      <c r="E102" s="342">
        <v>86474</v>
      </c>
    </row>
    <row r="103" spans="1:5" ht="12" customHeight="1">
      <c r="A103" s="318" t="s">
        <v>88</v>
      </c>
      <c r="B103" s="335" t="s">
        <v>434</v>
      </c>
      <c r="C103" s="359"/>
      <c r="D103" s="359"/>
      <c r="E103" s="342"/>
    </row>
    <row r="104" spans="1:5" ht="12" customHeight="1">
      <c r="A104" s="318" t="s">
        <v>90</v>
      </c>
      <c r="B104" s="336" t="s">
        <v>435</v>
      </c>
      <c r="C104" s="359"/>
      <c r="D104" s="359"/>
      <c r="E104" s="342"/>
    </row>
    <row r="105" spans="1:5" ht="12" customHeight="1">
      <c r="A105" s="317" t="s">
        <v>137</v>
      </c>
      <c r="B105" s="337" t="s">
        <v>436</v>
      </c>
      <c r="C105" s="359"/>
      <c r="D105" s="359"/>
      <c r="E105" s="342"/>
    </row>
    <row r="106" spans="1:5" ht="12" customHeight="1">
      <c r="A106" s="318" t="s">
        <v>437</v>
      </c>
      <c r="B106" s="337" t="s">
        <v>438</v>
      </c>
      <c r="C106" s="359"/>
      <c r="D106" s="359"/>
      <c r="E106" s="342"/>
    </row>
    <row r="107" spans="1:5" ht="12" customHeight="1" thickBot="1">
      <c r="A107" s="322" t="s">
        <v>439</v>
      </c>
      <c r="B107" s="338" t="s">
        <v>440</v>
      </c>
      <c r="C107" s="99"/>
      <c r="D107" s="99"/>
      <c r="E107" s="303"/>
    </row>
    <row r="108" spans="1:5" ht="12" customHeight="1" thickBot="1">
      <c r="A108" s="324" t="s">
        <v>8</v>
      </c>
      <c r="B108" s="327" t="s">
        <v>441</v>
      </c>
      <c r="C108" s="356">
        <f>+C109+C111+C113</f>
        <v>415792</v>
      </c>
      <c r="D108" s="356">
        <f>+D109+D111+D113</f>
        <v>438439</v>
      </c>
      <c r="E108" s="339">
        <f>+E109+E111+E113</f>
        <v>160001</v>
      </c>
    </row>
    <row r="109" spans="1:5" ht="12" customHeight="1">
      <c r="A109" s="319" t="s">
        <v>78</v>
      </c>
      <c r="B109" s="312" t="s">
        <v>158</v>
      </c>
      <c r="C109" s="358">
        <v>264817</v>
      </c>
      <c r="D109" s="358">
        <v>288990</v>
      </c>
      <c r="E109" s="341">
        <v>36904</v>
      </c>
    </row>
    <row r="110" spans="1:5" ht="12" customHeight="1">
      <c r="A110" s="319" t="s">
        <v>79</v>
      </c>
      <c r="B110" s="316" t="s">
        <v>442</v>
      </c>
      <c r="C110" s="358">
        <v>261367</v>
      </c>
      <c r="D110" s="358">
        <v>261367</v>
      </c>
      <c r="E110" s="341">
        <v>33839</v>
      </c>
    </row>
    <row r="111" spans="1:5" ht="15.75">
      <c r="A111" s="319" t="s">
        <v>80</v>
      </c>
      <c r="B111" s="316" t="s">
        <v>138</v>
      </c>
      <c r="C111" s="357">
        <v>150975</v>
      </c>
      <c r="D111" s="357">
        <v>149449</v>
      </c>
      <c r="E111" s="340">
        <v>123097</v>
      </c>
    </row>
    <row r="112" spans="1:5" ht="12" customHeight="1">
      <c r="A112" s="319" t="s">
        <v>81</v>
      </c>
      <c r="B112" s="316" t="s">
        <v>443</v>
      </c>
      <c r="C112" s="357">
        <v>145975</v>
      </c>
      <c r="D112" s="357">
        <v>145975</v>
      </c>
      <c r="E112" s="340">
        <v>119591</v>
      </c>
    </row>
    <row r="113" spans="1:5" ht="12" customHeight="1">
      <c r="A113" s="319" t="s">
        <v>82</v>
      </c>
      <c r="B113" s="348" t="s">
        <v>161</v>
      </c>
      <c r="C113" s="357"/>
      <c r="D113" s="357"/>
      <c r="E113" s="340"/>
    </row>
    <row r="114" spans="1:5" ht="21.75" customHeight="1">
      <c r="A114" s="319" t="s">
        <v>89</v>
      </c>
      <c r="B114" s="347" t="s">
        <v>444</v>
      </c>
      <c r="C114" s="357"/>
      <c r="D114" s="357"/>
      <c r="E114" s="340"/>
    </row>
    <row r="115" spans="1:5" ht="24" customHeight="1">
      <c r="A115" s="319" t="s">
        <v>91</v>
      </c>
      <c r="B115" s="363" t="s">
        <v>445</v>
      </c>
      <c r="C115" s="357"/>
      <c r="D115" s="357"/>
      <c r="E115" s="340"/>
    </row>
    <row r="116" spans="1:5" ht="12" customHeight="1">
      <c r="A116" s="319" t="s">
        <v>139</v>
      </c>
      <c r="B116" s="336" t="s">
        <v>432</v>
      </c>
      <c r="C116" s="357"/>
      <c r="D116" s="357"/>
      <c r="E116" s="340"/>
    </row>
    <row r="117" spans="1:5" ht="12" customHeight="1">
      <c r="A117" s="319" t="s">
        <v>140</v>
      </c>
      <c r="B117" s="336" t="s">
        <v>446</v>
      </c>
      <c r="C117" s="357"/>
      <c r="D117" s="357"/>
      <c r="E117" s="340"/>
    </row>
    <row r="118" spans="1:5" ht="12" customHeight="1">
      <c r="A118" s="319" t="s">
        <v>141</v>
      </c>
      <c r="B118" s="336" t="s">
        <v>447</v>
      </c>
      <c r="C118" s="357"/>
      <c r="D118" s="357"/>
      <c r="E118" s="340"/>
    </row>
    <row r="119" spans="1:5" s="385" customFormat="1" ht="12" customHeight="1">
      <c r="A119" s="319" t="s">
        <v>448</v>
      </c>
      <c r="B119" s="336" t="s">
        <v>435</v>
      </c>
      <c r="C119" s="357"/>
      <c r="D119" s="357"/>
      <c r="E119" s="340"/>
    </row>
    <row r="120" spans="1:5" ht="12" customHeight="1">
      <c r="A120" s="319" t="s">
        <v>449</v>
      </c>
      <c r="B120" s="336" t="s">
        <v>450</v>
      </c>
      <c r="C120" s="357"/>
      <c r="D120" s="357"/>
      <c r="E120" s="340"/>
    </row>
    <row r="121" spans="1:5" ht="12" customHeight="1" thickBot="1">
      <c r="A121" s="317" t="s">
        <v>451</v>
      </c>
      <c r="B121" s="336" t="s">
        <v>452</v>
      </c>
      <c r="C121" s="359"/>
      <c r="D121" s="359"/>
      <c r="E121" s="342"/>
    </row>
    <row r="122" spans="1:5" ht="12" customHeight="1" thickBot="1">
      <c r="A122" s="324" t="s">
        <v>9</v>
      </c>
      <c r="B122" s="332" t="s">
        <v>453</v>
      </c>
      <c r="C122" s="356">
        <f>+C123+C124</f>
        <v>0</v>
      </c>
      <c r="D122" s="356">
        <f>+D123+D124</f>
        <v>7998</v>
      </c>
      <c r="E122" s="339">
        <f>+E123+E124</f>
        <v>0</v>
      </c>
    </row>
    <row r="123" spans="1:5" ht="12" customHeight="1">
      <c r="A123" s="319" t="s">
        <v>61</v>
      </c>
      <c r="B123" s="313" t="s">
        <v>47</v>
      </c>
      <c r="C123" s="358"/>
      <c r="D123" s="358">
        <v>7998</v>
      </c>
      <c r="E123" s="341"/>
    </row>
    <row r="124" spans="1:5" ht="12" customHeight="1" thickBot="1">
      <c r="A124" s="320" t="s">
        <v>62</v>
      </c>
      <c r="B124" s="316" t="s">
        <v>48</v>
      </c>
      <c r="C124" s="359"/>
      <c r="D124" s="359"/>
      <c r="E124" s="342"/>
    </row>
    <row r="125" spans="1:5" ht="12" customHeight="1" thickBot="1">
      <c r="A125" s="324" t="s">
        <v>10</v>
      </c>
      <c r="B125" s="332" t="s">
        <v>454</v>
      </c>
      <c r="C125" s="356">
        <f>+C92+C108+C122</f>
        <v>711720</v>
      </c>
      <c r="D125" s="356">
        <f>+D92+D108+D122</f>
        <v>854791</v>
      </c>
      <c r="E125" s="339">
        <f>+E92+E108+E122</f>
        <v>546279</v>
      </c>
    </row>
    <row r="126" spans="1:5" ht="12" customHeight="1" thickBot="1">
      <c r="A126" s="324" t="s">
        <v>11</v>
      </c>
      <c r="B126" s="332" t="s">
        <v>455</v>
      </c>
      <c r="C126" s="356">
        <f>+C127+C128+C129</f>
        <v>23008</v>
      </c>
      <c r="D126" s="356">
        <f>+D127+D128+D129</f>
        <v>23008</v>
      </c>
      <c r="E126" s="339">
        <f>+E127+E128+E129</f>
        <v>23008</v>
      </c>
    </row>
    <row r="127" spans="1:5" ht="12" customHeight="1">
      <c r="A127" s="319" t="s">
        <v>65</v>
      </c>
      <c r="B127" s="313" t="s">
        <v>456</v>
      </c>
      <c r="C127" s="357">
        <v>23008</v>
      </c>
      <c r="D127" s="357">
        <v>23008</v>
      </c>
      <c r="E127" s="340">
        <v>23008</v>
      </c>
    </row>
    <row r="128" spans="1:5" ht="12" customHeight="1">
      <c r="A128" s="319" t="s">
        <v>66</v>
      </c>
      <c r="B128" s="313" t="s">
        <v>457</v>
      </c>
      <c r="C128" s="357"/>
      <c r="D128" s="357"/>
      <c r="E128" s="340"/>
    </row>
    <row r="129" spans="1:5" ht="12" customHeight="1" thickBot="1">
      <c r="A129" s="317" t="s">
        <v>67</v>
      </c>
      <c r="B129" s="311" t="s">
        <v>458</v>
      </c>
      <c r="C129" s="357"/>
      <c r="D129" s="357"/>
      <c r="E129" s="340"/>
    </row>
    <row r="130" spans="1:5" ht="12" customHeight="1" thickBot="1">
      <c r="A130" s="324" t="s">
        <v>12</v>
      </c>
      <c r="B130" s="332" t="s">
        <v>459</v>
      </c>
      <c r="C130" s="356">
        <f>+C131+C132+C134+C133</f>
        <v>0</v>
      </c>
      <c r="D130" s="356">
        <f>+D131+D132+D134+D133</f>
        <v>0</v>
      </c>
      <c r="E130" s="339">
        <f>+E131+E132+E134+E133</f>
        <v>0</v>
      </c>
    </row>
    <row r="131" spans="1:5" ht="12" customHeight="1">
      <c r="A131" s="319" t="s">
        <v>68</v>
      </c>
      <c r="B131" s="313" t="s">
        <v>460</v>
      </c>
      <c r="C131" s="357"/>
      <c r="D131" s="357"/>
      <c r="E131" s="340"/>
    </row>
    <row r="132" spans="1:5" ht="12" customHeight="1">
      <c r="A132" s="319" t="s">
        <v>69</v>
      </c>
      <c r="B132" s="313" t="s">
        <v>461</v>
      </c>
      <c r="C132" s="357"/>
      <c r="D132" s="357"/>
      <c r="E132" s="340"/>
    </row>
    <row r="133" spans="1:5" ht="12" customHeight="1">
      <c r="A133" s="319" t="s">
        <v>356</v>
      </c>
      <c r="B133" s="313" t="s">
        <v>462</v>
      </c>
      <c r="C133" s="357"/>
      <c r="D133" s="357"/>
      <c r="E133" s="340"/>
    </row>
    <row r="134" spans="1:5" ht="12" customHeight="1" thickBot="1">
      <c r="A134" s="317" t="s">
        <v>358</v>
      </c>
      <c r="B134" s="311" t="s">
        <v>463</v>
      </c>
      <c r="C134" s="357"/>
      <c r="D134" s="357"/>
      <c r="E134" s="340"/>
    </row>
    <row r="135" spans="1:5" ht="12" customHeight="1" thickBot="1">
      <c r="A135" s="324" t="s">
        <v>13</v>
      </c>
      <c r="B135" s="332" t="s">
        <v>464</v>
      </c>
      <c r="C135" s="362">
        <f>+C136+C137+C138+C139</f>
        <v>0</v>
      </c>
      <c r="D135" s="362">
        <f>+D136+D137+D138+D139</f>
        <v>0</v>
      </c>
      <c r="E135" s="375">
        <f>+E136+E137+E138+E139</f>
        <v>0</v>
      </c>
    </row>
    <row r="136" spans="1:5" ht="12" customHeight="1">
      <c r="A136" s="319" t="s">
        <v>70</v>
      </c>
      <c r="B136" s="313" t="s">
        <v>465</v>
      </c>
      <c r="C136" s="357"/>
      <c r="D136" s="357"/>
      <c r="E136" s="340"/>
    </row>
    <row r="137" spans="1:5" ht="12" customHeight="1">
      <c r="A137" s="319" t="s">
        <v>71</v>
      </c>
      <c r="B137" s="313" t="s">
        <v>466</v>
      </c>
      <c r="C137" s="357"/>
      <c r="D137" s="357"/>
      <c r="E137" s="340"/>
    </row>
    <row r="138" spans="1:5" ht="12" customHeight="1">
      <c r="A138" s="319" t="s">
        <v>365</v>
      </c>
      <c r="B138" s="313" t="s">
        <v>467</v>
      </c>
      <c r="C138" s="357"/>
      <c r="D138" s="357"/>
      <c r="E138" s="340"/>
    </row>
    <row r="139" spans="1:5" ht="12" customHeight="1" thickBot="1">
      <c r="A139" s="317" t="s">
        <v>367</v>
      </c>
      <c r="B139" s="311" t="s">
        <v>468</v>
      </c>
      <c r="C139" s="357"/>
      <c r="D139" s="357"/>
      <c r="E139" s="340"/>
    </row>
    <row r="140" spans="1:9" ht="15" customHeight="1" thickBot="1">
      <c r="A140" s="324" t="s">
        <v>14</v>
      </c>
      <c r="B140" s="332" t="s">
        <v>469</v>
      </c>
      <c r="C140" s="100">
        <f>+C141+C142+C143+C144</f>
        <v>0</v>
      </c>
      <c r="D140" s="100">
        <f>+D141+D142+D143+D144</f>
        <v>0</v>
      </c>
      <c r="E140" s="308">
        <f>+E141+E142+E143+E144</f>
        <v>0</v>
      </c>
      <c r="F140" s="373"/>
      <c r="G140" s="374"/>
      <c r="H140" s="374"/>
      <c r="I140" s="374"/>
    </row>
    <row r="141" spans="1:5" s="366" customFormat="1" ht="12.75" customHeight="1">
      <c r="A141" s="319" t="s">
        <v>132</v>
      </c>
      <c r="B141" s="313" t="s">
        <v>470</v>
      </c>
      <c r="C141" s="357"/>
      <c r="D141" s="357"/>
      <c r="E141" s="340"/>
    </row>
    <row r="142" spans="1:5" ht="12.75" customHeight="1">
      <c r="A142" s="319" t="s">
        <v>133</v>
      </c>
      <c r="B142" s="313" t="s">
        <v>471</v>
      </c>
      <c r="C142" s="357"/>
      <c r="D142" s="357"/>
      <c r="E142" s="340"/>
    </row>
    <row r="143" spans="1:5" ht="12.75" customHeight="1">
      <c r="A143" s="319" t="s">
        <v>160</v>
      </c>
      <c r="B143" s="313" t="s">
        <v>472</v>
      </c>
      <c r="C143" s="357"/>
      <c r="D143" s="357"/>
      <c r="E143" s="340"/>
    </row>
    <row r="144" spans="1:5" ht="12.75" customHeight="1" thickBot="1">
      <c r="A144" s="319" t="s">
        <v>373</v>
      </c>
      <c r="B144" s="313" t="s">
        <v>473</v>
      </c>
      <c r="C144" s="357"/>
      <c r="D144" s="357"/>
      <c r="E144" s="340"/>
    </row>
    <row r="145" spans="1:5" ht="16.5" thickBot="1">
      <c r="A145" s="324" t="s">
        <v>15</v>
      </c>
      <c r="B145" s="332" t="s">
        <v>474</v>
      </c>
      <c r="C145" s="306">
        <f>+C126+C130+C135+C140</f>
        <v>23008</v>
      </c>
      <c r="D145" s="306">
        <f>+D126+D130+D135+D140</f>
        <v>23008</v>
      </c>
      <c r="E145" s="307">
        <f>+E126+E130+E135+E140</f>
        <v>23008</v>
      </c>
    </row>
    <row r="146" spans="1:5" ht="16.5" thickBot="1">
      <c r="A146" s="349" t="s">
        <v>16</v>
      </c>
      <c r="B146" s="352" t="s">
        <v>475</v>
      </c>
      <c r="C146" s="306">
        <f>+C125+C145</f>
        <v>734728</v>
      </c>
      <c r="D146" s="306">
        <f>+D125+D145</f>
        <v>877799</v>
      </c>
      <c r="E146" s="307">
        <f>+E125+E145</f>
        <v>569287</v>
      </c>
    </row>
    <row r="148" spans="1:5" ht="18.75" customHeight="1">
      <c r="A148" s="639" t="s">
        <v>476</v>
      </c>
      <c r="B148" s="639"/>
      <c r="C148" s="639"/>
      <c r="D148" s="639"/>
      <c r="E148" s="639"/>
    </row>
    <row r="149" spans="1:5" ht="13.5" customHeight="1" thickBot="1">
      <c r="A149" s="334" t="s">
        <v>114</v>
      </c>
      <c r="B149" s="334"/>
      <c r="C149" s="364"/>
      <c r="E149" s="351" t="s">
        <v>159</v>
      </c>
    </row>
    <row r="150" spans="1:5" ht="21.75" thickBot="1">
      <c r="A150" s="324">
        <v>1</v>
      </c>
      <c r="B150" s="327" t="s">
        <v>477</v>
      </c>
      <c r="C150" s="350">
        <f>+C61-C125</f>
        <v>-15961</v>
      </c>
      <c r="D150" s="350">
        <f>+D61-D125</f>
        <v>-41652</v>
      </c>
      <c r="E150" s="350">
        <f>+E61-E125</f>
        <v>4770</v>
      </c>
    </row>
    <row r="151" spans="1:5" ht="21.75" thickBot="1">
      <c r="A151" s="324" t="s">
        <v>8</v>
      </c>
      <c r="B151" s="327" t="s">
        <v>478</v>
      </c>
      <c r="C151" s="350">
        <f>+C84-C145</f>
        <v>229</v>
      </c>
      <c r="D151" s="350">
        <f>+D84-D145</f>
        <v>8227</v>
      </c>
      <c r="E151" s="350">
        <f>+E84-E145</f>
        <v>-15010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53" customFormat="1" ht="12.75" customHeight="1">
      <c r="C161" s="354"/>
      <c r="D161" s="354"/>
      <c r="E161" s="354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Besenyszög Város Önkormányzat
2014. ÉVI ZÁRSZÁMADÁS
KÖTELEZŐ FELADATAINAK MÉRLEGE 
&amp;R&amp;"Times New Roman CE,Félkövér dőlt"&amp;11 1.2. melléklet a 9/2015. (IV.30.)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I19" sqref="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61"/>
      <c r="H1" s="162" t="s">
        <v>52</v>
      </c>
      <c r="I1" s="708" t="str">
        <f>+CONCATENATE("3. tájékoztató tábla a 9/",LEFT(ÖSSZEFÜGGÉSEK!A4,4)+1,". (IV.30.) önkormányzati rendelethez")</f>
        <v>3. tájékoztató tábla a 9/2015. (IV.30.) önkormányzati rendelethez</v>
      </c>
    </row>
    <row r="2" spans="1:9" s="124" customFormat="1" ht="26.25" customHeight="1">
      <c r="A2" s="667" t="s">
        <v>60</v>
      </c>
      <c r="B2" s="712" t="s">
        <v>202</v>
      </c>
      <c r="C2" s="667" t="s">
        <v>203</v>
      </c>
      <c r="D2" s="667" t="s">
        <v>204</v>
      </c>
      <c r="E2" s="714" t="str">
        <f>+CONCATENATE("Hitel, kölcsön állomány ",LEFT(ÖSSZEFÜGGÉSEK!A4,4),". dec. 31-én")</f>
        <v>Hitel, kölcsön állomány 2014. dec. 31-én</v>
      </c>
      <c r="F2" s="716" t="s">
        <v>205</v>
      </c>
      <c r="G2" s="717"/>
      <c r="H2" s="709" t="str">
        <f>+CONCATENATE(LEFT(ÖSSZEFÜGGÉSEK!A4,4)+2,". után")</f>
        <v>2016. után</v>
      </c>
      <c r="I2" s="708"/>
    </row>
    <row r="3" spans="1:9" s="128" customFormat="1" ht="40.5" customHeight="1" thickBot="1">
      <c r="A3" s="711"/>
      <c r="B3" s="713"/>
      <c r="C3" s="713"/>
      <c r="D3" s="711"/>
      <c r="E3" s="715"/>
      <c r="F3" s="163" t="str">
        <f>+CONCATENATE(LEFT(ÖSSZEFÜGGÉSEK!A4,4)+1,".")</f>
        <v>2015.</v>
      </c>
      <c r="G3" s="164" t="str">
        <f>+CONCATENATE(LEFT(ÖSSZEFÜGGÉSEK!A4,4)+2,".")</f>
        <v>2016.</v>
      </c>
      <c r="H3" s="710"/>
      <c r="I3" s="708"/>
    </row>
    <row r="4" spans="1:9" s="168" customFormat="1" ht="12.75" customHeight="1" thickBot="1">
      <c r="A4" s="165" t="s">
        <v>422</v>
      </c>
      <c r="B4" s="117" t="s">
        <v>423</v>
      </c>
      <c r="C4" s="117" t="s">
        <v>424</v>
      </c>
      <c r="D4" s="166" t="s">
        <v>425</v>
      </c>
      <c r="E4" s="165" t="s">
        <v>426</v>
      </c>
      <c r="F4" s="166" t="s">
        <v>503</v>
      </c>
      <c r="G4" s="166" t="s">
        <v>504</v>
      </c>
      <c r="H4" s="167" t="s">
        <v>505</v>
      </c>
      <c r="I4" s="708"/>
    </row>
    <row r="5" spans="1:9" ht="22.5" customHeight="1" thickBot="1">
      <c r="A5" s="169" t="s">
        <v>7</v>
      </c>
      <c r="B5" s="170" t="s">
        <v>206</v>
      </c>
      <c r="C5" s="171"/>
      <c r="D5" s="172"/>
      <c r="E5" s="173">
        <f>SUM(E6:E11)</f>
        <v>8552</v>
      </c>
      <c r="F5" s="174">
        <f>SUM(F6:F11)</f>
        <v>0</v>
      </c>
      <c r="G5" s="174">
        <f>SUM(G6:G11)</f>
        <v>0</v>
      </c>
      <c r="H5" s="175">
        <f>SUM(H6:H11)</f>
        <v>0</v>
      </c>
      <c r="I5" s="708"/>
    </row>
    <row r="6" spans="1:9" ht="22.5" customHeight="1">
      <c r="A6" s="176" t="s">
        <v>8</v>
      </c>
      <c r="B6" s="177" t="s">
        <v>718</v>
      </c>
      <c r="C6" s="178" t="s">
        <v>735</v>
      </c>
      <c r="D6" s="179">
        <v>2014</v>
      </c>
      <c r="E6" s="180">
        <v>842</v>
      </c>
      <c r="F6" s="2"/>
      <c r="G6" s="2"/>
      <c r="H6" s="181"/>
      <c r="I6" s="708"/>
    </row>
    <row r="7" spans="1:9" ht="22.5" customHeight="1">
      <c r="A7" s="176" t="s">
        <v>9</v>
      </c>
      <c r="B7" s="177" t="s">
        <v>720</v>
      </c>
      <c r="C7" s="178">
        <v>2014</v>
      </c>
      <c r="D7" s="179"/>
      <c r="E7" s="180">
        <v>1650</v>
      </c>
      <c r="F7" s="2"/>
      <c r="G7" s="2"/>
      <c r="H7" s="181"/>
      <c r="I7" s="708"/>
    </row>
    <row r="8" spans="1:9" ht="22.5" customHeight="1">
      <c r="A8" s="176" t="s">
        <v>10</v>
      </c>
      <c r="B8" s="177" t="s">
        <v>721</v>
      </c>
      <c r="C8" s="178">
        <v>2012</v>
      </c>
      <c r="D8" s="179"/>
      <c r="E8" s="180">
        <v>6060</v>
      </c>
      <c r="F8" s="2"/>
      <c r="G8" s="2"/>
      <c r="H8" s="181"/>
      <c r="I8" s="708"/>
    </row>
    <row r="9" spans="1:9" ht="22.5" customHeight="1">
      <c r="A9" s="176" t="s">
        <v>11</v>
      </c>
      <c r="B9" s="177"/>
      <c r="C9" s="178"/>
      <c r="D9" s="179"/>
      <c r="E9" s="180"/>
      <c r="F9" s="2"/>
      <c r="G9" s="2"/>
      <c r="H9" s="181"/>
      <c r="I9" s="708"/>
    </row>
    <row r="10" spans="1:9" ht="22.5" customHeight="1">
      <c r="A10" s="176" t="s">
        <v>12</v>
      </c>
      <c r="B10" s="177" t="s">
        <v>196</v>
      </c>
      <c r="C10" s="178"/>
      <c r="D10" s="179"/>
      <c r="E10" s="180"/>
      <c r="F10" s="2"/>
      <c r="G10" s="2"/>
      <c r="H10" s="181"/>
      <c r="I10" s="708"/>
    </row>
    <row r="11" spans="1:9" ht="22.5" customHeight="1" thickBot="1">
      <c r="A11" s="176" t="s">
        <v>13</v>
      </c>
      <c r="B11" s="177" t="s">
        <v>196</v>
      </c>
      <c r="C11" s="178"/>
      <c r="D11" s="179"/>
      <c r="E11" s="180"/>
      <c r="F11" s="2"/>
      <c r="G11" s="2"/>
      <c r="H11" s="181"/>
      <c r="I11" s="708"/>
    </row>
    <row r="12" spans="1:9" ht="22.5" customHeight="1" thickBot="1">
      <c r="A12" s="169" t="s">
        <v>14</v>
      </c>
      <c r="B12" s="170" t="s">
        <v>207</v>
      </c>
      <c r="C12" s="182"/>
      <c r="D12" s="183"/>
      <c r="E12" s="173">
        <f>SUM(E13:E17)</f>
        <v>61947</v>
      </c>
      <c r="F12" s="174">
        <f>SUM(F13:F17)</f>
        <v>0</v>
      </c>
      <c r="G12" s="174">
        <f>SUM(G13:G17)</f>
        <v>0</v>
      </c>
      <c r="H12" s="175">
        <f>SUM(H13:H17)</f>
        <v>0</v>
      </c>
      <c r="I12" s="708"/>
    </row>
    <row r="13" spans="1:9" ht="22.5" customHeight="1">
      <c r="A13" s="176" t="s">
        <v>15</v>
      </c>
      <c r="B13" s="177" t="s">
        <v>721</v>
      </c>
      <c r="C13" s="178" t="s">
        <v>722</v>
      </c>
      <c r="D13" s="179"/>
      <c r="E13" s="180">
        <v>59750</v>
      </c>
      <c r="F13" s="2"/>
      <c r="G13" s="2"/>
      <c r="H13" s="181"/>
      <c r="I13" s="708"/>
    </row>
    <row r="14" spans="1:9" ht="22.5" customHeight="1">
      <c r="A14" s="176" t="s">
        <v>16</v>
      </c>
      <c r="B14" s="177" t="s">
        <v>719</v>
      </c>
      <c r="C14" s="178">
        <v>2003</v>
      </c>
      <c r="D14" s="179">
        <v>2008</v>
      </c>
      <c r="E14" s="180">
        <v>2197</v>
      </c>
      <c r="F14" s="2"/>
      <c r="G14" s="2"/>
      <c r="H14" s="181"/>
      <c r="I14" s="708"/>
    </row>
    <row r="15" spans="1:9" ht="22.5" customHeight="1">
      <c r="A15" s="176" t="s">
        <v>17</v>
      </c>
      <c r="B15" s="177" t="s">
        <v>196</v>
      </c>
      <c r="C15" s="178"/>
      <c r="D15" s="179"/>
      <c r="E15" s="180"/>
      <c r="F15" s="2"/>
      <c r="G15" s="2"/>
      <c r="H15" s="181"/>
      <c r="I15" s="708"/>
    </row>
    <row r="16" spans="1:9" ht="22.5" customHeight="1">
      <c r="A16" s="176" t="s">
        <v>18</v>
      </c>
      <c r="B16" s="177" t="s">
        <v>196</v>
      </c>
      <c r="C16" s="178"/>
      <c r="D16" s="179"/>
      <c r="E16" s="180"/>
      <c r="F16" s="2"/>
      <c r="G16" s="2"/>
      <c r="H16" s="181"/>
      <c r="I16" s="708"/>
    </row>
    <row r="17" spans="1:9" ht="22.5" customHeight="1" thickBot="1">
      <c r="A17" s="176" t="s">
        <v>19</v>
      </c>
      <c r="B17" s="177" t="s">
        <v>196</v>
      </c>
      <c r="C17" s="178"/>
      <c r="D17" s="179"/>
      <c r="E17" s="180"/>
      <c r="F17" s="2"/>
      <c r="G17" s="2"/>
      <c r="H17" s="181"/>
      <c r="I17" s="708"/>
    </row>
    <row r="18" spans="1:9" ht="22.5" customHeight="1" thickBot="1">
      <c r="A18" s="176" t="s">
        <v>20</v>
      </c>
      <c r="B18" s="170" t="s">
        <v>702</v>
      </c>
      <c r="C18" s="171"/>
      <c r="D18" s="172"/>
      <c r="E18" s="173">
        <f>E5+E12</f>
        <v>70499</v>
      </c>
      <c r="F18" s="174">
        <f>F5+F12</f>
        <v>0</v>
      </c>
      <c r="G18" s="174">
        <f>G5+G12</f>
        <v>0</v>
      </c>
      <c r="H18" s="175">
        <f>H5+H12</f>
        <v>0</v>
      </c>
      <c r="I18" s="708"/>
    </row>
    <row r="19" ht="19.5" customHeight="1"/>
  </sheetData>
  <sheetProtection/>
  <mergeCells count="8">
    <mergeCell ref="I1:I18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20" sqref="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32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733"/>
      <c r="C1" s="733"/>
      <c r="D1" s="733"/>
      <c r="E1" s="733"/>
      <c r="F1" s="733"/>
      <c r="G1" s="733"/>
      <c r="H1" s="733"/>
      <c r="I1" s="733"/>
      <c r="J1" s="708" t="str">
        <f>+CONCATENATE("4. tájékoztató tábla a 9/",LEFT(ÖSSZEFÜGGÉSEK!A4,4)+1,". (IV.30.) önkormányzati rendelethez")</f>
        <v>4. tájékoztató tábla a 9/2015. (IV.30.) önkormányzati rendelethez</v>
      </c>
    </row>
    <row r="2" spans="8:10" ht="14.25" thickBot="1">
      <c r="H2" s="734" t="s">
        <v>208</v>
      </c>
      <c r="I2" s="734"/>
      <c r="J2" s="708"/>
    </row>
    <row r="3" spans="1:10" ht="13.5" thickBot="1">
      <c r="A3" s="735" t="s">
        <v>5</v>
      </c>
      <c r="B3" s="737" t="s">
        <v>209</v>
      </c>
      <c r="C3" s="739" t="s">
        <v>210</v>
      </c>
      <c r="D3" s="718" t="s">
        <v>211</v>
      </c>
      <c r="E3" s="719"/>
      <c r="F3" s="719"/>
      <c r="G3" s="719"/>
      <c r="H3" s="719"/>
      <c r="I3" s="720" t="s">
        <v>212</v>
      </c>
      <c r="J3" s="708"/>
    </row>
    <row r="4" spans="1:10" s="20" customFormat="1" ht="42" customHeight="1" thickBot="1">
      <c r="A4" s="736"/>
      <c r="B4" s="738"/>
      <c r="C4" s="740"/>
      <c r="D4" s="184" t="s">
        <v>213</v>
      </c>
      <c r="E4" s="184" t="s">
        <v>214</v>
      </c>
      <c r="F4" s="184" t="s">
        <v>215</v>
      </c>
      <c r="G4" s="185" t="s">
        <v>216</v>
      </c>
      <c r="H4" s="185" t="s">
        <v>217</v>
      </c>
      <c r="I4" s="721"/>
      <c r="J4" s="708"/>
    </row>
    <row r="5" spans="1:10" s="20" customFormat="1" ht="12" customHeight="1" thickBot="1">
      <c r="A5" s="544" t="s">
        <v>422</v>
      </c>
      <c r="B5" s="186" t="s">
        <v>423</v>
      </c>
      <c r="C5" s="186" t="s">
        <v>424</v>
      </c>
      <c r="D5" s="186" t="s">
        <v>425</v>
      </c>
      <c r="E5" s="186" t="s">
        <v>426</v>
      </c>
      <c r="F5" s="186" t="s">
        <v>503</v>
      </c>
      <c r="G5" s="186" t="s">
        <v>504</v>
      </c>
      <c r="H5" s="186" t="s">
        <v>597</v>
      </c>
      <c r="I5" s="187" t="s">
        <v>598</v>
      </c>
      <c r="J5" s="708"/>
    </row>
    <row r="6" spans="1:10" s="20" customFormat="1" ht="18" customHeight="1">
      <c r="A6" s="722" t="s">
        <v>218</v>
      </c>
      <c r="B6" s="723"/>
      <c r="C6" s="723"/>
      <c r="D6" s="723"/>
      <c r="E6" s="723"/>
      <c r="F6" s="723"/>
      <c r="G6" s="723"/>
      <c r="H6" s="723"/>
      <c r="I6" s="724"/>
      <c r="J6" s="708"/>
    </row>
    <row r="7" spans="1:10" ht="15.75" customHeight="1">
      <c r="A7" s="33" t="s">
        <v>7</v>
      </c>
      <c r="B7" s="31" t="s">
        <v>219</v>
      </c>
      <c r="C7" s="23"/>
      <c r="D7" s="23"/>
      <c r="E7" s="23"/>
      <c r="F7" s="23"/>
      <c r="G7" s="189"/>
      <c r="H7" s="190">
        <f aca="true" t="shared" si="0" ref="H7:H13">SUM(D7:G7)</f>
        <v>0</v>
      </c>
      <c r="I7" s="34">
        <f aca="true" t="shared" si="1" ref="I7:I13">C7+H7</f>
        <v>0</v>
      </c>
      <c r="J7" s="708"/>
    </row>
    <row r="8" spans="1:10" ht="22.5">
      <c r="A8" s="33" t="s">
        <v>8</v>
      </c>
      <c r="B8" s="31" t="s">
        <v>151</v>
      </c>
      <c r="C8" s="23">
        <v>7998</v>
      </c>
      <c r="D8" s="23"/>
      <c r="E8" s="23"/>
      <c r="F8" s="23"/>
      <c r="G8" s="189"/>
      <c r="H8" s="190">
        <f t="shared" si="0"/>
        <v>0</v>
      </c>
      <c r="I8" s="34">
        <f t="shared" si="1"/>
        <v>7998</v>
      </c>
      <c r="J8" s="708"/>
    </row>
    <row r="9" spans="1:10" ht="22.5">
      <c r="A9" s="33" t="s">
        <v>9</v>
      </c>
      <c r="B9" s="31" t="s">
        <v>152</v>
      </c>
      <c r="C9" s="23"/>
      <c r="D9" s="23"/>
      <c r="E9" s="23"/>
      <c r="F9" s="23"/>
      <c r="G9" s="189"/>
      <c r="H9" s="190">
        <f t="shared" si="0"/>
        <v>0</v>
      </c>
      <c r="I9" s="34">
        <f t="shared" si="1"/>
        <v>0</v>
      </c>
      <c r="J9" s="708"/>
    </row>
    <row r="10" spans="1:10" ht="15.75" customHeight="1">
      <c r="A10" s="33" t="s">
        <v>10</v>
      </c>
      <c r="B10" s="31" t="s">
        <v>153</v>
      </c>
      <c r="C10" s="23"/>
      <c r="D10" s="23"/>
      <c r="E10" s="23"/>
      <c r="F10" s="23"/>
      <c r="G10" s="189"/>
      <c r="H10" s="190">
        <f t="shared" si="0"/>
        <v>0</v>
      </c>
      <c r="I10" s="34">
        <f t="shared" si="1"/>
        <v>0</v>
      </c>
      <c r="J10" s="708"/>
    </row>
    <row r="11" spans="1:10" ht="22.5">
      <c r="A11" s="33" t="s">
        <v>11</v>
      </c>
      <c r="B11" s="31" t="s">
        <v>154</v>
      </c>
      <c r="C11" s="23"/>
      <c r="D11" s="23">
        <v>296</v>
      </c>
      <c r="E11" s="23"/>
      <c r="F11" s="23"/>
      <c r="G11" s="189"/>
      <c r="H11" s="190">
        <f t="shared" si="0"/>
        <v>296</v>
      </c>
      <c r="I11" s="34">
        <f t="shared" si="1"/>
        <v>296</v>
      </c>
      <c r="J11" s="708"/>
    </row>
    <row r="12" spans="1:10" ht="15.75" customHeight="1">
      <c r="A12" s="35" t="s">
        <v>12</v>
      </c>
      <c r="B12" s="36" t="s">
        <v>220</v>
      </c>
      <c r="C12" s="24">
        <v>2561</v>
      </c>
      <c r="D12" s="24">
        <v>55469</v>
      </c>
      <c r="E12" s="24"/>
      <c r="F12" s="24"/>
      <c r="G12" s="191"/>
      <c r="H12" s="190">
        <f t="shared" si="0"/>
        <v>55469</v>
      </c>
      <c r="I12" s="34">
        <f t="shared" si="1"/>
        <v>58030</v>
      </c>
      <c r="J12" s="708"/>
    </row>
    <row r="13" spans="1:10" ht="15.75" customHeight="1" thickBot="1">
      <c r="A13" s="192" t="s">
        <v>13</v>
      </c>
      <c r="B13" s="193" t="s">
        <v>221</v>
      </c>
      <c r="C13" s="195"/>
      <c r="D13" s="195"/>
      <c r="E13" s="195"/>
      <c r="F13" s="195"/>
      <c r="G13" s="196"/>
      <c r="H13" s="190">
        <f t="shared" si="0"/>
        <v>0</v>
      </c>
      <c r="I13" s="34">
        <f t="shared" si="1"/>
        <v>0</v>
      </c>
      <c r="J13" s="708"/>
    </row>
    <row r="14" spans="1:10" s="25" customFormat="1" ht="18" customHeight="1" thickBot="1">
      <c r="A14" s="725" t="s">
        <v>222</v>
      </c>
      <c r="B14" s="726"/>
      <c r="C14" s="37">
        <f aca="true" t="shared" si="2" ref="C14:I14">SUM(C7:C13)</f>
        <v>10559</v>
      </c>
      <c r="D14" s="37">
        <f>SUM(D7:D13)</f>
        <v>55765</v>
      </c>
      <c r="E14" s="37">
        <f t="shared" si="2"/>
        <v>0</v>
      </c>
      <c r="F14" s="37">
        <f t="shared" si="2"/>
        <v>0</v>
      </c>
      <c r="G14" s="197">
        <f t="shared" si="2"/>
        <v>0</v>
      </c>
      <c r="H14" s="197">
        <f t="shared" si="2"/>
        <v>55765</v>
      </c>
      <c r="I14" s="38">
        <f t="shared" si="2"/>
        <v>66324</v>
      </c>
      <c r="J14" s="708"/>
    </row>
    <row r="15" spans="1:10" s="22" customFormat="1" ht="18" customHeight="1">
      <c r="A15" s="727" t="s">
        <v>223</v>
      </c>
      <c r="B15" s="728"/>
      <c r="C15" s="728"/>
      <c r="D15" s="728"/>
      <c r="E15" s="728"/>
      <c r="F15" s="728"/>
      <c r="G15" s="728"/>
      <c r="H15" s="728"/>
      <c r="I15" s="729"/>
      <c r="J15" s="708"/>
    </row>
    <row r="16" spans="1:10" s="22" customFormat="1" ht="12.75">
      <c r="A16" s="33" t="s">
        <v>7</v>
      </c>
      <c r="B16" s="31" t="s">
        <v>224</v>
      </c>
      <c r="C16" s="23"/>
      <c r="D16" s="23"/>
      <c r="E16" s="23"/>
      <c r="F16" s="23"/>
      <c r="G16" s="189"/>
      <c r="H16" s="190">
        <f>SUM(D16:G16)</f>
        <v>0</v>
      </c>
      <c r="I16" s="34">
        <f>C16+H16</f>
        <v>0</v>
      </c>
      <c r="J16" s="708"/>
    </row>
    <row r="17" spans="1:10" ht="13.5" thickBot="1">
      <c r="A17" s="192" t="s">
        <v>8</v>
      </c>
      <c r="B17" s="193" t="s">
        <v>221</v>
      </c>
      <c r="C17" s="195"/>
      <c r="D17" s="195"/>
      <c r="E17" s="195"/>
      <c r="F17" s="195"/>
      <c r="G17" s="196"/>
      <c r="H17" s="190">
        <f>SUM(D17:G17)</f>
        <v>0</v>
      </c>
      <c r="I17" s="198">
        <f>C17+H17</f>
        <v>0</v>
      </c>
      <c r="J17" s="708"/>
    </row>
    <row r="18" spans="1:10" ht="15.75" customHeight="1" thickBot="1">
      <c r="A18" s="725" t="s">
        <v>225</v>
      </c>
      <c r="B18" s="726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7">
        <f t="shared" si="3"/>
        <v>0</v>
      </c>
      <c r="H18" s="197">
        <f t="shared" si="3"/>
        <v>0</v>
      </c>
      <c r="I18" s="38">
        <f t="shared" si="3"/>
        <v>0</v>
      </c>
      <c r="J18" s="708"/>
    </row>
    <row r="19" spans="1:10" ht="18" customHeight="1" thickBot="1">
      <c r="A19" s="730" t="s">
        <v>226</v>
      </c>
      <c r="B19" s="731"/>
      <c r="C19" s="199">
        <f aca="true" t="shared" si="4" ref="C19:I19">C14+C18</f>
        <v>10559</v>
      </c>
      <c r="D19" s="199">
        <f t="shared" si="4"/>
        <v>55765</v>
      </c>
      <c r="E19" s="199">
        <f t="shared" si="4"/>
        <v>0</v>
      </c>
      <c r="F19" s="199">
        <f t="shared" si="4"/>
        <v>0</v>
      </c>
      <c r="G19" s="199">
        <f t="shared" si="4"/>
        <v>0</v>
      </c>
      <c r="H19" s="199">
        <f t="shared" si="4"/>
        <v>55765</v>
      </c>
      <c r="I19" s="38">
        <f t="shared" si="4"/>
        <v>66324</v>
      </c>
      <c r="J19" s="708"/>
    </row>
  </sheetData>
  <sheetProtection/>
  <mergeCells count="13"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E1">
      <selection activeCell="E31" sqref="E31"/>
    </sheetView>
  </sheetViews>
  <sheetFormatPr defaultColWidth="9.00390625" defaultRowHeight="12.75"/>
  <cols>
    <col min="1" max="1" width="5.875" style="217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61"/>
      <c r="D1" s="162" t="s">
        <v>52</v>
      </c>
    </row>
    <row r="2" spans="1:4" s="20" customFormat="1" ht="48" customHeight="1" thickBot="1">
      <c r="A2" s="200" t="s">
        <v>5</v>
      </c>
      <c r="B2" s="184" t="s">
        <v>6</v>
      </c>
      <c r="C2" s="184" t="s">
        <v>227</v>
      </c>
      <c r="D2" s="201" t="s">
        <v>228</v>
      </c>
    </row>
    <row r="3" spans="1:4" s="20" customFormat="1" ht="13.5" customHeight="1" thickBot="1">
      <c r="A3" s="202" t="s">
        <v>422</v>
      </c>
      <c r="B3" s="203" t="s">
        <v>423</v>
      </c>
      <c r="C3" s="203" t="s">
        <v>424</v>
      </c>
      <c r="D3" s="204" t="s">
        <v>425</v>
      </c>
    </row>
    <row r="4" spans="1:4" ht="18" customHeight="1">
      <c r="A4" s="205" t="s">
        <v>7</v>
      </c>
      <c r="B4" s="206" t="s">
        <v>229</v>
      </c>
      <c r="C4" s="614">
        <v>0</v>
      </c>
      <c r="D4" s="615">
        <v>0</v>
      </c>
    </row>
    <row r="5" spans="1:4" ht="18" customHeight="1">
      <c r="A5" s="207" t="s">
        <v>8</v>
      </c>
      <c r="B5" s="208" t="s">
        <v>230</v>
      </c>
      <c r="C5" s="614">
        <v>0</v>
      </c>
      <c r="D5" s="615">
        <v>0</v>
      </c>
    </row>
    <row r="6" spans="1:4" ht="18" customHeight="1">
      <c r="A6" s="207" t="s">
        <v>9</v>
      </c>
      <c r="B6" s="208" t="s">
        <v>231</v>
      </c>
      <c r="C6" s="614">
        <v>0</v>
      </c>
      <c r="D6" s="615">
        <v>0</v>
      </c>
    </row>
    <row r="7" spans="1:4" ht="18" customHeight="1">
      <c r="A7" s="207" t="s">
        <v>10</v>
      </c>
      <c r="B7" s="208" t="s">
        <v>232</v>
      </c>
      <c r="C7" s="614">
        <v>0</v>
      </c>
      <c r="D7" s="615">
        <v>0</v>
      </c>
    </row>
    <row r="8" spans="1:4" ht="18" customHeight="1">
      <c r="A8" s="211" t="s">
        <v>11</v>
      </c>
      <c r="B8" s="208" t="s">
        <v>233</v>
      </c>
      <c r="C8" s="614">
        <v>0</v>
      </c>
      <c r="D8" s="615">
        <v>0</v>
      </c>
    </row>
    <row r="9" spans="1:4" ht="18" customHeight="1">
      <c r="A9" s="207" t="s">
        <v>12</v>
      </c>
      <c r="B9" s="208" t="s">
        <v>234</v>
      </c>
      <c r="C9" s="614">
        <v>0</v>
      </c>
      <c r="D9" s="615">
        <v>0</v>
      </c>
    </row>
    <row r="10" spans="1:4" ht="18" customHeight="1">
      <c r="A10" s="211" t="s">
        <v>13</v>
      </c>
      <c r="B10" s="212" t="s">
        <v>235</v>
      </c>
      <c r="C10" s="614">
        <v>0</v>
      </c>
      <c r="D10" s="615">
        <v>0</v>
      </c>
    </row>
    <row r="11" spans="1:4" ht="18" customHeight="1">
      <c r="A11" s="211" t="s">
        <v>14</v>
      </c>
      <c r="B11" s="212" t="s">
        <v>236</v>
      </c>
      <c r="C11" s="614">
        <v>0</v>
      </c>
      <c r="D11" s="615">
        <v>0</v>
      </c>
    </row>
    <row r="12" spans="1:4" ht="18" customHeight="1">
      <c r="A12" s="207" t="s">
        <v>15</v>
      </c>
      <c r="B12" s="212" t="s">
        <v>237</v>
      </c>
      <c r="C12" s="614">
        <v>0</v>
      </c>
      <c r="D12" s="615">
        <v>0</v>
      </c>
    </row>
    <row r="13" spans="1:4" ht="18" customHeight="1">
      <c r="A13" s="211" t="s">
        <v>16</v>
      </c>
      <c r="B13" s="212" t="s">
        <v>238</v>
      </c>
      <c r="C13" s="614">
        <v>0</v>
      </c>
      <c r="D13" s="615">
        <v>0</v>
      </c>
    </row>
    <row r="14" spans="1:4" ht="22.5">
      <c r="A14" s="207" t="s">
        <v>17</v>
      </c>
      <c r="B14" s="212" t="s">
        <v>239</v>
      </c>
      <c r="C14" s="614">
        <v>0</v>
      </c>
      <c r="D14" s="615">
        <v>0</v>
      </c>
    </row>
    <row r="15" spans="1:4" ht="18" customHeight="1">
      <c r="A15" s="211" t="s">
        <v>18</v>
      </c>
      <c r="B15" s="208" t="s">
        <v>240</v>
      </c>
      <c r="C15" s="614">
        <v>0</v>
      </c>
      <c r="D15" s="615">
        <v>0</v>
      </c>
    </row>
    <row r="16" spans="1:4" ht="18" customHeight="1">
      <c r="A16" s="207" t="s">
        <v>19</v>
      </c>
      <c r="B16" s="208" t="s">
        <v>241</v>
      </c>
      <c r="C16" s="614">
        <v>0</v>
      </c>
      <c r="D16" s="615">
        <v>0</v>
      </c>
    </row>
    <row r="17" spans="1:4" ht="18" customHeight="1">
      <c r="A17" s="211" t="s">
        <v>20</v>
      </c>
      <c r="B17" s="208" t="s">
        <v>242</v>
      </c>
      <c r="C17" s="614">
        <v>0</v>
      </c>
      <c r="D17" s="615">
        <v>0</v>
      </c>
    </row>
    <row r="18" spans="1:4" ht="18" customHeight="1">
      <c r="A18" s="207" t="s">
        <v>21</v>
      </c>
      <c r="B18" s="208" t="s">
        <v>243</v>
      </c>
      <c r="C18" s="614">
        <v>0</v>
      </c>
      <c r="D18" s="615">
        <v>0</v>
      </c>
    </row>
    <row r="19" spans="1:4" ht="18" customHeight="1">
      <c r="A19" s="211" t="s">
        <v>22</v>
      </c>
      <c r="B19" s="208" t="s">
        <v>244</v>
      </c>
      <c r="C19" s="614">
        <v>0</v>
      </c>
      <c r="D19" s="615">
        <v>0</v>
      </c>
    </row>
    <row r="20" spans="1:4" ht="18" customHeight="1">
      <c r="A20" s="207" t="s">
        <v>23</v>
      </c>
      <c r="B20" s="188"/>
      <c r="C20" s="209"/>
      <c r="D20" s="210"/>
    </row>
    <row r="21" spans="1:4" ht="18" customHeight="1">
      <c r="A21" s="211" t="s">
        <v>24</v>
      </c>
      <c r="B21" s="188"/>
      <c r="C21" s="209"/>
      <c r="D21" s="210"/>
    </row>
    <row r="22" spans="1:4" ht="18" customHeight="1">
      <c r="A22" s="207" t="s">
        <v>25</v>
      </c>
      <c r="B22" s="188"/>
      <c r="C22" s="209"/>
      <c r="D22" s="210"/>
    </row>
    <row r="23" spans="1:4" ht="18" customHeight="1">
      <c r="A23" s="211" t="s">
        <v>26</v>
      </c>
      <c r="B23" s="188"/>
      <c r="C23" s="209"/>
      <c r="D23" s="210"/>
    </row>
    <row r="24" spans="1:4" ht="18" customHeight="1">
      <c r="A24" s="207" t="s">
        <v>27</v>
      </c>
      <c r="B24" s="188"/>
      <c r="C24" s="209"/>
      <c r="D24" s="210"/>
    </row>
    <row r="25" spans="1:4" ht="18" customHeight="1">
      <c r="A25" s="211" t="s">
        <v>28</v>
      </c>
      <c r="B25" s="188"/>
      <c r="C25" s="209"/>
      <c r="D25" s="210"/>
    </row>
    <row r="26" spans="1:4" ht="18" customHeight="1">
      <c r="A26" s="207" t="s">
        <v>29</v>
      </c>
      <c r="B26" s="188"/>
      <c r="C26" s="209"/>
      <c r="D26" s="210"/>
    </row>
    <row r="27" spans="1:4" ht="18" customHeight="1">
      <c r="A27" s="211" t="s">
        <v>30</v>
      </c>
      <c r="B27" s="188"/>
      <c r="C27" s="209"/>
      <c r="D27" s="210"/>
    </row>
    <row r="28" spans="1:4" ht="18" customHeight="1" thickBot="1">
      <c r="A28" s="213" t="s">
        <v>31</v>
      </c>
      <c r="B28" s="194"/>
      <c r="C28" s="214"/>
      <c r="D28" s="215"/>
    </row>
    <row r="29" spans="1:4" ht="18" customHeight="1" thickBot="1">
      <c r="A29" s="256" t="s">
        <v>32</v>
      </c>
      <c r="B29" s="257" t="s">
        <v>40</v>
      </c>
      <c r="C29" s="258">
        <f>+C4+C5+C6+C7+C8+C15+C16+C17+C18+C19+C20+C21+C22+C23+C24+C25+C26+C27+C28</f>
        <v>0</v>
      </c>
      <c r="D29" s="259">
        <f>+D4+D5+D6+D7+D8+D15+D16+D17+D18+D19+D20+D21+D22+D23+D24+D25+D26+D27+D28</f>
        <v>0</v>
      </c>
    </row>
    <row r="30" spans="1:4" ht="25.5" customHeight="1">
      <c r="A30" s="216"/>
      <c r="B30" s="741" t="s">
        <v>245</v>
      </c>
      <c r="C30" s="741"/>
      <c r="D30" s="741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9/2015. (IV.30.)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8"/>
      <c r="D1" s="218"/>
      <c r="E1" s="218" t="s">
        <v>208</v>
      </c>
    </row>
    <row r="2" spans="1:5" ht="42.75" customHeight="1" thickBot="1">
      <c r="A2" s="219" t="s">
        <v>60</v>
      </c>
      <c r="B2" s="220" t="s">
        <v>246</v>
      </c>
      <c r="C2" s="220" t="s">
        <v>247</v>
      </c>
      <c r="D2" s="221" t="s">
        <v>248</v>
      </c>
      <c r="E2" s="222" t="s">
        <v>249</v>
      </c>
    </row>
    <row r="3" spans="1:5" ht="15.75" customHeight="1" thickBot="1">
      <c r="A3" s="223" t="s">
        <v>7</v>
      </c>
      <c r="B3" s="224" t="s">
        <v>723</v>
      </c>
      <c r="C3" s="224" t="s">
        <v>724</v>
      </c>
      <c r="D3" s="225"/>
      <c r="E3" s="226">
        <v>2650</v>
      </c>
    </row>
    <row r="4" spans="1:5" ht="15.75" customHeight="1" thickBot="1">
      <c r="A4" s="227" t="s">
        <v>8</v>
      </c>
      <c r="B4" s="228" t="s">
        <v>725</v>
      </c>
      <c r="C4" s="224" t="s">
        <v>724</v>
      </c>
      <c r="D4" s="229"/>
      <c r="E4" s="230">
        <v>2878</v>
      </c>
    </row>
    <row r="5" spans="1:5" ht="15.75" customHeight="1" thickBot="1">
      <c r="A5" s="227" t="s">
        <v>9</v>
      </c>
      <c r="B5" s="228" t="s">
        <v>726</v>
      </c>
      <c r="C5" s="224" t="s">
        <v>724</v>
      </c>
      <c r="D5" s="229"/>
      <c r="E5" s="230">
        <v>610</v>
      </c>
    </row>
    <row r="6" spans="1:5" ht="15.75" customHeight="1" thickBot="1">
      <c r="A6" s="227" t="s">
        <v>10</v>
      </c>
      <c r="B6" s="228" t="s">
        <v>727</v>
      </c>
      <c r="C6" s="224" t="s">
        <v>724</v>
      </c>
      <c r="D6" s="229"/>
      <c r="E6" s="230">
        <v>28</v>
      </c>
    </row>
    <row r="7" spans="1:5" ht="15.75" customHeight="1" thickBot="1">
      <c r="A7" s="227" t="s">
        <v>11</v>
      </c>
      <c r="B7" s="228" t="s">
        <v>728</v>
      </c>
      <c r="C7" s="224" t="s">
        <v>724</v>
      </c>
      <c r="D7" s="229"/>
      <c r="E7" s="230">
        <v>200</v>
      </c>
    </row>
    <row r="8" spans="1:5" ht="15.75" customHeight="1" thickBot="1">
      <c r="A8" s="227" t="s">
        <v>12</v>
      </c>
      <c r="B8" s="228" t="s">
        <v>729</v>
      </c>
      <c r="C8" s="224" t="s">
        <v>724</v>
      </c>
      <c r="D8" s="229"/>
      <c r="E8" s="230">
        <v>50</v>
      </c>
    </row>
    <row r="9" spans="1:5" ht="15.75" customHeight="1" thickBot="1">
      <c r="A9" s="227" t="s">
        <v>13</v>
      </c>
      <c r="B9" s="228" t="s">
        <v>730</v>
      </c>
      <c r="C9" s="224" t="s">
        <v>724</v>
      </c>
      <c r="D9" s="229"/>
      <c r="E9" s="230">
        <v>330</v>
      </c>
    </row>
    <row r="10" spans="1:5" ht="15.75" customHeight="1" thickBot="1">
      <c r="A10" s="227" t="s">
        <v>14</v>
      </c>
      <c r="B10" s="228" t="s">
        <v>731</v>
      </c>
      <c r="C10" s="224" t="s">
        <v>740</v>
      </c>
      <c r="D10" s="229"/>
      <c r="E10" s="230">
        <v>2500</v>
      </c>
    </row>
    <row r="11" spans="1:5" ht="15.75" customHeight="1">
      <c r="A11" s="227" t="s">
        <v>15</v>
      </c>
      <c r="B11" s="228" t="s">
        <v>732</v>
      </c>
      <c r="C11" s="224" t="s">
        <v>724</v>
      </c>
      <c r="D11" s="229"/>
      <c r="E11" s="230">
        <v>35</v>
      </c>
    </row>
    <row r="12" spans="1:5" ht="15.75" customHeight="1">
      <c r="A12" s="227" t="s">
        <v>16</v>
      </c>
      <c r="B12" s="228" t="s">
        <v>733</v>
      </c>
      <c r="C12" s="228" t="s">
        <v>734</v>
      </c>
      <c r="D12" s="229"/>
      <c r="E12" s="230">
        <v>11301</v>
      </c>
    </row>
    <row r="13" spans="1:5" ht="15.75" customHeight="1">
      <c r="A13" s="227" t="s">
        <v>17</v>
      </c>
      <c r="B13" s="228" t="s">
        <v>736</v>
      </c>
      <c r="C13" s="228" t="s">
        <v>737</v>
      </c>
      <c r="D13" s="229"/>
      <c r="E13" s="230">
        <v>548</v>
      </c>
    </row>
    <row r="14" spans="1:5" ht="15.75" customHeight="1">
      <c r="A14" s="227" t="s">
        <v>18</v>
      </c>
      <c r="B14" s="228" t="s">
        <v>738</v>
      </c>
      <c r="C14" s="228" t="s">
        <v>739</v>
      </c>
      <c r="D14" s="229"/>
      <c r="E14" s="230">
        <v>1624</v>
      </c>
    </row>
    <row r="15" spans="1:5" ht="15.75" customHeight="1">
      <c r="A15" s="227" t="s">
        <v>19</v>
      </c>
      <c r="B15" s="228"/>
      <c r="C15" s="228"/>
      <c r="D15" s="229"/>
      <c r="E15" s="230"/>
    </row>
    <row r="16" spans="1:5" ht="15.75" customHeight="1">
      <c r="A16" s="227" t="s">
        <v>20</v>
      </c>
      <c r="B16" s="228"/>
      <c r="C16" s="228"/>
      <c r="D16" s="229"/>
      <c r="E16" s="230"/>
    </row>
    <row r="17" spans="1:5" ht="15.75" customHeight="1">
      <c r="A17" s="227" t="s">
        <v>21</v>
      </c>
      <c r="B17" s="228"/>
      <c r="C17" s="228"/>
      <c r="D17" s="229"/>
      <c r="E17" s="230"/>
    </row>
    <row r="18" spans="1:5" ht="15.75" customHeight="1">
      <c r="A18" s="227" t="s">
        <v>22</v>
      </c>
      <c r="B18" s="228"/>
      <c r="C18" s="228"/>
      <c r="D18" s="229"/>
      <c r="E18" s="230"/>
    </row>
    <row r="19" spans="1:5" ht="15.75" customHeight="1">
      <c r="A19" s="227" t="s">
        <v>23</v>
      </c>
      <c r="B19" s="228"/>
      <c r="C19" s="228"/>
      <c r="D19" s="229"/>
      <c r="E19" s="230"/>
    </row>
    <row r="20" spans="1:5" ht="15.75" customHeight="1">
      <c r="A20" s="227" t="s">
        <v>24</v>
      </c>
      <c r="B20" s="228"/>
      <c r="C20" s="228"/>
      <c r="D20" s="229"/>
      <c r="E20" s="230"/>
    </row>
    <row r="21" spans="1:5" ht="15.75" customHeight="1">
      <c r="A21" s="227" t="s">
        <v>25</v>
      </c>
      <c r="B21" s="228"/>
      <c r="C21" s="228"/>
      <c r="D21" s="229"/>
      <c r="E21" s="230"/>
    </row>
    <row r="22" spans="1:5" ht="15.75" customHeight="1">
      <c r="A22" s="227" t="s">
        <v>26</v>
      </c>
      <c r="B22" s="228"/>
      <c r="C22" s="228"/>
      <c r="D22" s="229"/>
      <c r="E22" s="230"/>
    </row>
    <row r="23" spans="1:5" ht="15.75" customHeight="1">
      <c r="A23" s="227" t="s">
        <v>27</v>
      </c>
      <c r="B23" s="228"/>
      <c r="C23" s="228"/>
      <c r="D23" s="229"/>
      <c r="E23" s="230"/>
    </row>
    <row r="24" spans="1:5" ht="15.75" customHeight="1">
      <c r="A24" s="227" t="s">
        <v>28</v>
      </c>
      <c r="B24" s="228"/>
      <c r="C24" s="228"/>
      <c r="D24" s="229"/>
      <c r="E24" s="230"/>
    </row>
    <row r="25" spans="1:5" ht="15.75" customHeight="1">
      <c r="A25" s="227" t="s">
        <v>29</v>
      </c>
      <c r="B25" s="228"/>
      <c r="C25" s="228"/>
      <c r="D25" s="229"/>
      <c r="E25" s="230"/>
    </row>
    <row r="26" spans="1:5" ht="15.75" customHeight="1">
      <c r="A26" s="227" t="s">
        <v>30</v>
      </c>
      <c r="B26" s="228"/>
      <c r="C26" s="228"/>
      <c r="D26" s="229"/>
      <c r="E26" s="230"/>
    </row>
    <row r="27" spans="1:5" ht="15.75" customHeight="1">
      <c r="A27" s="227" t="s">
        <v>31</v>
      </c>
      <c r="B27" s="228"/>
      <c r="C27" s="228"/>
      <c r="D27" s="229"/>
      <c r="E27" s="230"/>
    </row>
    <row r="28" spans="1:5" ht="15.75" customHeight="1">
      <c r="A28" s="227" t="s">
        <v>32</v>
      </c>
      <c r="B28" s="228"/>
      <c r="C28" s="228"/>
      <c r="D28" s="229"/>
      <c r="E28" s="230"/>
    </row>
    <row r="29" spans="1:5" ht="15.75" customHeight="1">
      <c r="A29" s="227" t="s">
        <v>33</v>
      </c>
      <c r="B29" s="228"/>
      <c r="C29" s="228"/>
      <c r="D29" s="229"/>
      <c r="E29" s="230"/>
    </row>
    <row r="30" spans="1:5" ht="15.75" customHeight="1">
      <c r="A30" s="227" t="s">
        <v>34</v>
      </c>
      <c r="B30" s="228"/>
      <c r="C30" s="228"/>
      <c r="D30" s="229"/>
      <c r="E30" s="230"/>
    </row>
    <row r="31" spans="1:5" ht="15.75" customHeight="1">
      <c r="A31" s="227" t="s">
        <v>35</v>
      </c>
      <c r="B31" s="228"/>
      <c r="C31" s="228"/>
      <c r="D31" s="229"/>
      <c r="E31" s="230"/>
    </row>
    <row r="32" spans="1:5" ht="15.75" customHeight="1">
      <c r="A32" s="227" t="s">
        <v>92</v>
      </c>
      <c r="B32" s="228"/>
      <c r="C32" s="228"/>
      <c r="D32" s="229"/>
      <c r="E32" s="230"/>
    </row>
    <row r="33" spans="1:5" ht="15.75" customHeight="1">
      <c r="A33" s="227" t="s">
        <v>189</v>
      </c>
      <c r="B33" s="228"/>
      <c r="C33" s="228"/>
      <c r="D33" s="229"/>
      <c r="E33" s="230"/>
    </row>
    <row r="34" spans="1:5" ht="15.75" customHeight="1">
      <c r="A34" s="227" t="s">
        <v>250</v>
      </c>
      <c r="B34" s="228"/>
      <c r="C34" s="228"/>
      <c r="D34" s="229"/>
      <c r="E34" s="230"/>
    </row>
    <row r="35" spans="1:5" ht="15.75" customHeight="1" thickBot="1">
      <c r="A35" s="231" t="s">
        <v>251</v>
      </c>
      <c r="B35" s="232"/>
      <c r="C35" s="232"/>
      <c r="D35" s="233"/>
      <c r="E35" s="234"/>
    </row>
    <row r="36" spans="1:5" ht="15.75" customHeight="1" thickBot="1">
      <c r="A36" s="742" t="s">
        <v>40</v>
      </c>
      <c r="B36" s="743"/>
      <c r="C36" s="235"/>
      <c r="D36" s="236">
        <v>33002</v>
      </c>
      <c r="E36" s="237">
        <f>SUM(E3:E35)</f>
        <v>22754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9/2015. (IV.30.) önkormányzati rendelethez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C15" sqref="C15"/>
    </sheetView>
  </sheetViews>
  <sheetFormatPr defaultColWidth="12.00390625" defaultRowHeight="12.75"/>
  <cols>
    <col min="1" max="1" width="67.125" style="578" customWidth="1"/>
    <col min="2" max="2" width="6.125" style="579" customWidth="1"/>
    <col min="3" max="4" width="12.125" style="578" customWidth="1"/>
    <col min="5" max="5" width="12.125" style="603" customWidth="1"/>
    <col min="6" max="16384" width="12.00390625" style="578" customWidth="1"/>
  </cols>
  <sheetData>
    <row r="1" spans="1:5" ht="49.5" customHeight="1">
      <c r="A1" s="745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746"/>
      <c r="C1" s="746"/>
      <c r="D1" s="746"/>
      <c r="E1" s="746"/>
    </row>
    <row r="2" spans="3:5" ht="16.5" thickBot="1">
      <c r="C2" s="747" t="s">
        <v>252</v>
      </c>
      <c r="D2" s="747"/>
      <c r="E2" s="747"/>
    </row>
    <row r="3" spans="1:5" ht="15.75" customHeight="1">
      <c r="A3" s="748" t="s">
        <v>253</v>
      </c>
      <c r="B3" s="751" t="s">
        <v>254</v>
      </c>
      <c r="C3" s="754" t="s">
        <v>255</v>
      </c>
      <c r="D3" s="754" t="s">
        <v>256</v>
      </c>
      <c r="E3" s="756" t="s">
        <v>257</v>
      </c>
    </row>
    <row r="4" spans="1:5" ht="11.25" customHeight="1">
      <c r="A4" s="749"/>
      <c r="B4" s="752"/>
      <c r="C4" s="755"/>
      <c r="D4" s="755"/>
      <c r="E4" s="757"/>
    </row>
    <row r="5" spans="1:5" ht="15.75">
      <c r="A5" s="750"/>
      <c r="B5" s="753"/>
      <c r="C5" s="758" t="s">
        <v>258</v>
      </c>
      <c r="D5" s="758"/>
      <c r="E5" s="759"/>
    </row>
    <row r="6" spans="1:5" s="583" customFormat="1" ht="16.5" thickBot="1">
      <c r="A6" s="580" t="s">
        <v>661</v>
      </c>
      <c r="B6" s="581" t="s">
        <v>423</v>
      </c>
      <c r="C6" s="581" t="s">
        <v>424</v>
      </c>
      <c r="D6" s="581" t="s">
        <v>425</v>
      </c>
      <c r="E6" s="582" t="s">
        <v>426</v>
      </c>
    </row>
    <row r="7" spans="1:5" s="588" customFormat="1" ht="15.75">
      <c r="A7" s="584" t="s">
        <v>599</v>
      </c>
      <c r="B7" s="585" t="s">
        <v>259</v>
      </c>
      <c r="C7" s="586">
        <v>32910</v>
      </c>
      <c r="D7" s="586">
        <v>10921</v>
      </c>
      <c r="E7" s="587"/>
    </row>
    <row r="8" spans="1:5" s="588" customFormat="1" ht="15.75">
      <c r="A8" s="589" t="s">
        <v>600</v>
      </c>
      <c r="B8" s="249" t="s">
        <v>260</v>
      </c>
      <c r="C8" s="590">
        <f>+C9+C14+C19+C24+C29</f>
        <v>3270602</v>
      </c>
      <c r="D8" s="590">
        <f>+D9+D14+D19+D24+D29</f>
        <v>2591610</v>
      </c>
      <c r="E8" s="591">
        <f>+E9+E14+E19+E24+E29</f>
        <v>0</v>
      </c>
    </row>
    <row r="9" spans="1:5" s="588" customFormat="1" ht="15.75">
      <c r="A9" s="589" t="s">
        <v>601</v>
      </c>
      <c r="B9" s="249" t="s">
        <v>261</v>
      </c>
      <c r="C9" s="590">
        <f>+C10+C11+C12+C13</f>
        <v>3053429</v>
      </c>
      <c r="D9" s="590">
        <f>+D10+D11+D12+D13</f>
        <v>2521415</v>
      </c>
      <c r="E9" s="591">
        <f>+E10+E11+E12+E13</f>
        <v>0</v>
      </c>
    </row>
    <row r="10" spans="1:5" s="588" customFormat="1" ht="15.75">
      <c r="A10" s="592" t="s">
        <v>602</v>
      </c>
      <c r="B10" s="249" t="s">
        <v>262</v>
      </c>
      <c r="C10" s="240"/>
      <c r="D10" s="240"/>
      <c r="E10" s="593"/>
    </row>
    <row r="11" spans="1:5" s="588" customFormat="1" ht="26.25" customHeight="1">
      <c r="A11" s="592" t="s">
        <v>603</v>
      </c>
      <c r="B11" s="249" t="s">
        <v>263</v>
      </c>
      <c r="C11" s="238"/>
      <c r="D11" s="238"/>
      <c r="E11" s="239"/>
    </row>
    <row r="12" spans="1:5" s="588" customFormat="1" ht="22.5">
      <c r="A12" s="592" t="s">
        <v>604</v>
      </c>
      <c r="B12" s="249" t="s">
        <v>264</v>
      </c>
      <c r="C12" s="238">
        <v>58892</v>
      </c>
      <c r="D12" s="238">
        <v>57293</v>
      </c>
      <c r="E12" s="239"/>
    </row>
    <row r="13" spans="1:5" s="588" customFormat="1" ht="15.75">
      <c r="A13" s="592" t="s">
        <v>605</v>
      </c>
      <c r="B13" s="249" t="s">
        <v>265</v>
      </c>
      <c r="C13" s="238">
        <v>2994537</v>
      </c>
      <c r="D13" s="238">
        <v>2464122</v>
      </c>
      <c r="E13" s="239"/>
    </row>
    <row r="14" spans="1:5" s="588" customFormat="1" ht="15.75">
      <c r="A14" s="589" t="s">
        <v>606</v>
      </c>
      <c r="B14" s="249" t="s">
        <v>266</v>
      </c>
      <c r="C14" s="594">
        <f>+C15+C16+C17+C18</f>
        <v>206881</v>
      </c>
      <c r="D14" s="594">
        <f>+D15+D16+D17+D18</f>
        <v>59903</v>
      </c>
      <c r="E14" s="595">
        <f>+E15+E16+E17+E18</f>
        <v>0</v>
      </c>
    </row>
    <row r="15" spans="1:5" s="588" customFormat="1" ht="15.75">
      <c r="A15" s="592" t="s">
        <v>607</v>
      </c>
      <c r="B15" s="249" t="s">
        <v>267</v>
      </c>
      <c r="C15" s="238"/>
      <c r="D15" s="238"/>
      <c r="E15" s="239"/>
    </row>
    <row r="16" spans="1:5" s="588" customFormat="1" ht="22.5">
      <c r="A16" s="592" t="s">
        <v>608</v>
      </c>
      <c r="B16" s="249" t="s">
        <v>16</v>
      </c>
      <c r="C16" s="238"/>
      <c r="D16" s="238"/>
      <c r="E16" s="239"/>
    </row>
    <row r="17" spans="1:5" s="588" customFormat="1" ht="15.75">
      <c r="A17" s="592" t="s">
        <v>609</v>
      </c>
      <c r="B17" s="249" t="s">
        <v>17</v>
      </c>
      <c r="C17" s="238"/>
      <c r="D17" s="238">
        <v>1774</v>
      </c>
      <c r="E17" s="239"/>
    </row>
    <row r="18" spans="1:5" s="588" customFormat="1" ht="15.75">
      <c r="A18" s="592" t="s">
        <v>610</v>
      </c>
      <c r="B18" s="249" t="s">
        <v>18</v>
      </c>
      <c r="C18" s="238">
        <v>206881</v>
      </c>
      <c r="D18" s="238">
        <v>58129</v>
      </c>
      <c r="E18" s="239"/>
    </row>
    <row r="19" spans="1:5" s="588" customFormat="1" ht="15.75">
      <c r="A19" s="589" t="s">
        <v>611</v>
      </c>
      <c r="B19" s="249" t="s">
        <v>19</v>
      </c>
      <c r="C19" s="594">
        <f>+C20+C21+C22+C23</f>
        <v>0</v>
      </c>
      <c r="D19" s="594">
        <f>+D20+D21+D22+D23</f>
        <v>0</v>
      </c>
      <c r="E19" s="595">
        <f>+E20+E21+E22+E23</f>
        <v>0</v>
      </c>
    </row>
    <row r="20" spans="1:5" s="588" customFormat="1" ht="15.75">
      <c r="A20" s="592" t="s">
        <v>612</v>
      </c>
      <c r="B20" s="249" t="s">
        <v>20</v>
      </c>
      <c r="C20" s="238"/>
      <c r="D20" s="238"/>
      <c r="E20" s="239"/>
    </row>
    <row r="21" spans="1:5" s="588" customFormat="1" ht="15.75">
      <c r="A21" s="592" t="s">
        <v>613</v>
      </c>
      <c r="B21" s="249" t="s">
        <v>21</v>
      </c>
      <c r="C21" s="238"/>
      <c r="D21" s="238"/>
      <c r="E21" s="239"/>
    </row>
    <row r="22" spans="1:5" s="588" customFormat="1" ht="15.75">
      <c r="A22" s="592" t="s">
        <v>614</v>
      </c>
      <c r="B22" s="249" t="s">
        <v>22</v>
      </c>
      <c r="C22" s="238"/>
      <c r="D22" s="238"/>
      <c r="E22" s="239"/>
    </row>
    <row r="23" spans="1:5" s="588" customFormat="1" ht="15.75">
      <c r="A23" s="592" t="s">
        <v>615</v>
      </c>
      <c r="B23" s="249" t="s">
        <v>23</v>
      </c>
      <c r="C23" s="238"/>
      <c r="D23" s="238"/>
      <c r="E23" s="239"/>
    </row>
    <row r="24" spans="1:5" s="588" customFormat="1" ht="15.75">
      <c r="A24" s="589" t="s">
        <v>616</v>
      </c>
      <c r="B24" s="249" t="s">
        <v>24</v>
      </c>
      <c r="C24" s="594">
        <f>+C25+C26+C27+C28</f>
        <v>10292</v>
      </c>
      <c r="D24" s="594">
        <f>+D25+D26+D27+D28</f>
        <v>10292</v>
      </c>
      <c r="E24" s="595">
        <f>+E25+E26+E27+E28</f>
        <v>0</v>
      </c>
    </row>
    <row r="25" spans="1:5" s="588" customFormat="1" ht="15.75">
      <c r="A25" s="592" t="s">
        <v>617</v>
      </c>
      <c r="B25" s="249" t="s">
        <v>25</v>
      </c>
      <c r="C25" s="238"/>
      <c r="D25" s="238"/>
      <c r="E25" s="239"/>
    </row>
    <row r="26" spans="1:5" s="588" customFormat="1" ht="15.75">
      <c r="A26" s="592" t="s">
        <v>618</v>
      </c>
      <c r="B26" s="249" t="s">
        <v>26</v>
      </c>
      <c r="C26" s="238"/>
      <c r="D26" s="238"/>
      <c r="E26" s="239"/>
    </row>
    <row r="27" spans="1:5" s="588" customFormat="1" ht="15.75">
      <c r="A27" s="592" t="s">
        <v>619</v>
      </c>
      <c r="B27" s="249" t="s">
        <v>27</v>
      </c>
      <c r="C27" s="238">
        <v>10292</v>
      </c>
      <c r="D27" s="238">
        <v>10292</v>
      </c>
      <c r="E27" s="239"/>
    </row>
    <row r="28" spans="1:5" s="588" customFormat="1" ht="15.75">
      <c r="A28" s="592" t="s">
        <v>620</v>
      </c>
      <c r="B28" s="249" t="s">
        <v>28</v>
      </c>
      <c r="C28" s="238"/>
      <c r="D28" s="238"/>
      <c r="E28" s="239"/>
    </row>
    <row r="29" spans="1:5" s="588" customFormat="1" ht="15.75">
      <c r="A29" s="589" t="s">
        <v>621</v>
      </c>
      <c r="B29" s="249" t="s">
        <v>29</v>
      </c>
      <c r="C29" s="594">
        <f>+C30+C31+C32+C33</f>
        <v>0</v>
      </c>
      <c r="D29" s="594">
        <f>+D30+D31+D32+D33</f>
        <v>0</v>
      </c>
      <c r="E29" s="595">
        <f>+E30+E31+E32+E33</f>
        <v>0</v>
      </c>
    </row>
    <row r="30" spans="1:5" s="588" customFormat="1" ht="15.75">
      <c r="A30" s="592" t="s">
        <v>622</v>
      </c>
      <c r="B30" s="249" t="s">
        <v>30</v>
      </c>
      <c r="C30" s="238"/>
      <c r="D30" s="238"/>
      <c r="E30" s="239"/>
    </row>
    <row r="31" spans="1:5" s="588" customFormat="1" ht="22.5">
      <c r="A31" s="592" t="s">
        <v>623</v>
      </c>
      <c r="B31" s="249" t="s">
        <v>31</v>
      </c>
      <c r="C31" s="238"/>
      <c r="D31" s="238"/>
      <c r="E31" s="239"/>
    </row>
    <row r="32" spans="1:5" s="588" customFormat="1" ht="15.75">
      <c r="A32" s="592" t="s">
        <v>624</v>
      </c>
      <c r="B32" s="249" t="s">
        <v>32</v>
      </c>
      <c r="C32" s="238"/>
      <c r="D32" s="238"/>
      <c r="E32" s="239"/>
    </row>
    <row r="33" spans="1:5" s="588" customFormat="1" ht="15.75">
      <c r="A33" s="592" t="s">
        <v>625</v>
      </c>
      <c r="B33" s="249" t="s">
        <v>33</v>
      </c>
      <c r="C33" s="238"/>
      <c r="D33" s="238"/>
      <c r="E33" s="239"/>
    </row>
    <row r="34" spans="1:5" s="588" customFormat="1" ht="15.75">
      <c r="A34" s="589" t="s">
        <v>626</v>
      </c>
      <c r="B34" s="249" t="s">
        <v>34</v>
      </c>
      <c r="C34" s="594">
        <f>+C35+C40+C45</f>
        <v>3538</v>
      </c>
      <c r="D34" s="594">
        <f>+D35+D40+D45</f>
        <v>1038</v>
      </c>
      <c r="E34" s="595">
        <f>+E35+E40+E45</f>
        <v>0</v>
      </c>
    </row>
    <row r="35" spans="1:5" s="588" customFormat="1" ht="15.75">
      <c r="A35" s="589" t="s">
        <v>627</v>
      </c>
      <c r="B35" s="249" t="s">
        <v>35</v>
      </c>
      <c r="C35" s="594">
        <f>+C36+C37+C38+C39</f>
        <v>3538</v>
      </c>
      <c r="D35" s="594">
        <f>+D36+D37+D38+D39</f>
        <v>1038</v>
      </c>
      <c r="E35" s="595">
        <f>+E36+E37+E38+E39</f>
        <v>0</v>
      </c>
    </row>
    <row r="36" spans="1:5" s="588" customFormat="1" ht="15.75">
      <c r="A36" s="592" t="s">
        <v>628</v>
      </c>
      <c r="B36" s="249" t="s">
        <v>92</v>
      </c>
      <c r="C36" s="238"/>
      <c r="D36" s="238"/>
      <c r="E36" s="239"/>
    </row>
    <row r="37" spans="1:5" s="588" customFormat="1" ht="15.75">
      <c r="A37" s="592" t="s">
        <v>629</v>
      </c>
      <c r="B37" s="249" t="s">
        <v>189</v>
      </c>
      <c r="C37" s="238"/>
      <c r="D37" s="238"/>
      <c r="E37" s="239"/>
    </row>
    <row r="38" spans="1:5" s="588" customFormat="1" ht="15.75">
      <c r="A38" s="592" t="s">
        <v>630</v>
      </c>
      <c r="B38" s="249" t="s">
        <v>250</v>
      </c>
      <c r="C38" s="238"/>
      <c r="D38" s="238"/>
      <c r="E38" s="239"/>
    </row>
    <row r="39" spans="1:5" s="588" customFormat="1" ht="15.75">
      <c r="A39" s="592" t="s">
        <v>631</v>
      </c>
      <c r="B39" s="249" t="s">
        <v>251</v>
      </c>
      <c r="C39" s="238">
        <v>3538</v>
      </c>
      <c r="D39" s="238">
        <v>1038</v>
      </c>
      <c r="E39" s="239"/>
    </row>
    <row r="40" spans="1:5" s="588" customFormat="1" ht="15.75">
      <c r="A40" s="589" t="s">
        <v>632</v>
      </c>
      <c r="B40" s="249" t="s">
        <v>268</v>
      </c>
      <c r="C40" s="594">
        <f>+C41+C42+C43+C44</f>
        <v>0</v>
      </c>
      <c r="D40" s="594">
        <f>+D41+D42+D43+D44</f>
        <v>0</v>
      </c>
      <c r="E40" s="595">
        <f>+E41+E42+E43+E44</f>
        <v>0</v>
      </c>
    </row>
    <row r="41" spans="1:5" s="588" customFormat="1" ht="15.75">
      <c r="A41" s="592" t="s">
        <v>633</v>
      </c>
      <c r="B41" s="249" t="s">
        <v>269</v>
      </c>
      <c r="C41" s="238"/>
      <c r="D41" s="238"/>
      <c r="E41" s="239"/>
    </row>
    <row r="42" spans="1:5" s="588" customFormat="1" ht="22.5">
      <c r="A42" s="592" t="s">
        <v>634</v>
      </c>
      <c r="B42" s="249" t="s">
        <v>270</v>
      </c>
      <c r="C42" s="238"/>
      <c r="D42" s="238"/>
      <c r="E42" s="239"/>
    </row>
    <row r="43" spans="1:5" s="588" customFormat="1" ht="15.75">
      <c r="A43" s="592" t="s">
        <v>635</v>
      </c>
      <c r="B43" s="249" t="s">
        <v>271</v>
      </c>
      <c r="C43" s="238"/>
      <c r="D43" s="238"/>
      <c r="E43" s="239"/>
    </row>
    <row r="44" spans="1:5" s="588" customFormat="1" ht="15.75">
      <c r="A44" s="592" t="s">
        <v>636</v>
      </c>
      <c r="B44" s="249" t="s">
        <v>272</v>
      </c>
      <c r="C44" s="238"/>
      <c r="D44" s="238"/>
      <c r="E44" s="239"/>
    </row>
    <row r="45" spans="1:5" s="588" customFormat="1" ht="15.75">
      <c r="A45" s="589" t="s">
        <v>637</v>
      </c>
      <c r="B45" s="249" t="s">
        <v>273</v>
      </c>
      <c r="C45" s="594">
        <f>+C46+C47+C48+C49</f>
        <v>0</v>
      </c>
      <c r="D45" s="594">
        <f>+D46+D47+D48+D49</f>
        <v>0</v>
      </c>
      <c r="E45" s="595">
        <f>+E46+E47+E48+E49</f>
        <v>0</v>
      </c>
    </row>
    <row r="46" spans="1:5" s="588" customFormat="1" ht="15.75">
      <c r="A46" s="592" t="s">
        <v>638</v>
      </c>
      <c r="B46" s="249" t="s">
        <v>274</v>
      </c>
      <c r="C46" s="238"/>
      <c r="D46" s="238"/>
      <c r="E46" s="239"/>
    </row>
    <row r="47" spans="1:5" s="588" customFormat="1" ht="22.5">
      <c r="A47" s="592" t="s">
        <v>639</v>
      </c>
      <c r="B47" s="249" t="s">
        <v>275</v>
      </c>
      <c r="C47" s="238"/>
      <c r="D47" s="238"/>
      <c r="E47" s="239"/>
    </row>
    <row r="48" spans="1:5" s="588" customFormat="1" ht="15.75">
      <c r="A48" s="592" t="s">
        <v>640</v>
      </c>
      <c r="B48" s="249" t="s">
        <v>276</v>
      </c>
      <c r="C48" s="238"/>
      <c r="D48" s="238"/>
      <c r="E48" s="239"/>
    </row>
    <row r="49" spans="1:5" s="588" customFormat="1" ht="15.75">
      <c r="A49" s="592" t="s">
        <v>641</v>
      </c>
      <c r="B49" s="249" t="s">
        <v>277</v>
      </c>
      <c r="C49" s="238"/>
      <c r="D49" s="238"/>
      <c r="E49" s="239"/>
    </row>
    <row r="50" spans="1:5" s="588" customFormat="1" ht="15.75">
      <c r="A50" s="589" t="s">
        <v>642</v>
      </c>
      <c r="B50" s="249" t="s">
        <v>278</v>
      </c>
      <c r="C50" s="238"/>
      <c r="D50" s="238"/>
      <c r="E50" s="239"/>
    </row>
    <row r="51" spans="1:5" s="588" customFormat="1" ht="21">
      <c r="A51" s="589" t="s">
        <v>643</v>
      </c>
      <c r="B51" s="249" t="s">
        <v>279</v>
      </c>
      <c r="C51" s="594">
        <f>+C7+C8+C34+C50</f>
        <v>3307050</v>
      </c>
      <c r="D51" s="594">
        <f>+D7+D8+D34+D50</f>
        <v>2603569</v>
      </c>
      <c r="E51" s="595">
        <f>+E7+E8+E34+E50</f>
        <v>0</v>
      </c>
    </row>
    <row r="52" spans="1:5" s="588" customFormat="1" ht="15.75">
      <c r="A52" s="589" t="s">
        <v>644</v>
      </c>
      <c r="B52" s="249" t="s">
        <v>280</v>
      </c>
      <c r="C52" s="238"/>
      <c r="D52" s="238"/>
      <c r="E52" s="239"/>
    </row>
    <row r="53" spans="1:5" s="588" customFormat="1" ht="15.75">
      <c r="A53" s="589" t="s">
        <v>645</v>
      </c>
      <c r="B53" s="249" t="s">
        <v>281</v>
      </c>
      <c r="C53" s="238"/>
      <c r="D53" s="238"/>
      <c r="E53" s="239"/>
    </row>
    <row r="54" spans="1:5" s="588" customFormat="1" ht="15.75">
      <c r="A54" s="589" t="s">
        <v>646</v>
      </c>
      <c r="B54" s="249" t="s">
        <v>282</v>
      </c>
      <c r="C54" s="594">
        <f>+C52+C53</f>
        <v>0</v>
      </c>
      <c r="D54" s="594">
        <f>+D52+D53</f>
        <v>0</v>
      </c>
      <c r="E54" s="595">
        <f>+E52+E53</f>
        <v>0</v>
      </c>
    </row>
    <row r="55" spans="1:5" s="588" customFormat="1" ht="15.75">
      <c r="A55" s="589" t="s">
        <v>647</v>
      </c>
      <c r="B55" s="249" t="s">
        <v>283</v>
      </c>
      <c r="C55" s="238"/>
      <c r="D55" s="238"/>
      <c r="E55" s="239"/>
    </row>
    <row r="56" spans="1:5" s="588" customFormat="1" ht="15.75">
      <c r="A56" s="589" t="s">
        <v>648</v>
      </c>
      <c r="B56" s="249" t="s">
        <v>284</v>
      </c>
      <c r="C56" s="238">
        <v>207</v>
      </c>
      <c r="D56" s="238">
        <v>207</v>
      </c>
      <c r="E56" s="239"/>
    </row>
    <row r="57" spans="1:5" s="588" customFormat="1" ht="15.75">
      <c r="A57" s="589" t="s">
        <v>649</v>
      </c>
      <c r="B57" s="249" t="s">
        <v>285</v>
      </c>
      <c r="C57" s="238">
        <v>23179</v>
      </c>
      <c r="D57" s="238">
        <v>23179</v>
      </c>
      <c r="E57" s="239"/>
    </row>
    <row r="58" spans="1:5" s="588" customFormat="1" ht="15.75">
      <c r="A58" s="589" t="s">
        <v>650</v>
      </c>
      <c r="B58" s="249" t="s">
        <v>286</v>
      </c>
      <c r="C58" s="238"/>
      <c r="D58" s="238"/>
      <c r="E58" s="239"/>
    </row>
    <row r="59" spans="1:5" s="588" customFormat="1" ht="15.75">
      <c r="A59" s="589" t="s">
        <v>651</v>
      </c>
      <c r="B59" s="249" t="s">
        <v>287</v>
      </c>
      <c r="C59" s="594">
        <f>+C55+C56+C57+C58</f>
        <v>23386</v>
      </c>
      <c r="D59" s="594">
        <f>+D55+D56+D57+D58</f>
        <v>23386</v>
      </c>
      <c r="E59" s="595">
        <f>+E55+E56+E57+E58</f>
        <v>0</v>
      </c>
    </row>
    <row r="60" spans="1:5" s="588" customFormat="1" ht="15.75">
      <c r="A60" s="589" t="s">
        <v>652</v>
      </c>
      <c r="B60" s="249" t="s">
        <v>288</v>
      </c>
      <c r="C60" s="238">
        <v>74959</v>
      </c>
      <c r="D60" s="238">
        <v>74959</v>
      </c>
      <c r="E60" s="239"/>
    </row>
    <row r="61" spans="1:5" s="588" customFormat="1" ht="15.75">
      <c r="A61" s="589" t="s">
        <v>653</v>
      </c>
      <c r="B61" s="249" t="s">
        <v>289</v>
      </c>
      <c r="C61" s="238">
        <v>59</v>
      </c>
      <c r="D61" s="238">
        <v>59</v>
      </c>
      <c r="E61" s="239"/>
    </row>
    <row r="62" spans="1:5" s="588" customFormat="1" ht="15.75">
      <c r="A62" s="589" t="s">
        <v>654</v>
      </c>
      <c r="B62" s="249" t="s">
        <v>290</v>
      </c>
      <c r="C62" s="238">
        <v>461</v>
      </c>
      <c r="D62" s="238">
        <v>461</v>
      </c>
      <c r="E62" s="239"/>
    </row>
    <row r="63" spans="1:5" s="588" customFormat="1" ht="15.75">
      <c r="A63" s="589" t="s">
        <v>655</v>
      </c>
      <c r="B63" s="249" t="s">
        <v>291</v>
      </c>
      <c r="C63" s="594">
        <f>+C60+C61+C62</f>
        <v>75479</v>
      </c>
      <c r="D63" s="594">
        <f>+D60+D61+D62</f>
        <v>75479</v>
      </c>
      <c r="E63" s="595">
        <f>+E60+E61+E62</f>
        <v>0</v>
      </c>
    </row>
    <row r="64" spans="1:5" s="588" customFormat="1" ht="15.75">
      <c r="A64" s="589" t="s">
        <v>656</v>
      </c>
      <c r="B64" s="249" t="s">
        <v>292</v>
      </c>
      <c r="C64" s="238">
        <v>2248</v>
      </c>
      <c r="D64" s="238">
        <v>2248</v>
      </c>
      <c r="E64" s="239"/>
    </row>
    <row r="65" spans="1:5" s="588" customFormat="1" ht="21">
      <c r="A65" s="589" t="s">
        <v>657</v>
      </c>
      <c r="B65" s="249" t="s">
        <v>293</v>
      </c>
      <c r="C65" s="238"/>
      <c r="D65" s="238"/>
      <c r="E65" s="239"/>
    </row>
    <row r="66" spans="1:5" s="588" customFormat="1" ht="15.75">
      <c r="A66" s="589" t="s">
        <v>658</v>
      </c>
      <c r="B66" s="249" t="s">
        <v>294</v>
      </c>
      <c r="C66" s="594">
        <f>+C64+C65</f>
        <v>2248</v>
      </c>
      <c r="D66" s="594">
        <f>+D64+D65</f>
        <v>2248</v>
      </c>
      <c r="E66" s="595">
        <f>+E64+E65</f>
        <v>0</v>
      </c>
    </row>
    <row r="67" spans="1:5" s="588" customFormat="1" ht="15.75">
      <c r="A67" s="589" t="s">
        <v>659</v>
      </c>
      <c r="B67" s="249" t="s">
        <v>295</v>
      </c>
      <c r="C67" s="238">
        <v>449</v>
      </c>
      <c r="D67" s="238">
        <v>449</v>
      </c>
      <c r="E67" s="239"/>
    </row>
    <row r="68" spans="1:5" s="588" customFormat="1" ht="16.5" thickBot="1">
      <c r="A68" s="596" t="s">
        <v>660</v>
      </c>
      <c r="B68" s="253" t="s">
        <v>296</v>
      </c>
      <c r="C68" s="597">
        <f>+C51+C54+C59+C63+C66+C67</f>
        <v>3408612</v>
      </c>
      <c r="D68" s="597">
        <f>+D51+D54+D59+D63+D66+D67</f>
        <v>2705131</v>
      </c>
      <c r="E68" s="598">
        <f>+E51+E54+E59+E63+E66+E67</f>
        <v>0</v>
      </c>
    </row>
    <row r="69" spans="1:5" ht="15.75">
      <c r="A69" s="599"/>
      <c r="C69" s="600"/>
      <c r="D69" s="600"/>
      <c r="E69" s="601"/>
    </row>
    <row r="70" spans="1:5" ht="15.75">
      <c r="A70" s="599"/>
      <c r="C70" s="600"/>
      <c r="D70" s="600"/>
      <c r="E70" s="601"/>
    </row>
    <row r="71" spans="1:5" ht="15.75">
      <c r="A71" s="602"/>
      <c r="C71" s="600"/>
      <c r="D71" s="600"/>
      <c r="E71" s="601"/>
    </row>
    <row r="72" spans="1:5" ht="15.75">
      <c r="A72" s="744"/>
      <c r="B72" s="744"/>
      <c r="C72" s="744"/>
      <c r="D72" s="744"/>
      <c r="E72" s="744"/>
    </row>
    <row r="73" spans="1:5" ht="15.75">
      <c r="A73" s="744"/>
      <c r="B73" s="744"/>
      <c r="C73" s="744"/>
      <c r="D73" s="744"/>
      <c r="E73" s="744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dőlt"Besenyszög Város Önkormányzat &amp;R&amp;"Times New Roman,Félkövér dőlt"7.1. tájékoztató tábla a 9/2015. (IV.30.)  önkormányzati rendelethez</oddHeader>
    <oddFooter>&amp;C&amp;P</oddFooter>
  </headerFooter>
  <rowBreaks count="1" manualBreakCount="1">
    <brk id="44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71.125" style="241" customWidth="1"/>
    <col min="2" max="2" width="6.125" style="255" customWidth="1"/>
    <col min="3" max="3" width="18.00390625" style="604" customWidth="1"/>
    <col min="4" max="16384" width="9.375" style="604" customWidth="1"/>
  </cols>
  <sheetData>
    <row r="1" spans="1:3" ht="32.25" customHeight="1">
      <c r="A1" s="761" t="s">
        <v>297</v>
      </c>
      <c r="B1" s="761"/>
      <c r="C1" s="761"/>
    </row>
    <row r="2" spans="1:3" ht="15.75">
      <c r="A2" s="762" t="str">
        <f>+CONCATENATE(LEFT(ÖSSZEFÜGGÉSEK!A4,4),". év")</f>
        <v>2014. év</v>
      </c>
      <c r="B2" s="762"/>
      <c r="C2" s="762"/>
    </row>
    <row r="4" spans="2:3" ht="13.5" thickBot="1">
      <c r="B4" s="763" t="s">
        <v>252</v>
      </c>
      <c r="C4" s="763"/>
    </row>
    <row r="5" spans="1:3" s="242" customFormat="1" ht="31.5" customHeight="1">
      <c r="A5" s="764" t="s">
        <v>298</v>
      </c>
      <c r="B5" s="766" t="s">
        <v>254</v>
      </c>
      <c r="C5" s="768" t="s">
        <v>299</v>
      </c>
    </row>
    <row r="6" spans="1:3" s="242" customFormat="1" ht="12.75">
      <c r="A6" s="765"/>
      <c r="B6" s="767"/>
      <c r="C6" s="769"/>
    </row>
    <row r="7" spans="1:3" s="246" customFormat="1" ht="13.5" thickBot="1">
      <c r="A7" s="243" t="s">
        <v>422</v>
      </c>
      <c r="B7" s="244" t="s">
        <v>423</v>
      </c>
      <c r="C7" s="245" t="s">
        <v>424</v>
      </c>
    </row>
    <row r="8" spans="1:3" ht="15.75" customHeight="1">
      <c r="A8" s="589" t="s">
        <v>662</v>
      </c>
      <c r="B8" s="247" t="s">
        <v>259</v>
      </c>
      <c r="C8" s="248">
        <v>3256669</v>
      </c>
    </row>
    <row r="9" spans="1:3" ht="15.75" customHeight="1">
      <c r="A9" s="589" t="s">
        <v>663</v>
      </c>
      <c r="B9" s="249" t="s">
        <v>260</v>
      </c>
      <c r="C9" s="248"/>
    </row>
    <row r="10" spans="1:3" ht="15.75" customHeight="1">
      <c r="A10" s="589" t="s">
        <v>664</v>
      </c>
      <c r="B10" s="249" t="s">
        <v>261</v>
      </c>
      <c r="C10" s="248"/>
    </row>
    <row r="11" spans="1:3" ht="15.75" customHeight="1">
      <c r="A11" s="589" t="s">
        <v>665</v>
      </c>
      <c r="B11" s="249" t="s">
        <v>262</v>
      </c>
      <c r="C11" s="248">
        <v>-690347</v>
      </c>
    </row>
    <row r="12" spans="1:3" ht="15.75" customHeight="1">
      <c r="A12" s="589" t="s">
        <v>666</v>
      </c>
      <c r="B12" s="249" t="s">
        <v>263</v>
      </c>
      <c r="C12" s="250"/>
    </row>
    <row r="13" spans="1:3" ht="15.75" customHeight="1">
      <c r="A13" s="589" t="s">
        <v>667</v>
      </c>
      <c r="B13" s="249" t="s">
        <v>264</v>
      </c>
      <c r="C13" s="250">
        <v>242</v>
      </c>
    </row>
    <row r="14" spans="1:3" ht="15.75" customHeight="1">
      <c r="A14" s="589" t="s">
        <v>668</v>
      </c>
      <c r="B14" s="249" t="s">
        <v>265</v>
      </c>
      <c r="C14" s="251">
        <f>+C8+C9+C10+C11+C12+C13</f>
        <v>2566564</v>
      </c>
    </row>
    <row r="15" spans="1:3" ht="15.75" customHeight="1">
      <c r="A15" s="589" t="s">
        <v>703</v>
      </c>
      <c r="B15" s="249" t="s">
        <v>266</v>
      </c>
      <c r="C15" s="605">
        <v>58046</v>
      </c>
    </row>
    <row r="16" spans="1:3" ht="15.75" customHeight="1">
      <c r="A16" s="589" t="s">
        <v>669</v>
      </c>
      <c r="B16" s="249" t="s">
        <v>267</v>
      </c>
      <c r="C16" s="250">
        <v>48024</v>
      </c>
    </row>
    <row r="17" spans="1:3" ht="15.75" customHeight="1">
      <c r="A17" s="589" t="s">
        <v>670</v>
      </c>
      <c r="B17" s="249" t="s">
        <v>16</v>
      </c>
      <c r="C17" s="250">
        <v>5462</v>
      </c>
    </row>
    <row r="18" spans="1:3" ht="15.75" customHeight="1">
      <c r="A18" s="589" t="s">
        <v>671</v>
      </c>
      <c r="B18" s="249" t="s">
        <v>17</v>
      </c>
      <c r="C18" s="251">
        <f>+C15+C16+C17</f>
        <v>111532</v>
      </c>
    </row>
    <row r="19" spans="1:3" s="606" customFormat="1" ht="15.75" customHeight="1">
      <c r="A19" s="589" t="s">
        <v>672</v>
      </c>
      <c r="B19" s="249" t="s">
        <v>18</v>
      </c>
      <c r="C19" s="250"/>
    </row>
    <row r="20" spans="1:3" ht="15.75" customHeight="1">
      <c r="A20" s="589" t="s">
        <v>673</v>
      </c>
      <c r="B20" s="249" t="s">
        <v>19</v>
      </c>
      <c r="C20" s="250">
        <v>27035</v>
      </c>
    </row>
    <row r="21" spans="1:3" ht="15.75" customHeight="1" thickBot="1">
      <c r="A21" s="252" t="s">
        <v>674</v>
      </c>
      <c r="B21" s="253" t="s">
        <v>20</v>
      </c>
      <c r="C21" s="254">
        <f>+C14+C18+C19+C20</f>
        <v>2705131</v>
      </c>
    </row>
    <row r="22" spans="1:5" ht="15.75">
      <c r="A22" s="599"/>
      <c r="B22" s="602"/>
      <c r="C22" s="600"/>
      <c r="D22" s="600"/>
      <c r="E22" s="600"/>
    </row>
    <row r="23" spans="1:5" ht="15.75">
      <c r="A23" s="599"/>
      <c r="B23" s="602"/>
      <c r="C23" s="600"/>
      <c r="D23" s="600"/>
      <c r="E23" s="600"/>
    </row>
    <row r="24" spans="1:5" ht="15.75">
      <c r="A24" s="602"/>
      <c r="B24" s="602"/>
      <c r="C24" s="600"/>
      <c r="D24" s="600"/>
      <c r="E24" s="600"/>
    </row>
    <row r="25" spans="1:5" ht="15.75">
      <c r="A25" s="760"/>
      <c r="B25" s="760"/>
      <c r="C25" s="760"/>
      <c r="D25" s="607"/>
      <c r="E25" s="607"/>
    </row>
    <row r="26" spans="1:5" ht="15.75">
      <c r="A26" s="760"/>
      <c r="B26" s="760"/>
      <c r="C26" s="760"/>
      <c r="D26" s="607"/>
      <c r="E26" s="607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dőlt"Besenyszög Város Önkormányzat &amp;R&amp;"Times New Roman CE,Félkövér dőlt"7.2. tájékoztató tábla a 9/2015. (IV.30.)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375" style="260" customWidth="1"/>
    <col min="2" max="2" width="53.625" style="260" customWidth="1"/>
    <col min="3" max="5" width="25.00390625" style="260" customWidth="1"/>
    <col min="6" max="6" width="5.50390625" style="260" customWidth="1"/>
    <col min="7" max="16384" width="9.375" style="260" customWidth="1"/>
  </cols>
  <sheetData>
    <row r="1" spans="1:6" ht="12.75">
      <c r="A1" s="261"/>
      <c r="F1" s="773" t="str">
        <f>+CONCATENATE("8. tájékoztató tábla a 9/",LEFT(ÖSSZEFÜGGÉSEK!A4,4)+1,". (IV.30.) önkormányzati rendelethez")</f>
        <v>8. tájékoztató tábla a 9/2015. (IV.30.) önkormányzati rendelethez</v>
      </c>
    </row>
    <row r="2" spans="1:6" ht="33" customHeight="1">
      <c r="A2" s="770" t="str">
        <f>+CONCATENATE("A Besenyszög Város Önkormányzat tulajdonában álló gazdálkodó szervezetek működéséből származó",CHAR(10),"kötelezettségek és részesedések alakulása a ",LEFT(ÖSSZEFÜGGÉSEK!A4,4),". évben")</f>
        <v>A Besenyszög Város Önkormányzat tulajdonában álló gazdálkodó szervezetek működéséből származó
kötelezettségek és részesedések alakulása a 2014. évben</v>
      </c>
      <c r="B2" s="770"/>
      <c r="C2" s="770"/>
      <c r="D2" s="770"/>
      <c r="E2" s="770"/>
      <c r="F2" s="773"/>
    </row>
    <row r="3" spans="1:6" ht="16.5" thickBot="1">
      <c r="A3" s="262"/>
      <c r="F3" s="773"/>
    </row>
    <row r="4" spans="1:6" ht="79.5" thickBot="1">
      <c r="A4" s="263" t="s">
        <v>254</v>
      </c>
      <c r="B4" s="264" t="s">
        <v>300</v>
      </c>
      <c r="C4" s="264" t="s">
        <v>301</v>
      </c>
      <c r="D4" s="264" t="s">
        <v>302</v>
      </c>
      <c r="E4" s="265" t="s">
        <v>303</v>
      </c>
      <c r="F4" s="773"/>
    </row>
    <row r="5" spans="1:6" ht="15.75">
      <c r="A5" s="266" t="s">
        <v>7</v>
      </c>
      <c r="B5" s="270" t="s">
        <v>741</v>
      </c>
      <c r="C5" s="273">
        <v>1</v>
      </c>
      <c r="D5" s="276">
        <v>500000</v>
      </c>
      <c r="E5" s="280"/>
      <c r="F5" s="773"/>
    </row>
    <row r="6" spans="1:6" ht="15.75">
      <c r="A6" s="267" t="s">
        <v>8</v>
      </c>
      <c r="B6" s="271" t="s">
        <v>743</v>
      </c>
      <c r="C6" s="274"/>
      <c r="D6" s="277">
        <v>38000</v>
      </c>
      <c r="E6" s="281"/>
      <c r="F6" s="773"/>
    </row>
    <row r="7" spans="1:6" ht="15.75">
      <c r="A7" s="267" t="s">
        <v>9</v>
      </c>
      <c r="B7" s="271" t="s">
        <v>742</v>
      </c>
      <c r="C7" s="274">
        <v>1</v>
      </c>
      <c r="D7" s="277">
        <v>500000</v>
      </c>
      <c r="E7" s="281"/>
      <c r="F7" s="773"/>
    </row>
    <row r="8" spans="1:6" ht="15.75">
      <c r="A8" s="267" t="s">
        <v>10</v>
      </c>
      <c r="B8" s="271"/>
      <c r="C8" s="274"/>
      <c r="D8" s="277"/>
      <c r="E8" s="281"/>
      <c r="F8" s="773"/>
    </row>
    <row r="9" spans="1:6" ht="15.75">
      <c r="A9" s="267" t="s">
        <v>11</v>
      </c>
      <c r="B9" s="271"/>
      <c r="C9" s="274"/>
      <c r="D9" s="277"/>
      <c r="E9" s="281"/>
      <c r="F9" s="773"/>
    </row>
    <row r="10" spans="1:6" ht="15.75">
      <c r="A10" s="267" t="s">
        <v>12</v>
      </c>
      <c r="B10" s="271"/>
      <c r="C10" s="274"/>
      <c r="D10" s="277"/>
      <c r="E10" s="281"/>
      <c r="F10" s="773"/>
    </row>
    <row r="11" spans="1:6" ht="15.75">
      <c r="A11" s="267" t="s">
        <v>13</v>
      </c>
      <c r="B11" s="271"/>
      <c r="C11" s="274"/>
      <c r="D11" s="277"/>
      <c r="E11" s="281"/>
      <c r="F11" s="773"/>
    </row>
    <row r="12" spans="1:6" ht="15.75">
      <c r="A12" s="267" t="s">
        <v>14</v>
      </c>
      <c r="B12" s="271"/>
      <c r="C12" s="274"/>
      <c r="D12" s="277"/>
      <c r="E12" s="281"/>
      <c r="F12" s="773"/>
    </row>
    <row r="13" spans="1:6" ht="15.75">
      <c r="A13" s="267" t="s">
        <v>15</v>
      </c>
      <c r="B13" s="271"/>
      <c r="C13" s="274"/>
      <c r="D13" s="277"/>
      <c r="E13" s="281"/>
      <c r="F13" s="773"/>
    </row>
    <row r="14" spans="1:6" ht="15.75">
      <c r="A14" s="267" t="s">
        <v>16</v>
      </c>
      <c r="B14" s="271"/>
      <c r="C14" s="274"/>
      <c r="D14" s="277"/>
      <c r="E14" s="281"/>
      <c r="F14" s="773"/>
    </row>
    <row r="15" spans="1:6" ht="15.75">
      <c r="A15" s="267" t="s">
        <v>17</v>
      </c>
      <c r="B15" s="271"/>
      <c r="C15" s="274"/>
      <c r="D15" s="277"/>
      <c r="E15" s="281"/>
      <c r="F15" s="773"/>
    </row>
    <row r="16" spans="1:6" ht="15.75">
      <c r="A16" s="267" t="s">
        <v>18</v>
      </c>
      <c r="B16" s="271"/>
      <c r="C16" s="274"/>
      <c r="D16" s="277"/>
      <c r="E16" s="281"/>
      <c r="F16" s="773"/>
    </row>
    <row r="17" spans="1:6" ht="15.75">
      <c r="A17" s="267" t="s">
        <v>19</v>
      </c>
      <c r="B17" s="271"/>
      <c r="C17" s="274"/>
      <c r="D17" s="277"/>
      <c r="E17" s="281"/>
      <c r="F17" s="773"/>
    </row>
    <row r="18" spans="1:6" ht="15.75">
      <c r="A18" s="267" t="s">
        <v>20</v>
      </c>
      <c r="B18" s="271"/>
      <c r="C18" s="274"/>
      <c r="D18" s="277"/>
      <c r="E18" s="281"/>
      <c r="F18" s="773"/>
    </row>
    <row r="19" spans="1:6" ht="15.75">
      <c r="A19" s="267" t="s">
        <v>21</v>
      </c>
      <c r="B19" s="271"/>
      <c r="C19" s="274"/>
      <c r="D19" s="277"/>
      <c r="E19" s="281"/>
      <c r="F19" s="773"/>
    </row>
    <row r="20" spans="1:6" ht="15.75">
      <c r="A20" s="267" t="s">
        <v>22</v>
      </c>
      <c r="B20" s="271"/>
      <c r="C20" s="274"/>
      <c r="D20" s="277"/>
      <c r="E20" s="281"/>
      <c r="F20" s="773"/>
    </row>
    <row r="21" spans="1:6" ht="16.5" thickBot="1">
      <c r="A21" s="268" t="s">
        <v>23</v>
      </c>
      <c r="B21" s="272"/>
      <c r="C21" s="275"/>
      <c r="D21" s="278"/>
      <c r="E21" s="282"/>
      <c r="F21" s="773"/>
    </row>
    <row r="22" spans="1:6" ht="16.5" thickBot="1">
      <c r="A22" s="771" t="s">
        <v>304</v>
      </c>
      <c r="B22" s="772"/>
      <c r="C22" s="269"/>
      <c r="D22" s="279">
        <f>IF(SUM(D5:D21)=0,"",SUM(D5:D21))</f>
        <v>1038000</v>
      </c>
      <c r="E22" s="283">
        <f>IF(SUM(E5:E21)=0,"",SUM(E5:E21))</f>
      </c>
      <c r="F22" s="773"/>
    </row>
    <row r="23" ht="15.75">
      <c r="A23" s="262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616" t="str">
        <f>+CONCATENATE("9. sz. tájékoztató tábla a 9/",LEFT('[2]ÖSSZEFÜGGÉSEK'!A4,4)+1,".(IV.30.)  önkormányzati rendelethez")</f>
        <v>9. sz. tájékoztató tábla a 9/2015.(IV.30.)  önkormányzati rendelethez</v>
      </c>
    </row>
    <row r="2" spans="1:3" ht="14.25">
      <c r="A2" s="617"/>
      <c r="B2" s="617"/>
      <c r="C2" s="617"/>
    </row>
    <row r="3" spans="1:3" ht="33.75" customHeight="1">
      <c r="A3" s="774" t="s">
        <v>769</v>
      </c>
      <c r="B3" s="774"/>
      <c r="C3" s="774"/>
    </row>
    <row r="4" ht="13.5" thickBot="1">
      <c r="C4" s="618"/>
    </row>
    <row r="5" spans="1:3" s="622" customFormat="1" ht="43.5" customHeight="1" thickBot="1">
      <c r="A5" s="619" t="s">
        <v>5</v>
      </c>
      <c r="B5" s="620" t="s">
        <v>53</v>
      </c>
      <c r="C5" s="621" t="s">
        <v>770</v>
      </c>
    </row>
    <row r="6" spans="1:3" ht="28.5" customHeight="1">
      <c r="A6" s="623" t="s">
        <v>7</v>
      </c>
      <c r="B6" s="624" t="str">
        <f>+CONCATENATE("Pénzkészlet ",LEFT('[2]ÖSSZEFÜGGÉSEK'!A4,4),". január 1-jén",CHAR(10),"ebből:")</f>
        <v>Pénzkészlet 2014. január 1-jén
ebből:</v>
      </c>
      <c r="C6" s="625">
        <f>C7+C8</f>
        <v>54022</v>
      </c>
    </row>
    <row r="7" spans="1:3" ht="18" customHeight="1">
      <c r="A7" s="626" t="s">
        <v>8</v>
      </c>
      <c r="B7" s="627" t="s">
        <v>773</v>
      </c>
      <c r="C7" s="628">
        <v>53933</v>
      </c>
    </row>
    <row r="8" spans="1:3" ht="18" customHeight="1">
      <c r="A8" s="626" t="s">
        <v>9</v>
      </c>
      <c r="B8" s="627" t="s">
        <v>774</v>
      </c>
      <c r="C8" s="628">
        <v>89</v>
      </c>
    </row>
    <row r="9" spans="1:3" ht="18" customHeight="1">
      <c r="A9" s="626" t="s">
        <v>10</v>
      </c>
      <c r="B9" s="629" t="s">
        <v>771</v>
      </c>
      <c r="C9" s="628">
        <v>679936</v>
      </c>
    </row>
    <row r="10" spans="1:3" ht="18" customHeight="1" thickBot="1">
      <c r="A10" s="630" t="s">
        <v>11</v>
      </c>
      <c r="B10" s="631" t="s">
        <v>772</v>
      </c>
      <c r="C10" s="632">
        <v>710572</v>
      </c>
    </row>
    <row r="11" spans="1:3" ht="25.5" customHeight="1">
      <c r="A11" s="633" t="s">
        <v>12</v>
      </c>
      <c r="B11" s="634" t="str">
        <f>+CONCATENATE("Záró pénzkészlet ",LEFT('[2]ÖSSZEFÜGGÉSEK'!A4,4),". december 31-én",CHAR(10),"ebből:")</f>
        <v>Záró pénzkészlet 2014. december 31-én
ebből:</v>
      </c>
      <c r="C11" s="635">
        <f>C6+C9-C10</f>
        <v>23386</v>
      </c>
    </row>
    <row r="12" spans="1:3" ht="18" customHeight="1">
      <c r="A12" s="626" t="s">
        <v>13</v>
      </c>
      <c r="B12" s="627" t="s">
        <v>773</v>
      </c>
      <c r="C12" s="628">
        <v>23179</v>
      </c>
    </row>
    <row r="13" spans="1:3" ht="18" customHeight="1" thickBot="1">
      <c r="A13" s="636" t="s">
        <v>14</v>
      </c>
      <c r="B13" s="637" t="s">
        <v>774</v>
      </c>
      <c r="C13" s="638">
        <v>207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7" sqref="O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87">
      <selection activeCell="A87" sqref="A87:E87"/>
    </sheetView>
  </sheetViews>
  <sheetFormatPr defaultColWidth="9.00390625" defaultRowHeight="12.75"/>
  <cols>
    <col min="1" max="1" width="9.50390625" style="353" customWidth="1"/>
    <col min="2" max="2" width="60.875" style="353" customWidth="1"/>
    <col min="3" max="5" width="15.875" style="354" customWidth="1"/>
    <col min="6" max="16384" width="9.375" style="364" customWidth="1"/>
  </cols>
  <sheetData>
    <row r="1" spans="1:5" ht="15.75" customHeight="1">
      <c r="A1" s="640" t="s">
        <v>4</v>
      </c>
      <c r="B1" s="640"/>
      <c r="C1" s="640"/>
      <c r="D1" s="640"/>
      <c r="E1" s="640"/>
    </row>
    <row r="2" spans="1:5" ht="15.75" customHeight="1" thickBot="1">
      <c r="A2" s="45" t="s">
        <v>112</v>
      </c>
      <c r="B2" s="45"/>
      <c r="C2" s="351"/>
      <c r="D2" s="351"/>
      <c r="E2" s="351" t="s">
        <v>159</v>
      </c>
    </row>
    <row r="3" spans="1:5" ht="15.75" customHeight="1">
      <c r="A3" s="641" t="s">
        <v>60</v>
      </c>
      <c r="B3" s="643" t="s">
        <v>6</v>
      </c>
      <c r="C3" s="645" t="str">
        <f>+'1.1.sz.mell.'!C3:E3</f>
        <v>2014. évi</v>
      </c>
      <c r="D3" s="645"/>
      <c r="E3" s="646"/>
    </row>
    <row r="4" spans="1:5" ht="37.5" customHeight="1" thickBot="1">
      <c r="A4" s="642"/>
      <c r="B4" s="644"/>
      <c r="C4" s="47" t="s">
        <v>181</v>
      </c>
      <c r="D4" s="47" t="s">
        <v>185</v>
      </c>
      <c r="E4" s="48" t="s">
        <v>186</v>
      </c>
    </row>
    <row r="5" spans="1:5" s="365" customFormat="1" ht="12" customHeight="1" thickBot="1">
      <c r="A5" s="329" t="s">
        <v>422</v>
      </c>
      <c r="B5" s="330" t="s">
        <v>423</v>
      </c>
      <c r="C5" s="330" t="s">
        <v>424</v>
      </c>
      <c r="D5" s="330" t="s">
        <v>425</v>
      </c>
      <c r="E5" s="378" t="s">
        <v>426</v>
      </c>
    </row>
    <row r="6" spans="1:5" s="366" customFormat="1" ht="12" customHeight="1" thickBot="1">
      <c r="A6" s="324" t="s">
        <v>7</v>
      </c>
      <c r="B6" s="325" t="s">
        <v>306</v>
      </c>
      <c r="C6" s="356">
        <f>SUM(C7:C12)</f>
        <v>0</v>
      </c>
      <c r="D6" s="356">
        <f>SUM(D7:D12)</f>
        <v>0</v>
      </c>
      <c r="E6" s="339">
        <f>SUM(E7:E12)</f>
        <v>0</v>
      </c>
    </row>
    <row r="7" spans="1:5" s="366" customFormat="1" ht="12" customHeight="1">
      <c r="A7" s="319" t="s">
        <v>72</v>
      </c>
      <c r="B7" s="367" t="s">
        <v>307</v>
      </c>
      <c r="C7" s="358"/>
      <c r="D7" s="358"/>
      <c r="E7" s="341"/>
    </row>
    <row r="8" spans="1:5" s="366" customFormat="1" ht="12" customHeight="1">
      <c r="A8" s="318" t="s">
        <v>73</v>
      </c>
      <c r="B8" s="368" t="s">
        <v>308</v>
      </c>
      <c r="C8" s="357"/>
      <c r="D8" s="357"/>
      <c r="E8" s="340"/>
    </row>
    <row r="9" spans="1:5" s="366" customFormat="1" ht="12" customHeight="1">
      <c r="A9" s="318" t="s">
        <v>74</v>
      </c>
      <c r="B9" s="368" t="s">
        <v>309</v>
      </c>
      <c r="C9" s="357"/>
      <c r="D9" s="357"/>
      <c r="E9" s="340"/>
    </row>
    <row r="10" spans="1:5" s="366" customFormat="1" ht="12" customHeight="1">
      <c r="A10" s="318" t="s">
        <v>75</v>
      </c>
      <c r="B10" s="368" t="s">
        <v>310</v>
      </c>
      <c r="C10" s="357"/>
      <c r="D10" s="357"/>
      <c r="E10" s="340"/>
    </row>
    <row r="11" spans="1:5" s="366" customFormat="1" ht="12" customHeight="1">
      <c r="A11" s="318" t="s">
        <v>108</v>
      </c>
      <c r="B11" s="368" t="s">
        <v>311</v>
      </c>
      <c r="C11" s="357"/>
      <c r="D11" s="357"/>
      <c r="E11" s="340"/>
    </row>
    <row r="12" spans="1:5" s="366" customFormat="1" ht="12" customHeight="1" thickBot="1">
      <c r="A12" s="320" t="s">
        <v>76</v>
      </c>
      <c r="B12" s="369" t="s">
        <v>312</v>
      </c>
      <c r="C12" s="359"/>
      <c r="D12" s="359"/>
      <c r="E12" s="342"/>
    </row>
    <row r="13" spans="1:5" s="366" customFormat="1" ht="12" customHeight="1" thickBot="1">
      <c r="A13" s="324" t="s">
        <v>8</v>
      </c>
      <c r="B13" s="346" t="s">
        <v>313</v>
      </c>
      <c r="C13" s="356">
        <f>SUM(C14:C18)</f>
        <v>0</v>
      </c>
      <c r="D13" s="356">
        <f>SUM(D14:D18)</f>
        <v>0</v>
      </c>
      <c r="E13" s="339">
        <f>SUM(E14:E18)</f>
        <v>0</v>
      </c>
    </row>
    <row r="14" spans="1:5" s="366" customFormat="1" ht="12" customHeight="1">
      <c r="A14" s="319" t="s">
        <v>78</v>
      </c>
      <c r="B14" s="367" t="s">
        <v>314</v>
      </c>
      <c r="C14" s="358"/>
      <c r="D14" s="358"/>
      <c r="E14" s="341"/>
    </row>
    <row r="15" spans="1:5" s="366" customFormat="1" ht="12" customHeight="1">
      <c r="A15" s="318" t="s">
        <v>79</v>
      </c>
      <c r="B15" s="368" t="s">
        <v>315</v>
      </c>
      <c r="C15" s="357"/>
      <c r="D15" s="357"/>
      <c r="E15" s="340"/>
    </row>
    <row r="16" spans="1:5" s="366" customFormat="1" ht="12" customHeight="1">
      <c r="A16" s="318" t="s">
        <v>80</v>
      </c>
      <c r="B16" s="368" t="s">
        <v>316</v>
      </c>
      <c r="C16" s="357"/>
      <c r="D16" s="357"/>
      <c r="E16" s="340"/>
    </row>
    <row r="17" spans="1:5" s="366" customFormat="1" ht="12" customHeight="1">
      <c r="A17" s="318" t="s">
        <v>81</v>
      </c>
      <c r="B17" s="368" t="s">
        <v>317</v>
      </c>
      <c r="C17" s="357"/>
      <c r="D17" s="357"/>
      <c r="E17" s="340"/>
    </row>
    <row r="18" spans="1:5" s="366" customFormat="1" ht="12" customHeight="1">
      <c r="A18" s="318" t="s">
        <v>82</v>
      </c>
      <c r="B18" s="368" t="s">
        <v>318</v>
      </c>
      <c r="C18" s="357"/>
      <c r="D18" s="357"/>
      <c r="E18" s="340"/>
    </row>
    <row r="19" spans="1:5" s="366" customFormat="1" ht="12" customHeight="1" thickBot="1">
      <c r="A19" s="320" t="s">
        <v>89</v>
      </c>
      <c r="B19" s="369" t="s">
        <v>319</v>
      </c>
      <c r="C19" s="359"/>
      <c r="D19" s="359"/>
      <c r="E19" s="342"/>
    </row>
    <row r="20" spans="1:5" s="366" customFormat="1" ht="12" customHeight="1" thickBot="1">
      <c r="A20" s="324" t="s">
        <v>9</v>
      </c>
      <c r="B20" s="325" t="s">
        <v>320</v>
      </c>
      <c r="C20" s="356">
        <f>SUM(C21:C25)</f>
        <v>0</v>
      </c>
      <c r="D20" s="356">
        <f>SUM(D21:D25)</f>
        <v>0</v>
      </c>
      <c r="E20" s="339">
        <f>SUM(E21:E25)</f>
        <v>0</v>
      </c>
    </row>
    <row r="21" spans="1:5" s="366" customFormat="1" ht="12" customHeight="1">
      <c r="A21" s="319" t="s">
        <v>61</v>
      </c>
      <c r="B21" s="367" t="s">
        <v>321</v>
      </c>
      <c r="C21" s="358"/>
      <c r="D21" s="358"/>
      <c r="E21" s="341"/>
    </row>
    <row r="22" spans="1:5" s="366" customFormat="1" ht="12" customHeight="1">
      <c r="A22" s="318" t="s">
        <v>62</v>
      </c>
      <c r="B22" s="368" t="s">
        <v>322</v>
      </c>
      <c r="C22" s="357"/>
      <c r="D22" s="357"/>
      <c r="E22" s="340"/>
    </row>
    <row r="23" spans="1:5" s="366" customFormat="1" ht="12" customHeight="1">
      <c r="A23" s="318" t="s">
        <v>63</v>
      </c>
      <c r="B23" s="368" t="s">
        <v>323</v>
      </c>
      <c r="C23" s="357"/>
      <c r="D23" s="357"/>
      <c r="E23" s="340"/>
    </row>
    <row r="24" spans="1:5" s="366" customFormat="1" ht="12" customHeight="1">
      <c r="A24" s="318" t="s">
        <v>64</v>
      </c>
      <c r="B24" s="368" t="s">
        <v>324</v>
      </c>
      <c r="C24" s="357"/>
      <c r="D24" s="357"/>
      <c r="E24" s="340"/>
    </row>
    <row r="25" spans="1:5" s="366" customFormat="1" ht="12" customHeight="1">
      <c r="A25" s="318" t="s">
        <v>122</v>
      </c>
      <c r="B25" s="368" t="s">
        <v>325</v>
      </c>
      <c r="C25" s="357"/>
      <c r="D25" s="357"/>
      <c r="E25" s="340"/>
    </row>
    <row r="26" spans="1:5" s="366" customFormat="1" ht="12" customHeight="1" thickBot="1">
      <c r="A26" s="320" t="s">
        <v>123</v>
      </c>
      <c r="B26" s="369" t="s">
        <v>326</v>
      </c>
      <c r="C26" s="359"/>
      <c r="D26" s="359"/>
      <c r="E26" s="342"/>
    </row>
    <row r="27" spans="1:5" s="366" customFormat="1" ht="12" customHeight="1" thickBot="1">
      <c r="A27" s="324" t="s">
        <v>124</v>
      </c>
      <c r="B27" s="325" t="s">
        <v>327</v>
      </c>
      <c r="C27" s="362">
        <f>+C28+C31+C32+C33</f>
        <v>0</v>
      </c>
      <c r="D27" s="362">
        <f>+D28+D31+D32+D33</f>
        <v>0</v>
      </c>
      <c r="E27" s="375">
        <f>+E28+E31+E32+E33</f>
        <v>0</v>
      </c>
    </row>
    <row r="28" spans="1:5" s="366" customFormat="1" ht="12" customHeight="1">
      <c r="A28" s="319" t="s">
        <v>328</v>
      </c>
      <c r="B28" s="367" t="s">
        <v>329</v>
      </c>
      <c r="C28" s="377">
        <f>+C29+C30</f>
        <v>0</v>
      </c>
      <c r="D28" s="377">
        <f>+D29+D30</f>
        <v>0</v>
      </c>
      <c r="E28" s="376">
        <f>+E29+E30</f>
        <v>0</v>
      </c>
    </row>
    <row r="29" spans="1:5" s="366" customFormat="1" ht="12" customHeight="1">
      <c r="A29" s="318" t="s">
        <v>330</v>
      </c>
      <c r="B29" s="368" t="s">
        <v>331</v>
      </c>
      <c r="C29" s="357"/>
      <c r="D29" s="357"/>
      <c r="E29" s="340"/>
    </row>
    <row r="30" spans="1:5" s="366" customFormat="1" ht="12" customHeight="1">
      <c r="A30" s="318" t="s">
        <v>332</v>
      </c>
      <c r="B30" s="368" t="s">
        <v>333</v>
      </c>
      <c r="C30" s="357"/>
      <c r="D30" s="357"/>
      <c r="E30" s="340"/>
    </row>
    <row r="31" spans="1:5" s="366" customFormat="1" ht="12" customHeight="1">
      <c r="A31" s="318" t="s">
        <v>334</v>
      </c>
      <c r="B31" s="368" t="s">
        <v>335</v>
      </c>
      <c r="C31" s="357"/>
      <c r="D31" s="357"/>
      <c r="E31" s="340"/>
    </row>
    <row r="32" spans="1:5" s="366" customFormat="1" ht="12" customHeight="1">
      <c r="A32" s="318" t="s">
        <v>336</v>
      </c>
      <c r="B32" s="368" t="s">
        <v>337</v>
      </c>
      <c r="C32" s="357"/>
      <c r="D32" s="357"/>
      <c r="E32" s="340"/>
    </row>
    <row r="33" spans="1:5" s="366" customFormat="1" ht="12" customHeight="1" thickBot="1">
      <c r="A33" s="320" t="s">
        <v>338</v>
      </c>
      <c r="B33" s="369" t="s">
        <v>339</v>
      </c>
      <c r="C33" s="359"/>
      <c r="D33" s="359"/>
      <c r="E33" s="342"/>
    </row>
    <row r="34" spans="1:5" s="366" customFormat="1" ht="12" customHeight="1" thickBot="1">
      <c r="A34" s="324" t="s">
        <v>11</v>
      </c>
      <c r="B34" s="325" t="s">
        <v>340</v>
      </c>
      <c r="C34" s="356">
        <f>SUM(C35:C44)</f>
        <v>0</v>
      </c>
      <c r="D34" s="356">
        <f>SUM(D35:D44)</f>
        <v>0</v>
      </c>
      <c r="E34" s="339">
        <f>SUM(E35:E44)</f>
        <v>2313</v>
      </c>
    </row>
    <row r="35" spans="1:5" s="366" customFormat="1" ht="12" customHeight="1">
      <c r="A35" s="319" t="s">
        <v>65</v>
      </c>
      <c r="B35" s="367" t="s">
        <v>341</v>
      </c>
      <c r="C35" s="358"/>
      <c r="D35" s="358"/>
      <c r="E35" s="341"/>
    </row>
    <row r="36" spans="1:5" s="366" customFormat="1" ht="12" customHeight="1">
      <c r="A36" s="318" t="s">
        <v>66</v>
      </c>
      <c r="B36" s="368" t="s">
        <v>342</v>
      </c>
      <c r="C36" s="357"/>
      <c r="D36" s="357"/>
      <c r="E36" s="340">
        <v>1821</v>
      </c>
    </row>
    <row r="37" spans="1:5" s="366" customFormat="1" ht="12" customHeight="1">
      <c r="A37" s="318" t="s">
        <v>67</v>
      </c>
      <c r="B37" s="368" t="s">
        <v>343</v>
      </c>
      <c r="C37" s="357"/>
      <c r="D37" s="357"/>
      <c r="E37" s="340"/>
    </row>
    <row r="38" spans="1:5" s="366" customFormat="1" ht="12" customHeight="1">
      <c r="A38" s="318" t="s">
        <v>126</v>
      </c>
      <c r="B38" s="368" t="s">
        <v>344</v>
      </c>
      <c r="C38" s="357"/>
      <c r="D38" s="357"/>
      <c r="E38" s="340"/>
    </row>
    <row r="39" spans="1:5" s="366" customFormat="1" ht="12" customHeight="1">
      <c r="A39" s="318" t="s">
        <v>127</v>
      </c>
      <c r="B39" s="368" t="s">
        <v>345</v>
      </c>
      <c r="C39" s="357"/>
      <c r="D39" s="357"/>
      <c r="E39" s="340"/>
    </row>
    <row r="40" spans="1:5" s="366" customFormat="1" ht="12" customHeight="1">
      <c r="A40" s="318" t="s">
        <v>128</v>
      </c>
      <c r="B40" s="368" t="s">
        <v>346</v>
      </c>
      <c r="C40" s="357"/>
      <c r="D40" s="357"/>
      <c r="E40" s="340">
        <v>492</v>
      </c>
    </row>
    <row r="41" spans="1:5" s="366" customFormat="1" ht="12" customHeight="1">
      <c r="A41" s="318" t="s">
        <v>129</v>
      </c>
      <c r="B41" s="368" t="s">
        <v>347</v>
      </c>
      <c r="C41" s="357"/>
      <c r="D41" s="357"/>
      <c r="E41" s="340"/>
    </row>
    <row r="42" spans="1:5" s="366" customFormat="1" ht="12" customHeight="1">
      <c r="A42" s="318" t="s">
        <v>130</v>
      </c>
      <c r="B42" s="368" t="s">
        <v>348</v>
      </c>
      <c r="C42" s="357"/>
      <c r="D42" s="357"/>
      <c r="E42" s="340"/>
    </row>
    <row r="43" spans="1:5" s="366" customFormat="1" ht="12" customHeight="1">
      <c r="A43" s="318" t="s">
        <v>349</v>
      </c>
      <c r="B43" s="368" t="s">
        <v>350</v>
      </c>
      <c r="C43" s="360"/>
      <c r="D43" s="360"/>
      <c r="E43" s="343"/>
    </row>
    <row r="44" spans="1:5" s="366" customFormat="1" ht="12" customHeight="1" thickBot="1">
      <c r="A44" s="320" t="s">
        <v>351</v>
      </c>
      <c r="B44" s="369" t="s">
        <v>352</v>
      </c>
      <c r="C44" s="361"/>
      <c r="D44" s="361"/>
      <c r="E44" s="344"/>
    </row>
    <row r="45" spans="1:5" s="366" customFormat="1" ht="12" customHeight="1" thickBot="1">
      <c r="A45" s="324" t="s">
        <v>12</v>
      </c>
      <c r="B45" s="325" t="s">
        <v>353</v>
      </c>
      <c r="C45" s="356">
        <f>SUM(C46:C50)</f>
        <v>0</v>
      </c>
      <c r="D45" s="356">
        <f>SUM(D46:D50)</f>
        <v>1352</v>
      </c>
      <c r="E45" s="339">
        <f>SUM(E46:E50)</f>
        <v>1552</v>
      </c>
    </row>
    <row r="46" spans="1:5" s="366" customFormat="1" ht="12" customHeight="1">
      <c r="A46" s="319" t="s">
        <v>68</v>
      </c>
      <c r="B46" s="367" t="s">
        <v>354</v>
      </c>
      <c r="C46" s="379"/>
      <c r="D46" s="379"/>
      <c r="E46" s="345"/>
    </row>
    <row r="47" spans="1:5" s="366" customFormat="1" ht="12" customHeight="1">
      <c r="A47" s="318" t="s">
        <v>69</v>
      </c>
      <c r="B47" s="368" t="s">
        <v>355</v>
      </c>
      <c r="C47" s="360"/>
      <c r="D47" s="360">
        <v>1352</v>
      </c>
      <c r="E47" s="343">
        <v>1552</v>
      </c>
    </row>
    <row r="48" spans="1:5" s="366" customFormat="1" ht="12" customHeight="1">
      <c r="A48" s="318" t="s">
        <v>356</v>
      </c>
      <c r="B48" s="368" t="s">
        <v>357</v>
      </c>
      <c r="C48" s="360"/>
      <c r="D48" s="360"/>
      <c r="E48" s="343"/>
    </row>
    <row r="49" spans="1:5" s="366" customFormat="1" ht="12" customHeight="1">
      <c r="A49" s="318" t="s">
        <v>358</v>
      </c>
      <c r="B49" s="368" t="s">
        <v>359</v>
      </c>
      <c r="C49" s="360"/>
      <c r="D49" s="360"/>
      <c r="E49" s="343"/>
    </row>
    <row r="50" spans="1:5" s="366" customFormat="1" ht="12" customHeight="1" thickBot="1">
      <c r="A50" s="320" t="s">
        <v>360</v>
      </c>
      <c r="B50" s="369" t="s">
        <v>361</v>
      </c>
      <c r="C50" s="361"/>
      <c r="D50" s="361"/>
      <c r="E50" s="344"/>
    </row>
    <row r="51" spans="1:5" s="366" customFormat="1" ht="17.25" customHeight="1" thickBot="1">
      <c r="A51" s="324" t="s">
        <v>131</v>
      </c>
      <c r="B51" s="325" t="s">
        <v>362</v>
      </c>
      <c r="C51" s="356">
        <f>SUM(C52:C54)</f>
        <v>0</v>
      </c>
      <c r="D51" s="356">
        <f>SUM(D52:D54)</f>
        <v>40000</v>
      </c>
      <c r="E51" s="339">
        <f>SUM(E52:E54)</f>
        <v>8326</v>
      </c>
    </row>
    <row r="52" spans="1:5" s="366" customFormat="1" ht="12" customHeight="1">
      <c r="A52" s="319" t="s">
        <v>70</v>
      </c>
      <c r="B52" s="367" t="s">
        <v>363</v>
      </c>
      <c r="C52" s="358"/>
      <c r="D52" s="358"/>
      <c r="E52" s="341"/>
    </row>
    <row r="53" spans="1:5" s="366" customFormat="1" ht="12" customHeight="1">
      <c r="A53" s="318" t="s">
        <v>71</v>
      </c>
      <c r="B53" s="368" t="s">
        <v>364</v>
      </c>
      <c r="C53" s="357"/>
      <c r="D53" s="357">
        <v>40000</v>
      </c>
      <c r="E53" s="340">
        <v>8266</v>
      </c>
    </row>
    <row r="54" spans="1:5" s="366" customFormat="1" ht="12" customHeight="1">
      <c r="A54" s="318" t="s">
        <v>365</v>
      </c>
      <c r="B54" s="368" t="s">
        <v>366</v>
      </c>
      <c r="C54" s="357"/>
      <c r="D54" s="357"/>
      <c r="E54" s="340">
        <v>60</v>
      </c>
    </row>
    <row r="55" spans="1:5" s="366" customFormat="1" ht="12" customHeight="1" thickBot="1">
      <c r="A55" s="320" t="s">
        <v>367</v>
      </c>
      <c r="B55" s="369" t="s">
        <v>368</v>
      </c>
      <c r="C55" s="359"/>
      <c r="D55" s="359"/>
      <c r="E55" s="342"/>
    </row>
    <row r="56" spans="1:5" s="366" customFormat="1" ht="12" customHeight="1" thickBot="1">
      <c r="A56" s="324" t="s">
        <v>14</v>
      </c>
      <c r="B56" s="346" t="s">
        <v>369</v>
      </c>
      <c r="C56" s="356">
        <f>SUM(C57:C59)</f>
        <v>56597</v>
      </c>
      <c r="D56" s="356">
        <f>SUM(D57:D59)</f>
        <v>72097</v>
      </c>
      <c r="E56" s="339">
        <f>SUM(E57:E59)</f>
        <v>54184</v>
      </c>
    </row>
    <row r="57" spans="1:5" s="366" customFormat="1" ht="12" customHeight="1">
      <c r="A57" s="319" t="s">
        <v>132</v>
      </c>
      <c r="B57" s="367" t="s">
        <v>370</v>
      </c>
      <c r="C57" s="360"/>
      <c r="D57" s="360"/>
      <c r="E57" s="343"/>
    </row>
    <row r="58" spans="1:5" s="366" customFormat="1" ht="12" customHeight="1">
      <c r="A58" s="318" t="s">
        <v>133</v>
      </c>
      <c r="B58" s="368" t="s">
        <v>371</v>
      </c>
      <c r="C58" s="360"/>
      <c r="D58" s="360"/>
      <c r="E58" s="343">
        <v>18159</v>
      </c>
    </row>
    <row r="59" spans="1:5" s="366" customFormat="1" ht="12" customHeight="1">
      <c r="A59" s="318" t="s">
        <v>160</v>
      </c>
      <c r="B59" s="368" t="s">
        <v>372</v>
      </c>
      <c r="C59" s="360">
        <v>56597</v>
      </c>
      <c r="D59" s="360">
        <v>72097</v>
      </c>
      <c r="E59" s="343">
        <v>36025</v>
      </c>
    </row>
    <row r="60" spans="1:5" s="366" customFormat="1" ht="12" customHeight="1" thickBot="1">
      <c r="A60" s="320" t="s">
        <v>373</v>
      </c>
      <c r="B60" s="369" t="s">
        <v>374</v>
      </c>
      <c r="C60" s="360"/>
      <c r="D60" s="360"/>
      <c r="E60" s="343">
        <v>5607</v>
      </c>
    </row>
    <row r="61" spans="1:5" s="366" customFormat="1" ht="12" customHeight="1" thickBot="1">
      <c r="A61" s="324" t="s">
        <v>15</v>
      </c>
      <c r="B61" s="325" t="s">
        <v>375</v>
      </c>
      <c r="C61" s="362">
        <f>+C6+C13+C20+C27+C34+C45+C51+C56</f>
        <v>56597</v>
      </c>
      <c r="D61" s="362">
        <f>+D6+D13+D20+D27+D34+D45+D51+D56</f>
        <v>113449</v>
      </c>
      <c r="E61" s="375">
        <f>+E6+E13+E20+E27+E34+E45+E51+E56</f>
        <v>66375</v>
      </c>
    </row>
    <row r="62" spans="1:5" s="366" customFormat="1" ht="12" customHeight="1" thickBot="1">
      <c r="A62" s="380" t="s">
        <v>376</v>
      </c>
      <c r="B62" s="346" t="s">
        <v>377</v>
      </c>
      <c r="C62" s="356">
        <f>+C63+C64+C65</f>
        <v>0</v>
      </c>
      <c r="D62" s="356">
        <f>+D63+D64+D65</f>
        <v>0</v>
      </c>
      <c r="E62" s="339">
        <f>+E63+E64+E65</f>
        <v>0</v>
      </c>
    </row>
    <row r="63" spans="1:5" s="366" customFormat="1" ht="12" customHeight="1">
      <c r="A63" s="319" t="s">
        <v>378</v>
      </c>
      <c r="B63" s="367" t="s">
        <v>379</v>
      </c>
      <c r="C63" s="360"/>
      <c r="D63" s="360"/>
      <c r="E63" s="343"/>
    </row>
    <row r="64" spans="1:5" s="366" customFormat="1" ht="12" customHeight="1">
      <c r="A64" s="318" t="s">
        <v>380</v>
      </c>
      <c r="B64" s="368" t="s">
        <v>381</v>
      </c>
      <c r="C64" s="360"/>
      <c r="D64" s="360"/>
      <c r="E64" s="343"/>
    </row>
    <row r="65" spans="1:5" s="366" customFormat="1" ht="12" customHeight="1" thickBot="1">
      <c r="A65" s="320" t="s">
        <v>382</v>
      </c>
      <c r="B65" s="304" t="s">
        <v>427</v>
      </c>
      <c r="C65" s="360"/>
      <c r="D65" s="360"/>
      <c r="E65" s="343"/>
    </row>
    <row r="66" spans="1:5" s="366" customFormat="1" ht="12" customHeight="1" thickBot="1">
      <c r="A66" s="380" t="s">
        <v>384</v>
      </c>
      <c r="B66" s="346" t="s">
        <v>385</v>
      </c>
      <c r="C66" s="356">
        <f>+C67+C68+C69+C70</f>
        <v>0</v>
      </c>
      <c r="D66" s="356">
        <f>+D67+D68+D69+D70</f>
        <v>0</v>
      </c>
      <c r="E66" s="339">
        <f>+E67+E68+E69+E70</f>
        <v>0</v>
      </c>
    </row>
    <row r="67" spans="1:5" s="366" customFormat="1" ht="13.5" customHeight="1">
      <c r="A67" s="319" t="s">
        <v>109</v>
      </c>
      <c r="B67" s="367" t="s">
        <v>386</v>
      </c>
      <c r="C67" s="360"/>
      <c r="D67" s="360"/>
      <c r="E67" s="343"/>
    </row>
    <row r="68" spans="1:5" s="366" customFormat="1" ht="12" customHeight="1">
      <c r="A68" s="318" t="s">
        <v>110</v>
      </c>
      <c r="B68" s="368" t="s">
        <v>387</v>
      </c>
      <c r="C68" s="360"/>
      <c r="D68" s="360"/>
      <c r="E68" s="343"/>
    </row>
    <row r="69" spans="1:5" s="366" customFormat="1" ht="12" customHeight="1">
      <c r="A69" s="318" t="s">
        <v>388</v>
      </c>
      <c r="B69" s="368" t="s">
        <v>389</v>
      </c>
      <c r="C69" s="360"/>
      <c r="D69" s="360"/>
      <c r="E69" s="343"/>
    </row>
    <row r="70" spans="1:5" s="366" customFormat="1" ht="12" customHeight="1" thickBot="1">
      <c r="A70" s="320" t="s">
        <v>390</v>
      </c>
      <c r="B70" s="369" t="s">
        <v>391</v>
      </c>
      <c r="C70" s="360"/>
      <c r="D70" s="360"/>
      <c r="E70" s="343"/>
    </row>
    <row r="71" spans="1:5" s="366" customFormat="1" ht="12" customHeight="1" thickBot="1">
      <c r="A71" s="380" t="s">
        <v>392</v>
      </c>
      <c r="B71" s="346" t="s">
        <v>393</v>
      </c>
      <c r="C71" s="356">
        <f>+C72+C73</f>
        <v>0</v>
      </c>
      <c r="D71" s="356">
        <f>+D72+D73</f>
        <v>0</v>
      </c>
      <c r="E71" s="339">
        <f>+E72+E73</f>
        <v>0</v>
      </c>
    </row>
    <row r="72" spans="1:5" s="366" customFormat="1" ht="12" customHeight="1">
      <c r="A72" s="319" t="s">
        <v>394</v>
      </c>
      <c r="B72" s="367" t="s">
        <v>395</v>
      </c>
      <c r="C72" s="360"/>
      <c r="D72" s="360"/>
      <c r="E72" s="343"/>
    </row>
    <row r="73" spans="1:5" s="366" customFormat="1" ht="12" customHeight="1" thickBot="1">
      <c r="A73" s="320" t="s">
        <v>396</v>
      </c>
      <c r="B73" s="369" t="s">
        <v>397</v>
      </c>
      <c r="C73" s="360"/>
      <c r="D73" s="360"/>
      <c r="E73" s="343"/>
    </row>
    <row r="74" spans="1:5" s="366" customFormat="1" ht="12" customHeight="1" thickBot="1">
      <c r="A74" s="380" t="s">
        <v>398</v>
      </c>
      <c r="B74" s="346" t="s">
        <v>399</v>
      </c>
      <c r="C74" s="356">
        <f>+C75+C76+C77</f>
        <v>0</v>
      </c>
      <c r="D74" s="356">
        <f>+D75+D76+D77</f>
        <v>0</v>
      </c>
      <c r="E74" s="339">
        <f>+E75+E76+E77</f>
        <v>0</v>
      </c>
    </row>
    <row r="75" spans="1:5" s="366" customFormat="1" ht="12" customHeight="1">
      <c r="A75" s="319" t="s">
        <v>400</v>
      </c>
      <c r="B75" s="367" t="s">
        <v>401</v>
      </c>
      <c r="C75" s="360"/>
      <c r="D75" s="360"/>
      <c r="E75" s="343"/>
    </row>
    <row r="76" spans="1:5" s="366" customFormat="1" ht="12" customHeight="1">
      <c r="A76" s="318" t="s">
        <v>402</v>
      </c>
      <c r="B76" s="368" t="s">
        <v>403</v>
      </c>
      <c r="C76" s="360"/>
      <c r="D76" s="360"/>
      <c r="E76" s="343"/>
    </row>
    <row r="77" spans="1:5" s="366" customFormat="1" ht="12" customHeight="1" thickBot="1">
      <c r="A77" s="320" t="s">
        <v>404</v>
      </c>
      <c r="B77" s="348" t="s">
        <v>405</v>
      </c>
      <c r="C77" s="360"/>
      <c r="D77" s="360"/>
      <c r="E77" s="343"/>
    </row>
    <row r="78" spans="1:5" s="366" customFormat="1" ht="12" customHeight="1" thickBot="1">
      <c r="A78" s="380" t="s">
        <v>406</v>
      </c>
      <c r="B78" s="346" t="s">
        <v>407</v>
      </c>
      <c r="C78" s="356">
        <f>+C79+C80+C81+C82</f>
        <v>0</v>
      </c>
      <c r="D78" s="356">
        <f>+D79+D80+D81+D82</f>
        <v>0</v>
      </c>
      <c r="E78" s="339">
        <f>+E79+E80+E81+E82</f>
        <v>0</v>
      </c>
    </row>
    <row r="79" spans="1:5" s="366" customFormat="1" ht="12" customHeight="1">
      <c r="A79" s="370" t="s">
        <v>408</v>
      </c>
      <c r="B79" s="367" t="s">
        <v>409</v>
      </c>
      <c r="C79" s="360"/>
      <c r="D79" s="360"/>
      <c r="E79" s="343"/>
    </row>
    <row r="80" spans="1:5" s="366" customFormat="1" ht="12" customHeight="1">
      <c r="A80" s="371" t="s">
        <v>410</v>
      </c>
      <c r="B80" s="368" t="s">
        <v>411</v>
      </c>
      <c r="C80" s="360"/>
      <c r="D80" s="360"/>
      <c r="E80" s="343"/>
    </row>
    <row r="81" spans="1:5" s="366" customFormat="1" ht="12" customHeight="1">
      <c r="A81" s="371" t="s">
        <v>412</v>
      </c>
      <c r="B81" s="368" t="s">
        <v>413</v>
      </c>
      <c r="C81" s="360"/>
      <c r="D81" s="360"/>
      <c r="E81" s="343"/>
    </row>
    <row r="82" spans="1:5" s="366" customFormat="1" ht="12" customHeight="1" thickBot="1">
      <c r="A82" s="381" t="s">
        <v>414</v>
      </c>
      <c r="B82" s="348" t="s">
        <v>415</v>
      </c>
      <c r="C82" s="360"/>
      <c r="D82" s="360"/>
      <c r="E82" s="343"/>
    </row>
    <row r="83" spans="1:5" s="366" customFormat="1" ht="12" customHeight="1" thickBot="1">
      <c r="A83" s="380" t="s">
        <v>416</v>
      </c>
      <c r="B83" s="346" t="s">
        <v>417</v>
      </c>
      <c r="C83" s="383"/>
      <c r="D83" s="383"/>
      <c r="E83" s="384"/>
    </row>
    <row r="84" spans="1:5" s="366" customFormat="1" ht="12" customHeight="1" thickBot="1">
      <c r="A84" s="380" t="s">
        <v>418</v>
      </c>
      <c r="B84" s="302" t="s">
        <v>419</v>
      </c>
      <c r="C84" s="362">
        <f>+C62+C66+C71+C74+C78+C83</f>
        <v>0</v>
      </c>
      <c r="D84" s="362">
        <f>+D62+D66+D71+D74+D78+D83</f>
        <v>0</v>
      </c>
      <c r="E84" s="375">
        <f>+E62+E66+E71+E74+E78+E83</f>
        <v>0</v>
      </c>
    </row>
    <row r="85" spans="1:5" s="366" customFormat="1" ht="12" customHeight="1" thickBot="1">
      <c r="A85" s="382" t="s">
        <v>420</v>
      </c>
      <c r="B85" s="305" t="s">
        <v>421</v>
      </c>
      <c r="C85" s="362">
        <f>+C61+C84</f>
        <v>56597</v>
      </c>
      <c r="D85" s="362">
        <f>+D61+D84</f>
        <v>113449</v>
      </c>
      <c r="E85" s="375">
        <f>+E61+E84</f>
        <v>66375</v>
      </c>
    </row>
    <row r="86" spans="1:5" s="366" customFormat="1" ht="12" customHeight="1">
      <c r="A86" s="300"/>
      <c r="B86" s="300"/>
      <c r="C86" s="301"/>
      <c r="D86" s="301"/>
      <c r="E86" s="301"/>
    </row>
    <row r="87" spans="1:5" ht="16.5" customHeight="1">
      <c r="A87" s="640" t="s">
        <v>36</v>
      </c>
      <c r="B87" s="640"/>
      <c r="C87" s="640"/>
      <c r="D87" s="640"/>
      <c r="E87" s="640"/>
    </row>
    <row r="88" spans="1:5" s="372" customFormat="1" ht="16.5" customHeight="1" thickBot="1">
      <c r="A88" s="46" t="s">
        <v>113</v>
      </c>
      <c r="B88" s="46"/>
      <c r="C88" s="333"/>
      <c r="D88" s="333"/>
      <c r="E88" s="333" t="s">
        <v>159</v>
      </c>
    </row>
    <row r="89" spans="1:5" s="372" customFormat="1" ht="16.5" customHeight="1">
      <c r="A89" s="641" t="s">
        <v>60</v>
      </c>
      <c r="B89" s="643" t="s">
        <v>180</v>
      </c>
      <c r="C89" s="645" t="str">
        <f>+C3</f>
        <v>2014. évi</v>
      </c>
      <c r="D89" s="645"/>
      <c r="E89" s="646"/>
    </row>
    <row r="90" spans="1:5" ht="37.5" customHeight="1" thickBot="1">
      <c r="A90" s="642"/>
      <c r="B90" s="644"/>
      <c r="C90" s="47" t="s">
        <v>181</v>
      </c>
      <c r="D90" s="47" t="s">
        <v>185</v>
      </c>
      <c r="E90" s="48" t="s">
        <v>186</v>
      </c>
    </row>
    <row r="91" spans="1:5" s="365" customFormat="1" ht="12" customHeight="1" thickBot="1">
      <c r="A91" s="329" t="s">
        <v>422</v>
      </c>
      <c r="B91" s="330" t="s">
        <v>423</v>
      </c>
      <c r="C91" s="330" t="s">
        <v>424</v>
      </c>
      <c r="D91" s="330" t="s">
        <v>425</v>
      </c>
      <c r="E91" s="331" t="s">
        <v>426</v>
      </c>
    </row>
    <row r="92" spans="1:5" ht="12" customHeight="1" thickBot="1">
      <c r="A92" s="326" t="s">
        <v>7</v>
      </c>
      <c r="B92" s="328" t="s">
        <v>428</v>
      </c>
      <c r="C92" s="355">
        <f>SUM(C93:C97)</f>
        <v>14350</v>
      </c>
      <c r="D92" s="355">
        <f>SUM(D93:D97)</f>
        <v>30002</v>
      </c>
      <c r="E92" s="310">
        <f>SUM(E93:E97)</f>
        <v>32352</v>
      </c>
    </row>
    <row r="93" spans="1:5" ht="12" customHeight="1">
      <c r="A93" s="321" t="s">
        <v>72</v>
      </c>
      <c r="B93" s="314" t="s">
        <v>37</v>
      </c>
      <c r="C93" s="98"/>
      <c r="D93" s="98"/>
      <c r="E93" s="309"/>
    </row>
    <row r="94" spans="1:5" ht="12" customHeight="1">
      <c r="A94" s="318" t="s">
        <v>73</v>
      </c>
      <c r="B94" s="312" t="s">
        <v>134</v>
      </c>
      <c r="C94" s="357"/>
      <c r="D94" s="357"/>
      <c r="E94" s="340"/>
    </row>
    <row r="95" spans="1:5" ht="12" customHeight="1">
      <c r="A95" s="318" t="s">
        <v>74</v>
      </c>
      <c r="B95" s="312" t="s">
        <v>101</v>
      </c>
      <c r="C95" s="359"/>
      <c r="D95" s="359"/>
      <c r="E95" s="342">
        <v>2950</v>
      </c>
    </row>
    <row r="96" spans="1:5" ht="12" customHeight="1">
      <c r="A96" s="318" t="s">
        <v>75</v>
      </c>
      <c r="B96" s="315" t="s">
        <v>135</v>
      </c>
      <c r="C96" s="359"/>
      <c r="D96" s="359"/>
      <c r="E96" s="342"/>
    </row>
    <row r="97" spans="1:5" ht="12" customHeight="1">
      <c r="A97" s="318" t="s">
        <v>84</v>
      </c>
      <c r="B97" s="323" t="s">
        <v>136</v>
      </c>
      <c r="C97" s="359">
        <v>14350</v>
      </c>
      <c r="D97" s="359">
        <v>30002</v>
      </c>
      <c r="E97" s="342">
        <v>29402</v>
      </c>
    </row>
    <row r="98" spans="1:5" ht="12" customHeight="1">
      <c r="A98" s="318" t="s">
        <v>76</v>
      </c>
      <c r="B98" s="312" t="s">
        <v>429</v>
      </c>
      <c r="C98" s="359"/>
      <c r="D98" s="359"/>
      <c r="E98" s="342"/>
    </row>
    <row r="99" spans="1:5" ht="12" customHeight="1">
      <c r="A99" s="318" t="s">
        <v>77</v>
      </c>
      <c r="B99" s="335" t="s">
        <v>430</v>
      </c>
      <c r="C99" s="359"/>
      <c r="D99" s="359"/>
      <c r="E99" s="342"/>
    </row>
    <row r="100" spans="1:5" ht="12" customHeight="1">
      <c r="A100" s="318" t="s">
        <v>85</v>
      </c>
      <c r="B100" s="336" t="s">
        <v>431</v>
      </c>
      <c r="C100" s="359"/>
      <c r="D100" s="359"/>
      <c r="E100" s="342"/>
    </row>
    <row r="101" spans="1:5" ht="12" customHeight="1">
      <c r="A101" s="318" t="s">
        <v>86</v>
      </c>
      <c r="B101" s="336" t="s">
        <v>432</v>
      </c>
      <c r="C101" s="359"/>
      <c r="D101" s="359"/>
      <c r="E101" s="342"/>
    </row>
    <row r="102" spans="1:5" ht="12" customHeight="1">
      <c r="A102" s="318" t="s">
        <v>87</v>
      </c>
      <c r="B102" s="335" t="s">
        <v>433</v>
      </c>
      <c r="C102" s="359"/>
      <c r="D102" s="359"/>
      <c r="E102" s="342"/>
    </row>
    <row r="103" spans="1:5" ht="12" customHeight="1">
      <c r="A103" s="318" t="s">
        <v>88</v>
      </c>
      <c r="B103" s="335" t="s">
        <v>434</v>
      </c>
      <c r="C103" s="359"/>
      <c r="D103" s="359"/>
      <c r="E103" s="342"/>
    </row>
    <row r="104" spans="1:5" ht="12" customHeight="1">
      <c r="A104" s="318" t="s">
        <v>90</v>
      </c>
      <c r="B104" s="336" t="s">
        <v>435</v>
      </c>
      <c r="C104" s="359"/>
      <c r="D104" s="359">
        <v>5000</v>
      </c>
      <c r="E104" s="342">
        <v>5000</v>
      </c>
    </row>
    <row r="105" spans="1:5" ht="12" customHeight="1">
      <c r="A105" s="317" t="s">
        <v>137</v>
      </c>
      <c r="B105" s="337" t="s">
        <v>436</v>
      </c>
      <c r="C105" s="359"/>
      <c r="D105" s="359"/>
      <c r="E105" s="342"/>
    </row>
    <row r="106" spans="1:5" ht="12" customHeight="1">
      <c r="A106" s="318" t="s">
        <v>437</v>
      </c>
      <c r="B106" s="337" t="s">
        <v>438</v>
      </c>
      <c r="C106" s="359"/>
      <c r="D106" s="359"/>
      <c r="E106" s="342"/>
    </row>
    <row r="107" spans="1:5" ht="12" customHeight="1" thickBot="1">
      <c r="A107" s="322" t="s">
        <v>439</v>
      </c>
      <c r="B107" s="338" t="s">
        <v>440</v>
      </c>
      <c r="C107" s="99">
        <v>14350</v>
      </c>
      <c r="D107" s="99">
        <v>25002</v>
      </c>
      <c r="E107" s="303">
        <v>24402</v>
      </c>
    </row>
    <row r="108" spans="1:5" ht="12" customHeight="1" thickBot="1">
      <c r="A108" s="324" t="s">
        <v>8</v>
      </c>
      <c r="B108" s="327" t="s">
        <v>441</v>
      </c>
      <c r="C108" s="356">
        <f>+C109+C111+C113</f>
        <v>26515</v>
      </c>
      <c r="D108" s="356">
        <f>+D109+D111+D113</f>
        <v>50022</v>
      </c>
      <c r="E108" s="339">
        <f>+E109+E111+E113</f>
        <v>50022</v>
      </c>
    </row>
    <row r="109" spans="1:5" ht="12" customHeight="1">
      <c r="A109" s="319" t="s">
        <v>78</v>
      </c>
      <c r="B109" s="312" t="s">
        <v>158</v>
      </c>
      <c r="C109" s="358"/>
      <c r="D109" s="358"/>
      <c r="E109" s="341"/>
    </row>
    <row r="110" spans="1:5" ht="12" customHeight="1">
      <c r="A110" s="319" t="s">
        <v>79</v>
      </c>
      <c r="B110" s="316" t="s">
        <v>442</v>
      </c>
      <c r="C110" s="358"/>
      <c r="D110" s="358"/>
      <c r="E110" s="341"/>
    </row>
    <row r="111" spans="1:5" ht="15.75">
      <c r="A111" s="319" t="s">
        <v>80</v>
      </c>
      <c r="B111" s="316" t="s">
        <v>138</v>
      </c>
      <c r="C111" s="357"/>
      <c r="D111" s="357"/>
      <c r="E111" s="340"/>
    </row>
    <row r="112" spans="1:5" ht="12" customHeight="1">
      <c r="A112" s="319" t="s">
        <v>81</v>
      </c>
      <c r="B112" s="316" t="s">
        <v>443</v>
      </c>
      <c r="C112" s="357"/>
      <c r="D112" s="357"/>
      <c r="E112" s="340"/>
    </row>
    <row r="113" spans="1:5" ht="12" customHeight="1">
      <c r="A113" s="319" t="s">
        <v>82</v>
      </c>
      <c r="B113" s="348" t="s">
        <v>161</v>
      </c>
      <c r="C113" s="357">
        <v>26515</v>
      </c>
      <c r="D113" s="357">
        <v>50022</v>
      </c>
      <c r="E113" s="340">
        <v>50022</v>
      </c>
    </row>
    <row r="114" spans="1:5" ht="21.75" customHeight="1">
      <c r="A114" s="319" t="s">
        <v>89</v>
      </c>
      <c r="B114" s="347" t="s">
        <v>444</v>
      </c>
      <c r="C114" s="357"/>
      <c r="D114" s="357"/>
      <c r="E114" s="340"/>
    </row>
    <row r="115" spans="1:5" ht="24" customHeight="1">
      <c r="A115" s="319" t="s">
        <v>91</v>
      </c>
      <c r="B115" s="363" t="s">
        <v>445</v>
      </c>
      <c r="C115" s="357"/>
      <c r="D115" s="357"/>
      <c r="E115" s="340"/>
    </row>
    <row r="116" spans="1:5" ht="12" customHeight="1">
      <c r="A116" s="319" t="s">
        <v>139</v>
      </c>
      <c r="B116" s="336" t="s">
        <v>432</v>
      </c>
      <c r="C116" s="357"/>
      <c r="D116" s="357"/>
      <c r="E116" s="340"/>
    </row>
    <row r="117" spans="1:5" ht="12" customHeight="1">
      <c r="A117" s="319" t="s">
        <v>140</v>
      </c>
      <c r="B117" s="336" t="s">
        <v>446</v>
      </c>
      <c r="C117" s="357"/>
      <c r="D117" s="357"/>
      <c r="E117" s="340"/>
    </row>
    <row r="118" spans="1:5" ht="12" customHeight="1">
      <c r="A118" s="319" t="s">
        <v>141</v>
      </c>
      <c r="B118" s="336" t="s">
        <v>447</v>
      </c>
      <c r="C118" s="357"/>
      <c r="D118" s="357"/>
      <c r="E118" s="340"/>
    </row>
    <row r="119" spans="1:5" s="385" customFormat="1" ht="12" customHeight="1">
      <c r="A119" s="319" t="s">
        <v>448</v>
      </c>
      <c r="B119" s="336" t="s">
        <v>435</v>
      </c>
      <c r="C119" s="357"/>
      <c r="D119" s="357">
        <v>36654</v>
      </c>
      <c r="E119" s="340">
        <v>36654</v>
      </c>
    </row>
    <row r="120" spans="1:5" ht="12" customHeight="1">
      <c r="A120" s="319" t="s">
        <v>449</v>
      </c>
      <c r="B120" s="336" t="s">
        <v>450</v>
      </c>
      <c r="C120" s="357"/>
      <c r="D120" s="357"/>
      <c r="E120" s="340"/>
    </row>
    <row r="121" spans="1:5" ht="12" customHeight="1" thickBot="1">
      <c r="A121" s="317" t="s">
        <v>451</v>
      </c>
      <c r="B121" s="336" t="s">
        <v>452</v>
      </c>
      <c r="C121" s="359">
        <v>26515</v>
      </c>
      <c r="D121" s="359">
        <v>13268</v>
      </c>
      <c r="E121" s="342">
        <v>13268</v>
      </c>
    </row>
    <row r="122" spans="1:5" ht="12" customHeight="1" thickBot="1">
      <c r="A122" s="324" t="s">
        <v>9</v>
      </c>
      <c r="B122" s="332" t="s">
        <v>453</v>
      </c>
      <c r="C122" s="356">
        <f>+C123+C124</f>
        <v>0</v>
      </c>
      <c r="D122" s="356">
        <f>+D123+D124</f>
        <v>0</v>
      </c>
      <c r="E122" s="339">
        <f>+E123+E124</f>
        <v>0</v>
      </c>
    </row>
    <row r="123" spans="1:5" ht="12" customHeight="1">
      <c r="A123" s="319" t="s">
        <v>61</v>
      </c>
      <c r="B123" s="313" t="s">
        <v>47</v>
      </c>
      <c r="C123" s="358"/>
      <c r="D123" s="358"/>
      <c r="E123" s="341"/>
    </row>
    <row r="124" spans="1:5" ht="12" customHeight="1" thickBot="1">
      <c r="A124" s="320" t="s">
        <v>62</v>
      </c>
      <c r="B124" s="316" t="s">
        <v>48</v>
      </c>
      <c r="C124" s="359"/>
      <c r="D124" s="359"/>
      <c r="E124" s="342"/>
    </row>
    <row r="125" spans="1:5" ht="12" customHeight="1" thickBot="1">
      <c r="A125" s="324" t="s">
        <v>10</v>
      </c>
      <c r="B125" s="332" t="s">
        <v>454</v>
      </c>
      <c r="C125" s="356">
        <f>+C92+C108+C122</f>
        <v>40865</v>
      </c>
      <c r="D125" s="356">
        <f>+D92+D108+D122</f>
        <v>80024</v>
      </c>
      <c r="E125" s="339">
        <f>+E92+E108+E122</f>
        <v>82374</v>
      </c>
    </row>
    <row r="126" spans="1:5" ht="12" customHeight="1" thickBot="1">
      <c r="A126" s="324" t="s">
        <v>11</v>
      </c>
      <c r="B126" s="332" t="s">
        <v>455</v>
      </c>
      <c r="C126" s="356">
        <f>+C127+C128+C129</f>
        <v>0</v>
      </c>
      <c r="D126" s="356">
        <f>+D127+D128+D129</f>
        <v>0</v>
      </c>
      <c r="E126" s="339">
        <f>+E127+E128+E129</f>
        <v>0</v>
      </c>
    </row>
    <row r="127" spans="1:5" ht="12" customHeight="1">
      <c r="A127" s="319" t="s">
        <v>65</v>
      </c>
      <c r="B127" s="313" t="s">
        <v>456</v>
      </c>
      <c r="C127" s="357"/>
      <c r="D127" s="357"/>
      <c r="E127" s="340"/>
    </row>
    <row r="128" spans="1:5" ht="12" customHeight="1">
      <c r="A128" s="319" t="s">
        <v>66</v>
      </c>
      <c r="B128" s="313" t="s">
        <v>457</v>
      </c>
      <c r="C128" s="357"/>
      <c r="D128" s="357"/>
      <c r="E128" s="340"/>
    </row>
    <row r="129" spans="1:5" ht="12" customHeight="1" thickBot="1">
      <c r="A129" s="317" t="s">
        <v>67</v>
      </c>
      <c r="B129" s="311" t="s">
        <v>458</v>
      </c>
      <c r="C129" s="357"/>
      <c r="D129" s="357"/>
      <c r="E129" s="340"/>
    </row>
    <row r="130" spans="1:5" ht="12" customHeight="1" thickBot="1">
      <c r="A130" s="324" t="s">
        <v>12</v>
      </c>
      <c r="B130" s="332" t="s">
        <v>459</v>
      </c>
      <c r="C130" s="356">
        <f>+C131+C132+C134+C133</f>
        <v>0</v>
      </c>
      <c r="D130" s="356">
        <f>+D131+D132+D134+D133</f>
        <v>0</v>
      </c>
      <c r="E130" s="339">
        <f>+E131+E132+E134+E133</f>
        <v>0</v>
      </c>
    </row>
    <row r="131" spans="1:5" ht="12" customHeight="1">
      <c r="A131" s="319" t="s">
        <v>68</v>
      </c>
      <c r="B131" s="313" t="s">
        <v>460</v>
      </c>
      <c r="C131" s="357"/>
      <c r="D131" s="357"/>
      <c r="E131" s="340"/>
    </row>
    <row r="132" spans="1:5" ht="12" customHeight="1">
      <c r="A132" s="319" t="s">
        <v>69</v>
      </c>
      <c r="B132" s="313" t="s">
        <v>461</v>
      </c>
      <c r="C132" s="357"/>
      <c r="D132" s="357"/>
      <c r="E132" s="340"/>
    </row>
    <row r="133" spans="1:5" ht="12" customHeight="1">
      <c r="A133" s="319" t="s">
        <v>356</v>
      </c>
      <c r="B133" s="313" t="s">
        <v>462</v>
      </c>
      <c r="C133" s="357"/>
      <c r="D133" s="357"/>
      <c r="E133" s="340"/>
    </row>
    <row r="134" spans="1:5" ht="12" customHeight="1" thickBot="1">
      <c r="A134" s="317" t="s">
        <v>358</v>
      </c>
      <c r="B134" s="311" t="s">
        <v>463</v>
      </c>
      <c r="C134" s="357"/>
      <c r="D134" s="357"/>
      <c r="E134" s="340"/>
    </row>
    <row r="135" spans="1:5" ht="12" customHeight="1" thickBot="1">
      <c r="A135" s="324" t="s">
        <v>13</v>
      </c>
      <c r="B135" s="332" t="s">
        <v>464</v>
      </c>
      <c r="C135" s="362">
        <f>+C136+C137+C138+C139</f>
        <v>0</v>
      </c>
      <c r="D135" s="362">
        <f>+D136+D137+D138+D139</f>
        <v>0</v>
      </c>
      <c r="E135" s="375">
        <f>+E136+E137+E138+E139</f>
        <v>0</v>
      </c>
    </row>
    <row r="136" spans="1:5" ht="12" customHeight="1">
      <c r="A136" s="319" t="s">
        <v>70</v>
      </c>
      <c r="B136" s="313" t="s">
        <v>465</v>
      </c>
      <c r="C136" s="357"/>
      <c r="D136" s="357"/>
      <c r="E136" s="340"/>
    </row>
    <row r="137" spans="1:5" ht="12" customHeight="1">
      <c r="A137" s="319" t="s">
        <v>71</v>
      </c>
      <c r="B137" s="313" t="s">
        <v>466</v>
      </c>
      <c r="C137" s="357"/>
      <c r="D137" s="357"/>
      <c r="E137" s="340"/>
    </row>
    <row r="138" spans="1:5" ht="12" customHeight="1">
      <c r="A138" s="319" t="s">
        <v>365</v>
      </c>
      <c r="B138" s="313" t="s">
        <v>467</v>
      </c>
      <c r="C138" s="357"/>
      <c r="D138" s="357"/>
      <c r="E138" s="340"/>
    </row>
    <row r="139" spans="1:5" ht="12" customHeight="1" thickBot="1">
      <c r="A139" s="317" t="s">
        <v>367</v>
      </c>
      <c r="B139" s="311" t="s">
        <v>468</v>
      </c>
      <c r="C139" s="357"/>
      <c r="D139" s="357"/>
      <c r="E139" s="340"/>
    </row>
    <row r="140" spans="1:9" ht="15" customHeight="1" thickBot="1">
      <c r="A140" s="324" t="s">
        <v>14</v>
      </c>
      <c r="B140" s="332" t="s">
        <v>469</v>
      </c>
      <c r="C140" s="100">
        <f>+C141+C142+C143+C144</f>
        <v>0</v>
      </c>
      <c r="D140" s="100">
        <f>+D141+D142+D143+D144</f>
        <v>0</v>
      </c>
      <c r="E140" s="308">
        <f>+E141+E142+E143+E144</f>
        <v>0</v>
      </c>
      <c r="F140" s="373"/>
      <c r="G140" s="374"/>
      <c r="H140" s="374"/>
      <c r="I140" s="374"/>
    </row>
    <row r="141" spans="1:5" s="366" customFormat="1" ht="12.75" customHeight="1">
      <c r="A141" s="319" t="s">
        <v>132</v>
      </c>
      <c r="B141" s="313" t="s">
        <v>470</v>
      </c>
      <c r="C141" s="357"/>
      <c r="D141" s="357"/>
      <c r="E141" s="340"/>
    </row>
    <row r="142" spans="1:5" ht="12.75" customHeight="1">
      <c r="A142" s="319" t="s">
        <v>133</v>
      </c>
      <c r="B142" s="313" t="s">
        <v>471</v>
      </c>
      <c r="C142" s="357"/>
      <c r="D142" s="357"/>
      <c r="E142" s="340"/>
    </row>
    <row r="143" spans="1:5" ht="12.75" customHeight="1">
      <c r="A143" s="319" t="s">
        <v>160</v>
      </c>
      <c r="B143" s="313" t="s">
        <v>472</v>
      </c>
      <c r="C143" s="357"/>
      <c r="D143" s="357"/>
      <c r="E143" s="340"/>
    </row>
    <row r="144" spans="1:5" ht="12.75" customHeight="1" thickBot="1">
      <c r="A144" s="319" t="s">
        <v>373</v>
      </c>
      <c r="B144" s="313" t="s">
        <v>473</v>
      </c>
      <c r="C144" s="357"/>
      <c r="D144" s="357"/>
      <c r="E144" s="340"/>
    </row>
    <row r="145" spans="1:5" ht="16.5" thickBot="1">
      <c r="A145" s="324" t="s">
        <v>15</v>
      </c>
      <c r="B145" s="332" t="s">
        <v>474</v>
      </c>
      <c r="C145" s="306">
        <f>+C126+C130+C135+C140</f>
        <v>0</v>
      </c>
      <c r="D145" s="306">
        <f>+D126+D130+D135+D140</f>
        <v>0</v>
      </c>
      <c r="E145" s="307">
        <f>+E126+E130+E135+E140</f>
        <v>0</v>
      </c>
    </row>
    <row r="146" spans="1:5" ht="16.5" thickBot="1">
      <c r="A146" s="349" t="s">
        <v>16</v>
      </c>
      <c r="B146" s="352" t="s">
        <v>475</v>
      </c>
      <c r="C146" s="306">
        <f>+C125+C145</f>
        <v>40865</v>
      </c>
      <c r="D146" s="306">
        <f>+D125+D145</f>
        <v>80024</v>
      </c>
      <c r="E146" s="307">
        <f>+E125+E145</f>
        <v>82374</v>
      </c>
    </row>
    <row r="148" spans="1:5" ht="18.75" customHeight="1">
      <c r="A148" s="639" t="s">
        <v>476</v>
      </c>
      <c r="B148" s="639"/>
      <c r="C148" s="639"/>
      <c r="D148" s="639"/>
      <c r="E148" s="639"/>
    </row>
    <row r="149" spans="1:5" ht="13.5" customHeight="1" thickBot="1">
      <c r="A149" s="334" t="s">
        <v>114</v>
      </c>
      <c r="B149" s="334"/>
      <c r="C149" s="364"/>
      <c r="E149" s="351" t="s">
        <v>159</v>
      </c>
    </row>
    <row r="150" spans="1:5" ht="21.75" thickBot="1">
      <c r="A150" s="324">
        <v>1</v>
      </c>
      <c r="B150" s="327" t="s">
        <v>477</v>
      </c>
      <c r="C150" s="350">
        <f>+C61-C125</f>
        <v>15732</v>
      </c>
      <c r="D150" s="350">
        <f>+D61-D125</f>
        <v>33425</v>
      </c>
      <c r="E150" s="350">
        <f>+E61-E125</f>
        <v>-15999</v>
      </c>
    </row>
    <row r="151" spans="1:5" ht="21.75" thickBot="1">
      <c r="A151" s="324" t="s">
        <v>8</v>
      </c>
      <c r="B151" s="327" t="s">
        <v>478</v>
      </c>
      <c r="C151" s="350">
        <f>+C84-C145</f>
        <v>0</v>
      </c>
      <c r="D151" s="350">
        <f>+D84-D145</f>
        <v>0</v>
      </c>
      <c r="E151" s="350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53" customFormat="1" ht="12.75" customHeight="1">
      <c r="C161" s="354"/>
      <c r="D161" s="354"/>
      <c r="E161" s="354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Besenyszög Város 
Önkormányzat
2014. ÉVI ZÁRSZÁMADÁS
ÖNKÉNT VÁLLALT FELADATAINAK MÉRLEGE
&amp;R&amp;"Times New Roman CE,Félkövér dőlt"&amp;11 1.3. melléklet a 9/2015. (IV.30.)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G1" sqref="G1"/>
    </sheetView>
  </sheetViews>
  <sheetFormatPr defaultColWidth="9.00390625" defaultRowHeight="12.75"/>
  <cols>
    <col min="1" max="1" width="9.50390625" style="353" customWidth="1"/>
    <col min="2" max="2" width="60.875" style="353" customWidth="1"/>
    <col min="3" max="5" width="15.875" style="354" customWidth="1"/>
    <col min="6" max="16384" width="9.375" style="364" customWidth="1"/>
  </cols>
  <sheetData>
    <row r="1" spans="1:5" ht="15.75" customHeight="1">
      <c r="A1" s="640" t="s">
        <v>4</v>
      </c>
      <c r="B1" s="640"/>
      <c r="C1" s="640"/>
      <c r="D1" s="640"/>
      <c r="E1" s="640"/>
    </row>
    <row r="2" spans="1:5" ht="15.75" customHeight="1" thickBot="1">
      <c r="A2" s="45" t="s">
        <v>112</v>
      </c>
      <c r="B2" s="45"/>
      <c r="C2" s="351"/>
      <c r="D2" s="351"/>
      <c r="E2" s="351" t="s">
        <v>159</v>
      </c>
    </row>
    <row r="3" spans="1:5" ht="15.75" customHeight="1">
      <c r="A3" s="641" t="s">
        <v>60</v>
      </c>
      <c r="B3" s="643" t="s">
        <v>6</v>
      </c>
      <c r="C3" s="645" t="str">
        <f>+'1.1.sz.mell.'!C3:E3</f>
        <v>2014. évi</v>
      </c>
      <c r="D3" s="645"/>
      <c r="E3" s="646"/>
    </row>
    <row r="4" spans="1:5" ht="37.5" customHeight="1" thickBot="1">
      <c r="A4" s="642"/>
      <c r="B4" s="644"/>
      <c r="C4" s="47" t="s">
        <v>181</v>
      </c>
      <c r="D4" s="47" t="s">
        <v>185</v>
      </c>
      <c r="E4" s="48" t="s">
        <v>186</v>
      </c>
    </row>
    <row r="5" spans="1:5" s="365" customFormat="1" ht="12" customHeight="1" thickBot="1">
      <c r="A5" s="329" t="s">
        <v>422</v>
      </c>
      <c r="B5" s="330" t="s">
        <v>423</v>
      </c>
      <c r="C5" s="330" t="s">
        <v>424</v>
      </c>
      <c r="D5" s="330" t="s">
        <v>425</v>
      </c>
      <c r="E5" s="378" t="s">
        <v>426</v>
      </c>
    </row>
    <row r="6" spans="1:5" s="366" customFormat="1" ht="12" customHeight="1" thickBot="1">
      <c r="A6" s="324" t="s">
        <v>7</v>
      </c>
      <c r="B6" s="325" t="s">
        <v>306</v>
      </c>
      <c r="C6" s="356">
        <f>SUM(C7:C12)</f>
        <v>51686</v>
      </c>
      <c r="D6" s="356">
        <f>SUM(D7:D12)</f>
        <v>51908</v>
      </c>
      <c r="E6" s="339">
        <f>SUM(E7:E12)</f>
        <v>48349</v>
      </c>
    </row>
    <row r="7" spans="1:5" s="366" customFormat="1" ht="12" customHeight="1">
      <c r="A7" s="319" t="s">
        <v>72</v>
      </c>
      <c r="B7" s="367" t="s">
        <v>307</v>
      </c>
      <c r="C7" s="358">
        <v>51686</v>
      </c>
      <c r="D7" s="358">
        <v>51908</v>
      </c>
      <c r="E7" s="341">
        <v>48349</v>
      </c>
    </row>
    <row r="8" spans="1:5" s="366" customFormat="1" ht="12" customHeight="1">
      <c r="A8" s="318" t="s">
        <v>73</v>
      </c>
      <c r="B8" s="368" t="s">
        <v>308</v>
      </c>
      <c r="C8" s="357"/>
      <c r="D8" s="357"/>
      <c r="E8" s="340"/>
    </row>
    <row r="9" spans="1:5" s="366" customFormat="1" ht="12" customHeight="1">
      <c r="A9" s="318" t="s">
        <v>74</v>
      </c>
      <c r="B9" s="368" t="s">
        <v>309</v>
      </c>
      <c r="C9" s="357"/>
      <c r="D9" s="357"/>
      <c r="E9" s="340"/>
    </row>
    <row r="10" spans="1:5" s="366" customFormat="1" ht="12" customHeight="1">
      <c r="A10" s="318" t="s">
        <v>75</v>
      </c>
      <c r="B10" s="368" t="s">
        <v>310</v>
      </c>
      <c r="C10" s="357"/>
      <c r="D10" s="357"/>
      <c r="E10" s="340"/>
    </row>
    <row r="11" spans="1:5" s="366" customFormat="1" ht="12" customHeight="1">
      <c r="A11" s="318" t="s">
        <v>108</v>
      </c>
      <c r="B11" s="368" t="s">
        <v>311</v>
      </c>
      <c r="C11" s="357"/>
      <c r="D11" s="357"/>
      <c r="E11" s="340"/>
    </row>
    <row r="12" spans="1:5" s="366" customFormat="1" ht="12" customHeight="1" thickBot="1">
      <c r="A12" s="320" t="s">
        <v>76</v>
      </c>
      <c r="B12" s="369" t="s">
        <v>312</v>
      </c>
      <c r="C12" s="359"/>
      <c r="D12" s="359"/>
      <c r="E12" s="342"/>
    </row>
    <row r="13" spans="1:5" s="366" customFormat="1" ht="12" customHeight="1" thickBot="1">
      <c r="A13" s="324" t="s">
        <v>8</v>
      </c>
      <c r="B13" s="346" t="s">
        <v>313</v>
      </c>
      <c r="C13" s="356">
        <f>SUM(C14:C18)</f>
        <v>4526</v>
      </c>
      <c r="D13" s="356">
        <f>SUM(D14:D18)</f>
        <v>6564</v>
      </c>
      <c r="E13" s="339">
        <f>SUM(E14:E18)</f>
        <v>5941</v>
      </c>
    </row>
    <row r="14" spans="1:5" s="366" customFormat="1" ht="12" customHeight="1">
      <c r="A14" s="319" t="s">
        <v>78</v>
      </c>
      <c r="B14" s="367" t="s">
        <v>314</v>
      </c>
      <c r="C14" s="358"/>
      <c r="D14" s="358"/>
      <c r="E14" s="341"/>
    </row>
    <row r="15" spans="1:5" s="366" customFormat="1" ht="12" customHeight="1">
      <c r="A15" s="318" t="s">
        <v>79</v>
      </c>
      <c r="B15" s="368" t="s">
        <v>315</v>
      </c>
      <c r="C15" s="357"/>
      <c r="D15" s="357"/>
      <c r="E15" s="340"/>
    </row>
    <row r="16" spans="1:5" s="366" customFormat="1" ht="12" customHeight="1">
      <c r="A16" s="318" t="s">
        <v>80</v>
      </c>
      <c r="B16" s="368" t="s">
        <v>316</v>
      </c>
      <c r="C16" s="357"/>
      <c r="D16" s="357"/>
      <c r="E16" s="340"/>
    </row>
    <row r="17" spans="1:5" s="366" customFormat="1" ht="12" customHeight="1">
      <c r="A17" s="318" t="s">
        <v>81</v>
      </c>
      <c r="B17" s="368" t="s">
        <v>317</v>
      </c>
      <c r="C17" s="357"/>
      <c r="D17" s="357"/>
      <c r="E17" s="340"/>
    </row>
    <row r="18" spans="1:5" s="366" customFormat="1" ht="12" customHeight="1">
      <c r="A18" s="318" t="s">
        <v>82</v>
      </c>
      <c r="B18" s="368" t="s">
        <v>318</v>
      </c>
      <c r="C18" s="357">
        <v>4526</v>
      </c>
      <c r="D18" s="357">
        <v>6564</v>
      </c>
      <c r="E18" s="340">
        <v>5941</v>
      </c>
    </row>
    <row r="19" spans="1:5" s="366" customFormat="1" ht="12" customHeight="1" thickBot="1">
      <c r="A19" s="320" t="s">
        <v>89</v>
      </c>
      <c r="B19" s="369" t="s">
        <v>319</v>
      </c>
      <c r="C19" s="359"/>
      <c r="D19" s="359"/>
      <c r="E19" s="342"/>
    </row>
    <row r="20" spans="1:5" s="366" customFormat="1" ht="12" customHeight="1" thickBot="1">
      <c r="A20" s="324" t="s">
        <v>9</v>
      </c>
      <c r="B20" s="325" t="s">
        <v>320</v>
      </c>
      <c r="C20" s="356">
        <f>SUM(C21:C25)</f>
        <v>0</v>
      </c>
      <c r="D20" s="356">
        <f>SUM(D21:D25)</f>
        <v>0</v>
      </c>
      <c r="E20" s="339">
        <f>SUM(E21:E25)</f>
        <v>0</v>
      </c>
    </row>
    <row r="21" spans="1:5" s="366" customFormat="1" ht="12" customHeight="1">
      <c r="A21" s="319" t="s">
        <v>61</v>
      </c>
      <c r="B21" s="367" t="s">
        <v>321</v>
      </c>
      <c r="C21" s="358"/>
      <c r="D21" s="358"/>
      <c r="E21" s="341"/>
    </row>
    <row r="22" spans="1:5" s="366" customFormat="1" ht="12" customHeight="1">
      <c r="A22" s="318" t="s">
        <v>62</v>
      </c>
      <c r="B22" s="368" t="s">
        <v>322</v>
      </c>
      <c r="C22" s="357"/>
      <c r="D22" s="357"/>
      <c r="E22" s="340"/>
    </row>
    <row r="23" spans="1:5" s="366" customFormat="1" ht="12" customHeight="1">
      <c r="A23" s="318" t="s">
        <v>63</v>
      </c>
      <c r="B23" s="368" t="s">
        <v>323</v>
      </c>
      <c r="C23" s="357"/>
      <c r="D23" s="357"/>
      <c r="E23" s="340"/>
    </row>
    <row r="24" spans="1:5" s="366" customFormat="1" ht="12" customHeight="1">
      <c r="A24" s="318" t="s">
        <v>64</v>
      </c>
      <c r="B24" s="368" t="s">
        <v>324</v>
      </c>
      <c r="C24" s="357"/>
      <c r="D24" s="357"/>
      <c r="E24" s="340"/>
    </row>
    <row r="25" spans="1:5" s="366" customFormat="1" ht="12" customHeight="1">
      <c r="A25" s="318" t="s">
        <v>122</v>
      </c>
      <c r="B25" s="368" t="s">
        <v>325</v>
      </c>
      <c r="C25" s="357"/>
      <c r="D25" s="357"/>
      <c r="E25" s="340"/>
    </row>
    <row r="26" spans="1:5" s="366" customFormat="1" ht="12" customHeight="1" thickBot="1">
      <c r="A26" s="320" t="s">
        <v>123</v>
      </c>
      <c r="B26" s="369" t="s">
        <v>326</v>
      </c>
      <c r="C26" s="359"/>
      <c r="D26" s="359"/>
      <c r="E26" s="342"/>
    </row>
    <row r="27" spans="1:5" s="366" customFormat="1" ht="12" customHeight="1" thickBot="1">
      <c r="A27" s="324" t="s">
        <v>124</v>
      </c>
      <c r="B27" s="325" t="s">
        <v>327</v>
      </c>
      <c r="C27" s="362">
        <f>+C28+C31+C32+C33</f>
        <v>0</v>
      </c>
      <c r="D27" s="362">
        <f>+D28+D31+D32+D33</f>
        <v>0</v>
      </c>
      <c r="E27" s="375">
        <f>+E28+E31+E32+E33</f>
        <v>9</v>
      </c>
    </row>
    <row r="28" spans="1:5" s="366" customFormat="1" ht="12" customHeight="1">
      <c r="A28" s="319" t="s">
        <v>328</v>
      </c>
      <c r="B28" s="367" t="s">
        <v>329</v>
      </c>
      <c r="C28" s="377">
        <f>+C29+C30</f>
        <v>0</v>
      </c>
      <c r="D28" s="377">
        <f>+D29+D30</f>
        <v>0</v>
      </c>
      <c r="E28" s="376">
        <f>+E29+E30</f>
        <v>0</v>
      </c>
    </row>
    <row r="29" spans="1:5" s="366" customFormat="1" ht="12" customHeight="1">
      <c r="A29" s="318" t="s">
        <v>330</v>
      </c>
      <c r="B29" s="368" t="s">
        <v>331</v>
      </c>
      <c r="C29" s="357"/>
      <c r="D29" s="357"/>
      <c r="E29" s="340"/>
    </row>
    <row r="30" spans="1:5" s="366" customFormat="1" ht="12" customHeight="1">
      <c r="A30" s="318" t="s">
        <v>332</v>
      </c>
      <c r="B30" s="368" t="s">
        <v>333</v>
      </c>
      <c r="C30" s="357"/>
      <c r="D30" s="357"/>
      <c r="E30" s="340"/>
    </row>
    <row r="31" spans="1:5" s="366" customFormat="1" ht="12" customHeight="1">
      <c r="A31" s="318" t="s">
        <v>334</v>
      </c>
      <c r="B31" s="368" t="s">
        <v>335</v>
      </c>
      <c r="C31" s="357"/>
      <c r="D31" s="357"/>
      <c r="E31" s="340"/>
    </row>
    <row r="32" spans="1:5" s="366" customFormat="1" ht="12" customHeight="1">
      <c r="A32" s="318" t="s">
        <v>336</v>
      </c>
      <c r="B32" s="368" t="s">
        <v>337</v>
      </c>
      <c r="C32" s="357"/>
      <c r="D32" s="357"/>
      <c r="E32" s="340"/>
    </row>
    <row r="33" spans="1:5" s="366" customFormat="1" ht="12" customHeight="1" thickBot="1">
      <c r="A33" s="320" t="s">
        <v>338</v>
      </c>
      <c r="B33" s="369" t="s">
        <v>339</v>
      </c>
      <c r="C33" s="359"/>
      <c r="D33" s="359"/>
      <c r="E33" s="342">
        <v>9</v>
      </c>
    </row>
    <row r="34" spans="1:5" s="366" customFormat="1" ht="12" customHeight="1" thickBot="1">
      <c r="A34" s="324" t="s">
        <v>11</v>
      </c>
      <c r="B34" s="325" t="s">
        <v>340</v>
      </c>
      <c r="C34" s="356">
        <f>SUM(C35:C44)</f>
        <v>0</v>
      </c>
      <c r="D34" s="356">
        <f>SUM(D35:D44)</f>
        <v>0</v>
      </c>
      <c r="E34" s="339">
        <f>SUM(E35:E44)</f>
        <v>13</v>
      </c>
    </row>
    <row r="35" spans="1:5" s="366" customFormat="1" ht="12" customHeight="1">
      <c r="A35" s="319" t="s">
        <v>65</v>
      </c>
      <c r="B35" s="367" t="s">
        <v>341</v>
      </c>
      <c r="C35" s="358"/>
      <c r="D35" s="358"/>
      <c r="E35" s="341"/>
    </row>
    <row r="36" spans="1:5" s="366" customFormat="1" ht="12" customHeight="1">
      <c r="A36" s="318" t="s">
        <v>66</v>
      </c>
      <c r="B36" s="368" t="s">
        <v>342</v>
      </c>
      <c r="C36" s="357"/>
      <c r="D36" s="357"/>
      <c r="E36" s="340">
        <v>1</v>
      </c>
    </row>
    <row r="37" spans="1:5" s="366" customFormat="1" ht="12" customHeight="1">
      <c r="A37" s="318" t="s">
        <v>67</v>
      </c>
      <c r="B37" s="368" t="s">
        <v>343</v>
      </c>
      <c r="C37" s="357"/>
      <c r="D37" s="357"/>
      <c r="E37" s="340">
        <v>5</v>
      </c>
    </row>
    <row r="38" spans="1:5" s="366" customFormat="1" ht="12" customHeight="1">
      <c r="A38" s="318" t="s">
        <v>126</v>
      </c>
      <c r="B38" s="368" t="s">
        <v>344</v>
      </c>
      <c r="C38" s="357"/>
      <c r="D38" s="357"/>
      <c r="E38" s="340"/>
    </row>
    <row r="39" spans="1:5" s="366" customFormat="1" ht="12" customHeight="1">
      <c r="A39" s="318" t="s">
        <v>127</v>
      </c>
      <c r="B39" s="368" t="s">
        <v>345</v>
      </c>
      <c r="C39" s="357"/>
      <c r="D39" s="357"/>
      <c r="E39" s="340"/>
    </row>
    <row r="40" spans="1:5" s="366" customFormat="1" ht="12" customHeight="1">
      <c r="A40" s="318" t="s">
        <v>128</v>
      </c>
      <c r="B40" s="368" t="s">
        <v>346</v>
      </c>
      <c r="C40" s="357"/>
      <c r="D40" s="357"/>
      <c r="E40" s="340">
        <v>1</v>
      </c>
    </row>
    <row r="41" spans="1:5" s="366" customFormat="1" ht="12" customHeight="1">
      <c r="A41" s="318" t="s">
        <v>129</v>
      </c>
      <c r="B41" s="368" t="s">
        <v>347</v>
      </c>
      <c r="C41" s="357"/>
      <c r="D41" s="357"/>
      <c r="E41" s="340"/>
    </row>
    <row r="42" spans="1:5" s="366" customFormat="1" ht="12" customHeight="1">
      <c r="A42" s="318" t="s">
        <v>130</v>
      </c>
      <c r="B42" s="368" t="s">
        <v>348</v>
      </c>
      <c r="C42" s="357"/>
      <c r="D42" s="357"/>
      <c r="E42" s="340">
        <v>1</v>
      </c>
    </row>
    <row r="43" spans="1:5" s="366" customFormat="1" ht="12" customHeight="1">
      <c r="A43" s="318" t="s">
        <v>349</v>
      </c>
      <c r="B43" s="368" t="s">
        <v>350</v>
      </c>
      <c r="C43" s="360"/>
      <c r="D43" s="360"/>
      <c r="E43" s="343"/>
    </row>
    <row r="44" spans="1:5" s="366" customFormat="1" ht="12" customHeight="1" thickBot="1">
      <c r="A44" s="320" t="s">
        <v>351</v>
      </c>
      <c r="B44" s="369" t="s">
        <v>352</v>
      </c>
      <c r="C44" s="361"/>
      <c r="D44" s="361"/>
      <c r="E44" s="344">
        <v>5</v>
      </c>
    </row>
    <row r="45" spans="1:5" s="366" customFormat="1" ht="12" customHeight="1" thickBot="1">
      <c r="A45" s="324" t="s">
        <v>12</v>
      </c>
      <c r="B45" s="325" t="s">
        <v>353</v>
      </c>
      <c r="C45" s="356">
        <f>SUM(C46:C50)</f>
        <v>0</v>
      </c>
      <c r="D45" s="356">
        <f>SUM(D46:D50)</f>
        <v>0</v>
      </c>
      <c r="E45" s="339">
        <f>SUM(E46:E50)</f>
        <v>0</v>
      </c>
    </row>
    <row r="46" spans="1:5" s="366" customFormat="1" ht="12" customHeight="1">
      <c r="A46" s="319" t="s">
        <v>68</v>
      </c>
      <c r="B46" s="367" t="s">
        <v>354</v>
      </c>
      <c r="C46" s="379"/>
      <c r="D46" s="379"/>
      <c r="E46" s="345"/>
    </row>
    <row r="47" spans="1:5" s="366" customFormat="1" ht="12" customHeight="1">
      <c r="A47" s="318" t="s">
        <v>69</v>
      </c>
      <c r="B47" s="368" t="s">
        <v>355</v>
      </c>
      <c r="C47" s="360"/>
      <c r="D47" s="360"/>
      <c r="E47" s="343"/>
    </row>
    <row r="48" spans="1:5" s="366" customFormat="1" ht="12" customHeight="1">
      <c r="A48" s="318" t="s">
        <v>356</v>
      </c>
      <c r="B48" s="368" t="s">
        <v>357</v>
      </c>
      <c r="C48" s="360"/>
      <c r="D48" s="360"/>
      <c r="E48" s="343"/>
    </row>
    <row r="49" spans="1:5" s="366" customFormat="1" ht="12" customHeight="1">
      <c r="A49" s="318" t="s">
        <v>358</v>
      </c>
      <c r="B49" s="368" t="s">
        <v>359</v>
      </c>
      <c r="C49" s="360"/>
      <c r="D49" s="360"/>
      <c r="E49" s="343"/>
    </row>
    <row r="50" spans="1:5" s="366" customFormat="1" ht="12" customHeight="1" thickBot="1">
      <c r="A50" s="320" t="s">
        <v>360</v>
      </c>
      <c r="B50" s="369" t="s">
        <v>361</v>
      </c>
      <c r="C50" s="361"/>
      <c r="D50" s="361"/>
      <c r="E50" s="344"/>
    </row>
    <row r="51" spans="1:5" s="366" customFormat="1" ht="17.25" customHeight="1" thickBot="1">
      <c r="A51" s="324" t="s">
        <v>131</v>
      </c>
      <c r="B51" s="325" t="s">
        <v>362</v>
      </c>
      <c r="C51" s="356">
        <f>SUM(C52:C54)</f>
        <v>0</v>
      </c>
      <c r="D51" s="356">
        <f>SUM(D52:D54)</f>
        <v>0</v>
      </c>
      <c r="E51" s="339">
        <f>SUM(E52:E54)</f>
        <v>0</v>
      </c>
    </row>
    <row r="52" spans="1:5" s="366" customFormat="1" ht="12" customHeight="1">
      <c r="A52" s="319" t="s">
        <v>70</v>
      </c>
      <c r="B52" s="367" t="s">
        <v>363</v>
      </c>
      <c r="C52" s="358"/>
      <c r="D52" s="358"/>
      <c r="E52" s="341"/>
    </row>
    <row r="53" spans="1:5" s="366" customFormat="1" ht="12" customHeight="1">
      <c r="A53" s="318" t="s">
        <v>71</v>
      </c>
      <c r="B53" s="368" t="s">
        <v>364</v>
      </c>
      <c r="C53" s="357"/>
      <c r="D53" s="357"/>
      <c r="E53" s="340"/>
    </row>
    <row r="54" spans="1:5" s="366" customFormat="1" ht="12" customHeight="1">
      <c r="A54" s="318" t="s">
        <v>365</v>
      </c>
      <c r="B54" s="368" t="s">
        <v>366</v>
      </c>
      <c r="C54" s="357"/>
      <c r="D54" s="357"/>
      <c r="E54" s="340"/>
    </row>
    <row r="55" spans="1:5" s="366" customFormat="1" ht="12" customHeight="1" thickBot="1">
      <c r="A55" s="320" t="s">
        <v>367</v>
      </c>
      <c r="B55" s="369" t="s">
        <v>368</v>
      </c>
      <c r="C55" s="359"/>
      <c r="D55" s="359"/>
      <c r="E55" s="342"/>
    </row>
    <row r="56" spans="1:5" s="366" customFormat="1" ht="12" customHeight="1" thickBot="1">
      <c r="A56" s="324" t="s">
        <v>14</v>
      </c>
      <c r="B56" s="346" t="s">
        <v>369</v>
      </c>
      <c r="C56" s="356">
        <f>SUM(C57:C59)</f>
        <v>0</v>
      </c>
      <c r="D56" s="356">
        <f>SUM(D57:D59)</f>
        <v>0</v>
      </c>
      <c r="E56" s="339">
        <f>SUM(E57:E59)</f>
        <v>0</v>
      </c>
    </row>
    <row r="57" spans="1:5" s="366" customFormat="1" ht="12" customHeight="1">
      <c r="A57" s="319" t="s">
        <v>132</v>
      </c>
      <c r="B57" s="367" t="s">
        <v>370</v>
      </c>
      <c r="C57" s="360"/>
      <c r="D57" s="360"/>
      <c r="E57" s="343"/>
    </row>
    <row r="58" spans="1:5" s="366" customFormat="1" ht="12" customHeight="1">
      <c r="A58" s="318" t="s">
        <v>133</v>
      </c>
      <c r="B58" s="368" t="s">
        <v>371</v>
      </c>
      <c r="C58" s="360"/>
      <c r="D58" s="360"/>
      <c r="E58" s="343"/>
    </row>
    <row r="59" spans="1:5" s="366" customFormat="1" ht="12" customHeight="1">
      <c r="A59" s="318" t="s">
        <v>160</v>
      </c>
      <c r="B59" s="368" t="s">
        <v>372</v>
      </c>
      <c r="C59" s="360"/>
      <c r="D59" s="360"/>
      <c r="E59" s="343"/>
    </row>
    <row r="60" spans="1:5" s="366" customFormat="1" ht="12" customHeight="1" thickBot="1">
      <c r="A60" s="320" t="s">
        <v>373</v>
      </c>
      <c r="B60" s="369" t="s">
        <v>374</v>
      </c>
      <c r="C60" s="360"/>
      <c r="D60" s="360"/>
      <c r="E60" s="343"/>
    </row>
    <row r="61" spans="1:5" s="366" customFormat="1" ht="12" customHeight="1" thickBot="1">
      <c r="A61" s="324" t="s">
        <v>15</v>
      </c>
      <c r="B61" s="325" t="s">
        <v>375</v>
      </c>
      <c r="C61" s="362">
        <f>+C6+C13+C20+C27+C34+C45+C51+C56</f>
        <v>56212</v>
      </c>
      <c r="D61" s="362">
        <f>+D6+D13+D20+D27+D34+D45+D51+D56</f>
        <v>58472</v>
      </c>
      <c r="E61" s="375">
        <f>+E6+E13+E20+E27+E34+E45+E51+E56</f>
        <v>54312</v>
      </c>
    </row>
    <row r="62" spans="1:5" s="366" customFormat="1" ht="12" customHeight="1" thickBot="1">
      <c r="A62" s="380" t="s">
        <v>376</v>
      </c>
      <c r="B62" s="346" t="s">
        <v>377</v>
      </c>
      <c r="C62" s="356">
        <f>+C63+C64+C65</f>
        <v>0</v>
      </c>
      <c r="D62" s="356">
        <f>+D63+D64+D65</f>
        <v>0</v>
      </c>
      <c r="E62" s="339">
        <f>+E63+E64+E65</f>
        <v>0</v>
      </c>
    </row>
    <row r="63" spans="1:5" s="366" customFormat="1" ht="12" customHeight="1">
      <c r="A63" s="319" t="s">
        <v>378</v>
      </c>
      <c r="B63" s="367" t="s">
        <v>379</v>
      </c>
      <c r="C63" s="360"/>
      <c r="D63" s="360"/>
      <c r="E63" s="343"/>
    </row>
    <row r="64" spans="1:5" s="366" customFormat="1" ht="12" customHeight="1">
      <c r="A64" s="318" t="s">
        <v>380</v>
      </c>
      <c r="B64" s="368" t="s">
        <v>381</v>
      </c>
      <c r="C64" s="360"/>
      <c r="D64" s="360"/>
      <c r="E64" s="343"/>
    </row>
    <row r="65" spans="1:5" s="366" customFormat="1" ht="12" customHeight="1" thickBot="1">
      <c r="A65" s="320" t="s">
        <v>382</v>
      </c>
      <c r="B65" s="304" t="s">
        <v>427</v>
      </c>
      <c r="C65" s="360"/>
      <c r="D65" s="360"/>
      <c r="E65" s="343"/>
    </row>
    <row r="66" spans="1:5" s="366" customFormat="1" ht="12" customHeight="1" thickBot="1">
      <c r="A66" s="380" t="s">
        <v>384</v>
      </c>
      <c r="B66" s="346" t="s">
        <v>385</v>
      </c>
      <c r="C66" s="356">
        <f>+C67+C68+C69+C70</f>
        <v>0</v>
      </c>
      <c r="D66" s="356">
        <f>+D67+D68+D69+D70</f>
        <v>0</v>
      </c>
      <c r="E66" s="339">
        <f>+E67+E68+E69+E70</f>
        <v>0</v>
      </c>
    </row>
    <row r="67" spans="1:5" s="366" customFormat="1" ht="13.5" customHeight="1">
      <c r="A67" s="319" t="s">
        <v>109</v>
      </c>
      <c r="B67" s="367" t="s">
        <v>386</v>
      </c>
      <c r="C67" s="360"/>
      <c r="D67" s="360"/>
      <c r="E67" s="343"/>
    </row>
    <row r="68" spans="1:5" s="366" customFormat="1" ht="12" customHeight="1">
      <c r="A68" s="318" t="s">
        <v>110</v>
      </c>
      <c r="B68" s="368" t="s">
        <v>387</v>
      </c>
      <c r="C68" s="360"/>
      <c r="D68" s="360"/>
      <c r="E68" s="343"/>
    </row>
    <row r="69" spans="1:5" s="366" customFormat="1" ht="12" customHeight="1">
      <c r="A69" s="318" t="s">
        <v>388</v>
      </c>
      <c r="B69" s="368" t="s">
        <v>389</v>
      </c>
      <c r="C69" s="360"/>
      <c r="D69" s="360"/>
      <c r="E69" s="343"/>
    </row>
    <row r="70" spans="1:5" s="366" customFormat="1" ht="12" customHeight="1" thickBot="1">
      <c r="A70" s="320" t="s">
        <v>390</v>
      </c>
      <c r="B70" s="369" t="s">
        <v>391</v>
      </c>
      <c r="C70" s="360"/>
      <c r="D70" s="360"/>
      <c r="E70" s="343"/>
    </row>
    <row r="71" spans="1:5" s="366" customFormat="1" ht="12" customHeight="1" thickBot="1">
      <c r="A71" s="380" t="s">
        <v>392</v>
      </c>
      <c r="B71" s="346" t="s">
        <v>393</v>
      </c>
      <c r="C71" s="356">
        <f>+C72+C73</f>
        <v>0</v>
      </c>
      <c r="D71" s="356">
        <f>+D72+D73</f>
        <v>0</v>
      </c>
      <c r="E71" s="339">
        <f>+E72+E73</f>
        <v>0</v>
      </c>
    </row>
    <row r="72" spans="1:5" s="366" customFormat="1" ht="12" customHeight="1">
      <c r="A72" s="319" t="s">
        <v>394</v>
      </c>
      <c r="B72" s="367" t="s">
        <v>395</v>
      </c>
      <c r="C72" s="360"/>
      <c r="D72" s="360"/>
      <c r="E72" s="343"/>
    </row>
    <row r="73" spans="1:5" s="366" customFormat="1" ht="12" customHeight="1" thickBot="1">
      <c r="A73" s="320" t="s">
        <v>396</v>
      </c>
      <c r="B73" s="369" t="s">
        <v>397</v>
      </c>
      <c r="C73" s="360"/>
      <c r="D73" s="360"/>
      <c r="E73" s="343"/>
    </row>
    <row r="74" spans="1:5" s="366" customFormat="1" ht="12" customHeight="1" thickBot="1">
      <c r="A74" s="380" t="s">
        <v>398</v>
      </c>
      <c r="B74" s="346" t="s">
        <v>399</v>
      </c>
      <c r="C74" s="356">
        <f>+C75+C76+C77</f>
        <v>0</v>
      </c>
      <c r="D74" s="356">
        <f>+D75+D76+D77</f>
        <v>0</v>
      </c>
      <c r="E74" s="339">
        <f>+E75+E76+E77</f>
        <v>0</v>
      </c>
    </row>
    <row r="75" spans="1:5" s="366" customFormat="1" ht="12" customHeight="1">
      <c r="A75" s="319" t="s">
        <v>400</v>
      </c>
      <c r="B75" s="367" t="s">
        <v>401</v>
      </c>
      <c r="C75" s="360"/>
      <c r="D75" s="360"/>
      <c r="E75" s="343"/>
    </row>
    <row r="76" spans="1:5" s="366" customFormat="1" ht="12" customHeight="1">
      <c r="A76" s="318" t="s">
        <v>402</v>
      </c>
      <c r="B76" s="368" t="s">
        <v>403</v>
      </c>
      <c r="C76" s="360"/>
      <c r="D76" s="360"/>
      <c r="E76" s="343"/>
    </row>
    <row r="77" spans="1:5" s="366" customFormat="1" ht="12" customHeight="1" thickBot="1">
      <c r="A77" s="320" t="s">
        <v>404</v>
      </c>
      <c r="B77" s="348" t="s">
        <v>405</v>
      </c>
      <c r="C77" s="360"/>
      <c r="D77" s="360"/>
      <c r="E77" s="343"/>
    </row>
    <row r="78" spans="1:5" s="366" customFormat="1" ht="12" customHeight="1" thickBot="1">
      <c r="A78" s="380" t="s">
        <v>406</v>
      </c>
      <c r="B78" s="346" t="s">
        <v>407</v>
      </c>
      <c r="C78" s="356">
        <f>+C79+C80+C81+C82</f>
        <v>0</v>
      </c>
      <c r="D78" s="356">
        <f>+D79+D80+D81+D82</f>
        <v>0</v>
      </c>
      <c r="E78" s="339">
        <f>+E79+E80+E81+E82</f>
        <v>0</v>
      </c>
    </row>
    <row r="79" spans="1:5" s="366" customFormat="1" ht="12" customHeight="1">
      <c r="A79" s="370" t="s">
        <v>408</v>
      </c>
      <c r="B79" s="367" t="s">
        <v>409</v>
      </c>
      <c r="C79" s="360"/>
      <c r="D79" s="360"/>
      <c r="E79" s="343"/>
    </row>
    <row r="80" spans="1:5" s="366" customFormat="1" ht="12" customHeight="1">
      <c r="A80" s="371" t="s">
        <v>410</v>
      </c>
      <c r="B80" s="368" t="s">
        <v>411</v>
      </c>
      <c r="C80" s="360"/>
      <c r="D80" s="360"/>
      <c r="E80" s="343"/>
    </row>
    <row r="81" spans="1:5" s="366" customFormat="1" ht="12" customHeight="1">
      <c r="A81" s="371" t="s">
        <v>412</v>
      </c>
      <c r="B81" s="368" t="s">
        <v>413</v>
      </c>
      <c r="C81" s="360"/>
      <c r="D81" s="360"/>
      <c r="E81" s="343"/>
    </row>
    <row r="82" spans="1:5" s="366" customFormat="1" ht="12" customHeight="1" thickBot="1">
      <c r="A82" s="381" t="s">
        <v>414</v>
      </c>
      <c r="B82" s="348" t="s">
        <v>415</v>
      </c>
      <c r="C82" s="360"/>
      <c r="D82" s="360"/>
      <c r="E82" s="343"/>
    </row>
    <row r="83" spans="1:5" s="366" customFormat="1" ht="12" customHeight="1" thickBot="1">
      <c r="A83" s="380" t="s">
        <v>416</v>
      </c>
      <c r="B83" s="346" t="s">
        <v>417</v>
      </c>
      <c r="C83" s="383"/>
      <c r="D83" s="383"/>
      <c r="E83" s="384"/>
    </row>
    <row r="84" spans="1:5" s="366" customFormat="1" ht="12" customHeight="1" thickBot="1">
      <c r="A84" s="380" t="s">
        <v>418</v>
      </c>
      <c r="B84" s="302" t="s">
        <v>419</v>
      </c>
      <c r="C84" s="362">
        <f>+C62+C66+C71+C74+C78+C83</f>
        <v>0</v>
      </c>
      <c r="D84" s="362">
        <f>+D62+D66+D71+D74+D78+D83</f>
        <v>0</v>
      </c>
      <c r="E84" s="375">
        <f>+E62+E66+E71+E74+E78+E83</f>
        <v>0</v>
      </c>
    </row>
    <row r="85" spans="1:5" s="366" customFormat="1" ht="12" customHeight="1" thickBot="1">
      <c r="A85" s="382" t="s">
        <v>420</v>
      </c>
      <c r="B85" s="305" t="s">
        <v>421</v>
      </c>
      <c r="C85" s="362">
        <f>+C61+C84</f>
        <v>56212</v>
      </c>
      <c r="D85" s="362">
        <f>+D61+D84</f>
        <v>58472</v>
      </c>
      <c r="E85" s="375">
        <f>+E61+E84</f>
        <v>54312</v>
      </c>
    </row>
    <row r="86" spans="1:5" s="366" customFormat="1" ht="12" customHeight="1">
      <c r="A86" s="300"/>
      <c r="B86" s="300"/>
      <c r="C86" s="301"/>
      <c r="D86" s="301"/>
      <c r="E86" s="301"/>
    </row>
    <row r="87" spans="1:5" ht="16.5" customHeight="1">
      <c r="A87" s="640" t="s">
        <v>36</v>
      </c>
      <c r="B87" s="640"/>
      <c r="C87" s="640"/>
      <c r="D87" s="640"/>
      <c r="E87" s="640"/>
    </row>
    <row r="88" spans="1:5" s="372" customFormat="1" ht="16.5" customHeight="1" thickBot="1">
      <c r="A88" s="46" t="s">
        <v>113</v>
      </c>
      <c r="B88" s="46"/>
      <c r="C88" s="333"/>
      <c r="D88" s="333"/>
      <c r="E88" s="333" t="s">
        <v>159</v>
      </c>
    </row>
    <row r="89" spans="1:5" s="372" customFormat="1" ht="16.5" customHeight="1">
      <c r="A89" s="641" t="s">
        <v>60</v>
      </c>
      <c r="B89" s="643" t="s">
        <v>180</v>
      </c>
      <c r="C89" s="645" t="str">
        <f>+C3</f>
        <v>2014. évi</v>
      </c>
      <c r="D89" s="645"/>
      <c r="E89" s="646"/>
    </row>
    <row r="90" spans="1:5" ht="37.5" customHeight="1" thickBot="1">
      <c r="A90" s="642"/>
      <c r="B90" s="644"/>
      <c r="C90" s="47" t="s">
        <v>181</v>
      </c>
      <c r="D90" s="47" t="s">
        <v>185</v>
      </c>
      <c r="E90" s="48" t="s">
        <v>186</v>
      </c>
    </row>
    <row r="91" spans="1:5" s="365" customFormat="1" ht="12" customHeight="1" thickBot="1">
      <c r="A91" s="329" t="s">
        <v>422</v>
      </c>
      <c r="B91" s="330" t="s">
        <v>423</v>
      </c>
      <c r="C91" s="330" t="s">
        <v>424</v>
      </c>
      <c r="D91" s="330" t="s">
        <v>425</v>
      </c>
      <c r="E91" s="331" t="s">
        <v>426</v>
      </c>
    </row>
    <row r="92" spans="1:5" ht="12" customHeight="1" thickBot="1">
      <c r="A92" s="326" t="s">
        <v>7</v>
      </c>
      <c r="B92" s="328" t="s">
        <v>428</v>
      </c>
      <c r="C92" s="355">
        <f>SUM(C93:C97)</f>
        <v>55212</v>
      </c>
      <c r="D92" s="355">
        <f>SUM(D93:D97)</f>
        <v>57472</v>
      </c>
      <c r="E92" s="310">
        <f>SUM(E93:E97)</f>
        <v>54200</v>
      </c>
    </row>
    <row r="93" spans="1:5" ht="12" customHeight="1">
      <c r="A93" s="321" t="s">
        <v>72</v>
      </c>
      <c r="B93" s="314" t="s">
        <v>37</v>
      </c>
      <c r="C93" s="98">
        <v>36244</v>
      </c>
      <c r="D93" s="98">
        <v>37937</v>
      </c>
      <c r="E93" s="309">
        <v>36651</v>
      </c>
    </row>
    <row r="94" spans="1:5" ht="12" customHeight="1">
      <c r="A94" s="318" t="s">
        <v>73</v>
      </c>
      <c r="B94" s="312" t="s">
        <v>134</v>
      </c>
      <c r="C94" s="357">
        <v>9889</v>
      </c>
      <c r="D94" s="357">
        <v>10326</v>
      </c>
      <c r="E94" s="340">
        <v>10326</v>
      </c>
    </row>
    <row r="95" spans="1:5" ht="12" customHeight="1">
      <c r="A95" s="318" t="s">
        <v>74</v>
      </c>
      <c r="B95" s="312" t="s">
        <v>101</v>
      </c>
      <c r="C95" s="359">
        <v>8540</v>
      </c>
      <c r="D95" s="359">
        <v>9208</v>
      </c>
      <c r="E95" s="342">
        <v>7222</v>
      </c>
    </row>
    <row r="96" spans="1:5" ht="12" customHeight="1">
      <c r="A96" s="318" t="s">
        <v>75</v>
      </c>
      <c r="B96" s="315" t="s">
        <v>135</v>
      </c>
      <c r="C96" s="359"/>
      <c r="D96" s="359"/>
      <c r="E96" s="342"/>
    </row>
    <row r="97" spans="1:5" ht="12" customHeight="1">
      <c r="A97" s="318" t="s">
        <v>84</v>
      </c>
      <c r="B97" s="323" t="s">
        <v>136</v>
      </c>
      <c r="C97" s="359">
        <v>539</v>
      </c>
      <c r="D97" s="359">
        <v>1</v>
      </c>
      <c r="E97" s="342">
        <v>1</v>
      </c>
    </row>
    <row r="98" spans="1:5" ht="12" customHeight="1">
      <c r="A98" s="318" t="s">
        <v>76</v>
      </c>
      <c r="B98" s="312" t="s">
        <v>429</v>
      </c>
      <c r="C98" s="359"/>
      <c r="D98" s="359"/>
      <c r="E98" s="342"/>
    </row>
    <row r="99" spans="1:5" ht="12" customHeight="1">
      <c r="A99" s="318" t="s">
        <v>77</v>
      </c>
      <c r="B99" s="335" t="s">
        <v>430</v>
      </c>
      <c r="C99" s="359"/>
      <c r="D99" s="359"/>
      <c r="E99" s="342"/>
    </row>
    <row r="100" spans="1:5" ht="12" customHeight="1">
      <c r="A100" s="318" t="s">
        <v>85</v>
      </c>
      <c r="B100" s="336" t="s">
        <v>431</v>
      </c>
      <c r="C100" s="359"/>
      <c r="D100" s="359"/>
      <c r="E100" s="342"/>
    </row>
    <row r="101" spans="1:5" ht="12" customHeight="1">
      <c r="A101" s="318" t="s">
        <v>86</v>
      </c>
      <c r="B101" s="336" t="s">
        <v>432</v>
      </c>
      <c r="C101" s="359"/>
      <c r="D101" s="359"/>
      <c r="E101" s="342"/>
    </row>
    <row r="102" spans="1:5" ht="12" customHeight="1">
      <c r="A102" s="318" t="s">
        <v>87</v>
      </c>
      <c r="B102" s="335" t="s">
        <v>433</v>
      </c>
      <c r="C102" s="359"/>
      <c r="D102" s="359"/>
      <c r="E102" s="342"/>
    </row>
    <row r="103" spans="1:5" ht="12" customHeight="1">
      <c r="A103" s="318" t="s">
        <v>88</v>
      </c>
      <c r="B103" s="335" t="s">
        <v>434</v>
      </c>
      <c r="C103" s="359"/>
      <c r="D103" s="359"/>
      <c r="E103" s="342"/>
    </row>
    <row r="104" spans="1:5" ht="12" customHeight="1">
      <c r="A104" s="318" t="s">
        <v>90</v>
      </c>
      <c r="B104" s="336" t="s">
        <v>435</v>
      </c>
      <c r="C104" s="359"/>
      <c r="D104" s="359"/>
      <c r="E104" s="342"/>
    </row>
    <row r="105" spans="1:5" ht="12" customHeight="1">
      <c r="A105" s="317" t="s">
        <v>137</v>
      </c>
      <c r="B105" s="337" t="s">
        <v>436</v>
      </c>
      <c r="C105" s="359"/>
      <c r="D105" s="359"/>
      <c r="E105" s="342"/>
    </row>
    <row r="106" spans="1:5" ht="12" customHeight="1">
      <c r="A106" s="318" t="s">
        <v>437</v>
      </c>
      <c r="B106" s="337" t="s">
        <v>438</v>
      </c>
      <c r="C106" s="359"/>
      <c r="D106" s="359"/>
      <c r="E106" s="342"/>
    </row>
    <row r="107" spans="1:5" ht="12" customHeight="1" thickBot="1">
      <c r="A107" s="322" t="s">
        <v>439</v>
      </c>
      <c r="B107" s="338" t="s">
        <v>440</v>
      </c>
      <c r="C107" s="99"/>
      <c r="D107" s="99"/>
      <c r="E107" s="303"/>
    </row>
    <row r="108" spans="1:5" ht="12" customHeight="1" thickBot="1">
      <c r="A108" s="324" t="s">
        <v>8</v>
      </c>
      <c r="B108" s="327" t="s">
        <v>441</v>
      </c>
      <c r="C108" s="356">
        <f>+C109+C111+C113</f>
        <v>1000</v>
      </c>
      <c r="D108" s="356">
        <f>+D109+D111+D113</f>
        <v>1000</v>
      </c>
      <c r="E108" s="339">
        <f>+E109+E111+E113</f>
        <v>112</v>
      </c>
    </row>
    <row r="109" spans="1:5" ht="12" customHeight="1">
      <c r="A109" s="319" t="s">
        <v>78</v>
      </c>
      <c r="B109" s="312" t="s">
        <v>158</v>
      </c>
      <c r="C109" s="358">
        <v>1000</v>
      </c>
      <c r="D109" s="358">
        <v>1000</v>
      </c>
      <c r="E109" s="341">
        <v>112</v>
      </c>
    </row>
    <row r="110" spans="1:5" ht="12" customHeight="1">
      <c r="A110" s="319" t="s">
        <v>79</v>
      </c>
      <c r="B110" s="316" t="s">
        <v>442</v>
      </c>
      <c r="C110" s="358"/>
      <c r="D110" s="358"/>
      <c r="E110" s="341"/>
    </row>
    <row r="111" spans="1:5" ht="15.75">
      <c r="A111" s="319" t="s">
        <v>80</v>
      </c>
      <c r="B111" s="316" t="s">
        <v>138</v>
      </c>
      <c r="C111" s="357"/>
      <c r="D111" s="357"/>
      <c r="E111" s="340"/>
    </row>
    <row r="112" spans="1:5" ht="12" customHeight="1">
      <c r="A112" s="319" t="s">
        <v>81</v>
      </c>
      <c r="B112" s="316" t="s">
        <v>443</v>
      </c>
      <c r="C112" s="357"/>
      <c r="D112" s="357"/>
      <c r="E112" s="340"/>
    </row>
    <row r="113" spans="1:5" ht="12" customHeight="1">
      <c r="A113" s="319" t="s">
        <v>82</v>
      </c>
      <c r="B113" s="348" t="s">
        <v>161</v>
      </c>
      <c r="C113" s="357"/>
      <c r="D113" s="357"/>
      <c r="E113" s="340"/>
    </row>
    <row r="114" spans="1:5" ht="21.75" customHeight="1">
      <c r="A114" s="319" t="s">
        <v>89</v>
      </c>
      <c r="B114" s="347" t="s">
        <v>444</v>
      </c>
      <c r="C114" s="357"/>
      <c r="D114" s="357"/>
      <c r="E114" s="340"/>
    </row>
    <row r="115" spans="1:5" ht="24" customHeight="1">
      <c r="A115" s="319" t="s">
        <v>91</v>
      </c>
      <c r="B115" s="363" t="s">
        <v>445</v>
      </c>
      <c r="C115" s="357"/>
      <c r="D115" s="357"/>
      <c r="E115" s="340"/>
    </row>
    <row r="116" spans="1:5" ht="12" customHeight="1">
      <c r="A116" s="319" t="s">
        <v>139</v>
      </c>
      <c r="B116" s="336" t="s">
        <v>432</v>
      </c>
      <c r="C116" s="357"/>
      <c r="D116" s="357"/>
      <c r="E116" s="340"/>
    </row>
    <row r="117" spans="1:5" ht="12" customHeight="1">
      <c r="A117" s="319" t="s">
        <v>140</v>
      </c>
      <c r="B117" s="336" t="s">
        <v>446</v>
      </c>
      <c r="C117" s="357"/>
      <c r="D117" s="357"/>
      <c r="E117" s="340"/>
    </row>
    <row r="118" spans="1:5" ht="12" customHeight="1">
      <c r="A118" s="319" t="s">
        <v>141</v>
      </c>
      <c r="B118" s="336" t="s">
        <v>447</v>
      </c>
      <c r="C118" s="357"/>
      <c r="D118" s="357"/>
      <c r="E118" s="340"/>
    </row>
    <row r="119" spans="1:5" s="385" customFormat="1" ht="12" customHeight="1">
      <c r="A119" s="319" t="s">
        <v>448</v>
      </c>
      <c r="B119" s="336" t="s">
        <v>435</v>
      </c>
      <c r="C119" s="357"/>
      <c r="D119" s="357"/>
      <c r="E119" s="340"/>
    </row>
    <row r="120" spans="1:5" ht="12" customHeight="1">
      <c r="A120" s="319" t="s">
        <v>449</v>
      </c>
      <c r="B120" s="336" t="s">
        <v>450</v>
      </c>
      <c r="C120" s="357"/>
      <c r="D120" s="357"/>
      <c r="E120" s="340"/>
    </row>
    <row r="121" spans="1:5" ht="12" customHeight="1" thickBot="1">
      <c r="A121" s="317" t="s">
        <v>451</v>
      </c>
      <c r="B121" s="336" t="s">
        <v>452</v>
      </c>
      <c r="C121" s="359"/>
      <c r="D121" s="359"/>
      <c r="E121" s="342"/>
    </row>
    <row r="122" spans="1:5" ht="12" customHeight="1" thickBot="1">
      <c r="A122" s="324" t="s">
        <v>9</v>
      </c>
      <c r="B122" s="332" t="s">
        <v>453</v>
      </c>
      <c r="C122" s="356">
        <f>+C123+C124</f>
        <v>0</v>
      </c>
      <c r="D122" s="356">
        <f>+D123+D124</f>
        <v>0</v>
      </c>
      <c r="E122" s="339">
        <f>+E123+E124</f>
        <v>0</v>
      </c>
    </row>
    <row r="123" spans="1:5" ht="12" customHeight="1">
      <c r="A123" s="319" t="s">
        <v>61</v>
      </c>
      <c r="B123" s="313" t="s">
        <v>47</v>
      </c>
      <c r="C123" s="358"/>
      <c r="D123" s="358"/>
      <c r="E123" s="341"/>
    </row>
    <row r="124" spans="1:5" ht="12" customHeight="1" thickBot="1">
      <c r="A124" s="320" t="s">
        <v>62</v>
      </c>
      <c r="B124" s="316" t="s">
        <v>48</v>
      </c>
      <c r="C124" s="359"/>
      <c r="D124" s="359"/>
      <c r="E124" s="342"/>
    </row>
    <row r="125" spans="1:5" ht="12" customHeight="1" thickBot="1">
      <c r="A125" s="324" t="s">
        <v>10</v>
      </c>
      <c r="B125" s="332" t="s">
        <v>454</v>
      </c>
      <c r="C125" s="356">
        <f>+C92+C108+C122</f>
        <v>56212</v>
      </c>
      <c r="D125" s="356">
        <f>+D92+D108+D122</f>
        <v>58472</v>
      </c>
      <c r="E125" s="339">
        <f>+E92+E108+E122</f>
        <v>54312</v>
      </c>
    </row>
    <row r="126" spans="1:5" ht="12" customHeight="1" thickBot="1">
      <c r="A126" s="324" t="s">
        <v>11</v>
      </c>
      <c r="B126" s="332" t="s">
        <v>455</v>
      </c>
      <c r="C126" s="356">
        <f>+C127+C128+C129</f>
        <v>0</v>
      </c>
      <c r="D126" s="356">
        <f>+D127+D128+D129</f>
        <v>0</v>
      </c>
      <c r="E126" s="339">
        <f>+E127+E128+E129</f>
        <v>0</v>
      </c>
    </row>
    <row r="127" spans="1:5" ht="12" customHeight="1">
      <c r="A127" s="319" t="s">
        <v>65</v>
      </c>
      <c r="B127" s="313" t="s">
        <v>456</v>
      </c>
      <c r="C127" s="357"/>
      <c r="D127" s="357"/>
      <c r="E127" s="340"/>
    </row>
    <row r="128" spans="1:5" ht="12" customHeight="1">
      <c r="A128" s="319" t="s">
        <v>66</v>
      </c>
      <c r="B128" s="313" t="s">
        <v>457</v>
      </c>
      <c r="C128" s="357"/>
      <c r="D128" s="357"/>
      <c r="E128" s="340"/>
    </row>
    <row r="129" spans="1:5" ht="12" customHeight="1" thickBot="1">
      <c r="A129" s="317" t="s">
        <v>67</v>
      </c>
      <c r="B129" s="311" t="s">
        <v>458</v>
      </c>
      <c r="C129" s="357"/>
      <c r="D129" s="357"/>
      <c r="E129" s="340"/>
    </row>
    <row r="130" spans="1:5" ht="12" customHeight="1" thickBot="1">
      <c r="A130" s="324" t="s">
        <v>12</v>
      </c>
      <c r="B130" s="332" t="s">
        <v>459</v>
      </c>
      <c r="C130" s="356">
        <f>+C131+C132+C134+C133</f>
        <v>0</v>
      </c>
      <c r="D130" s="356">
        <f>+D131+D132+D134+D133</f>
        <v>0</v>
      </c>
      <c r="E130" s="339">
        <f>+E131+E132+E134+E133</f>
        <v>0</v>
      </c>
    </row>
    <row r="131" spans="1:5" ht="12" customHeight="1">
      <c r="A131" s="319" t="s">
        <v>68</v>
      </c>
      <c r="B131" s="313" t="s">
        <v>460</v>
      </c>
      <c r="C131" s="357"/>
      <c r="D131" s="357"/>
      <c r="E131" s="340"/>
    </row>
    <row r="132" spans="1:5" ht="12" customHeight="1">
      <c r="A132" s="319" t="s">
        <v>69</v>
      </c>
      <c r="B132" s="313" t="s">
        <v>461</v>
      </c>
      <c r="C132" s="357"/>
      <c r="D132" s="357"/>
      <c r="E132" s="340"/>
    </row>
    <row r="133" spans="1:5" ht="12" customHeight="1">
      <c r="A133" s="319" t="s">
        <v>356</v>
      </c>
      <c r="B133" s="313" t="s">
        <v>462</v>
      </c>
      <c r="C133" s="357"/>
      <c r="D133" s="357"/>
      <c r="E133" s="340"/>
    </row>
    <row r="134" spans="1:5" ht="12" customHeight="1" thickBot="1">
      <c r="A134" s="317" t="s">
        <v>358</v>
      </c>
      <c r="B134" s="311" t="s">
        <v>463</v>
      </c>
      <c r="C134" s="357"/>
      <c r="D134" s="357"/>
      <c r="E134" s="340"/>
    </row>
    <row r="135" spans="1:5" ht="12" customHeight="1" thickBot="1">
      <c r="A135" s="324" t="s">
        <v>13</v>
      </c>
      <c r="B135" s="332" t="s">
        <v>464</v>
      </c>
      <c r="C135" s="362">
        <f>+C136+C137+C138+C139</f>
        <v>0</v>
      </c>
      <c r="D135" s="362">
        <f>+D136+D137+D138+D139</f>
        <v>0</v>
      </c>
      <c r="E135" s="375">
        <f>+E136+E137+E138+E139</f>
        <v>0</v>
      </c>
    </row>
    <row r="136" spans="1:5" ht="12" customHeight="1">
      <c r="A136" s="319" t="s">
        <v>70</v>
      </c>
      <c r="B136" s="313" t="s">
        <v>465</v>
      </c>
      <c r="C136" s="357"/>
      <c r="D136" s="357"/>
      <c r="E136" s="340"/>
    </row>
    <row r="137" spans="1:5" ht="12" customHeight="1">
      <c r="A137" s="319" t="s">
        <v>71</v>
      </c>
      <c r="B137" s="313" t="s">
        <v>466</v>
      </c>
      <c r="C137" s="357"/>
      <c r="D137" s="357"/>
      <c r="E137" s="340"/>
    </row>
    <row r="138" spans="1:5" ht="12" customHeight="1">
      <c r="A138" s="319" t="s">
        <v>365</v>
      </c>
      <c r="B138" s="313" t="s">
        <v>467</v>
      </c>
      <c r="C138" s="357"/>
      <c r="D138" s="357"/>
      <c r="E138" s="340"/>
    </row>
    <row r="139" spans="1:5" ht="12" customHeight="1" thickBot="1">
      <c r="A139" s="317" t="s">
        <v>367</v>
      </c>
      <c r="B139" s="311" t="s">
        <v>468</v>
      </c>
      <c r="C139" s="357"/>
      <c r="D139" s="357"/>
      <c r="E139" s="340"/>
    </row>
    <row r="140" spans="1:9" ht="15" customHeight="1" thickBot="1">
      <c r="A140" s="324" t="s">
        <v>14</v>
      </c>
      <c r="B140" s="332" t="s">
        <v>469</v>
      </c>
      <c r="C140" s="100">
        <f>+C141+C142+C143+C144</f>
        <v>0</v>
      </c>
      <c r="D140" s="100">
        <f>+D141+D142+D143+D144</f>
        <v>0</v>
      </c>
      <c r="E140" s="308">
        <f>+E141+E142+E143+E144</f>
        <v>0</v>
      </c>
      <c r="F140" s="373"/>
      <c r="G140" s="374"/>
      <c r="H140" s="374"/>
      <c r="I140" s="374"/>
    </row>
    <row r="141" spans="1:5" s="366" customFormat="1" ht="12.75" customHeight="1">
      <c r="A141" s="319" t="s">
        <v>132</v>
      </c>
      <c r="B141" s="313" t="s">
        <v>470</v>
      </c>
      <c r="C141" s="357"/>
      <c r="D141" s="357"/>
      <c r="E141" s="340"/>
    </row>
    <row r="142" spans="1:5" ht="12.75" customHeight="1">
      <c r="A142" s="319" t="s">
        <v>133</v>
      </c>
      <c r="B142" s="313" t="s">
        <v>471</v>
      </c>
      <c r="C142" s="357"/>
      <c r="D142" s="357"/>
      <c r="E142" s="340"/>
    </row>
    <row r="143" spans="1:5" ht="12.75" customHeight="1">
      <c r="A143" s="319" t="s">
        <v>160</v>
      </c>
      <c r="B143" s="313" t="s">
        <v>472</v>
      </c>
      <c r="C143" s="357"/>
      <c r="D143" s="357"/>
      <c r="E143" s="340"/>
    </row>
    <row r="144" spans="1:5" ht="12.75" customHeight="1" thickBot="1">
      <c r="A144" s="319" t="s">
        <v>373</v>
      </c>
      <c r="B144" s="313" t="s">
        <v>473</v>
      </c>
      <c r="C144" s="357"/>
      <c r="D144" s="357"/>
      <c r="E144" s="340"/>
    </row>
    <row r="145" spans="1:5" ht="16.5" thickBot="1">
      <c r="A145" s="324" t="s">
        <v>15</v>
      </c>
      <c r="B145" s="332" t="s">
        <v>474</v>
      </c>
      <c r="C145" s="306">
        <f>+C126+C130+C135+C140</f>
        <v>0</v>
      </c>
      <c r="D145" s="306">
        <f>+D126+D130+D135+D140</f>
        <v>0</v>
      </c>
      <c r="E145" s="307">
        <f>+E126+E130+E135+E140</f>
        <v>0</v>
      </c>
    </row>
    <row r="146" spans="1:5" ht="16.5" thickBot="1">
      <c r="A146" s="349" t="s">
        <v>16</v>
      </c>
      <c r="B146" s="352" t="s">
        <v>475</v>
      </c>
      <c r="C146" s="306">
        <f>+C125+C145</f>
        <v>56212</v>
      </c>
      <c r="D146" s="306">
        <f>+D125+D145</f>
        <v>58472</v>
      </c>
      <c r="E146" s="307">
        <f>+E125+E145</f>
        <v>54312</v>
      </c>
    </row>
    <row r="148" spans="1:5" ht="18.75" customHeight="1">
      <c r="A148" s="639" t="s">
        <v>476</v>
      </c>
      <c r="B148" s="639"/>
      <c r="C148" s="639"/>
      <c r="D148" s="639"/>
      <c r="E148" s="639"/>
    </row>
    <row r="149" spans="1:5" ht="13.5" customHeight="1" thickBot="1">
      <c r="A149" s="334" t="s">
        <v>114</v>
      </c>
      <c r="B149" s="334"/>
      <c r="C149" s="364"/>
      <c r="E149" s="351" t="s">
        <v>159</v>
      </c>
    </row>
    <row r="150" spans="1:5" ht="21.75" thickBot="1">
      <c r="A150" s="324">
        <v>1</v>
      </c>
      <c r="B150" s="327" t="s">
        <v>477</v>
      </c>
      <c r="C150" s="350">
        <f>+C61-C125</f>
        <v>0</v>
      </c>
      <c r="D150" s="350">
        <f>+D61-D125</f>
        <v>0</v>
      </c>
      <c r="E150" s="350">
        <f>+E61-E125</f>
        <v>0</v>
      </c>
    </row>
    <row r="151" spans="1:5" ht="21.75" thickBot="1">
      <c r="A151" s="324" t="s">
        <v>8</v>
      </c>
      <c r="B151" s="327" t="s">
        <v>478</v>
      </c>
      <c r="C151" s="350">
        <f>+C84-C145</f>
        <v>0</v>
      </c>
      <c r="D151" s="350">
        <f>+D84-D145</f>
        <v>0</v>
      </c>
      <c r="E151" s="350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53" customFormat="1" ht="12.75" customHeight="1">
      <c r="C161" s="354"/>
      <c r="D161" s="354"/>
      <c r="E161" s="354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Besenyszög Város Önkormányzat
2014. ÉVI ZÁRSZÁMADÁS
ÁLLAMIGAZGATÁSI FELADATOK MÉRLEGE
&amp;R&amp;"Times New Roman CE,Félkövér dőlt"&amp;11 1.4. melléklet a 9/2015. (IV.30.)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C1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98" t="s">
        <v>118</v>
      </c>
      <c r="C1" s="399"/>
      <c r="D1" s="399"/>
      <c r="E1" s="399"/>
      <c r="F1" s="399"/>
      <c r="G1" s="399"/>
      <c r="H1" s="399"/>
      <c r="I1" s="399"/>
      <c r="J1" s="649" t="str">
        <f>+CONCATENATE("2.1. melléklet a 9/2015. (IV.30.) önkormányzati rendelethez")</f>
        <v>2.1. melléklet a 9/2015. (IV.30.) önkormányzati rendelethez</v>
      </c>
    </row>
    <row r="2" spans="7:10" ht="14.25" thickBot="1">
      <c r="G2" s="39"/>
      <c r="H2" s="39"/>
      <c r="I2" s="39" t="s">
        <v>52</v>
      </c>
      <c r="J2" s="649"/>
    </row>
    <row r="3" spans="1:10" ht="18" customHeight="1" thickBot="1">
      <c r="A3" s="647" t="s">
        <v>60</v>
      </c>
      <c r="B3" s="426" t="s">
        <v>44</v>
      </c>
      <c r="C3" s="427"/>
      <c r="D3" s="427"/>
      <c r="E3" s="427"/>
      <c r="F3" s="426" t="s">
        <v>45</v>
      </c>
      <c r="G3" s="428"/>
      <c r="H3" s="428"/>
      <c r="I3" s="428"/>
      <c r="J3" s="649"/>
    </row>
    <row r="4" spans="1:10" s="400" customFormat="1" ht="35.25" customHeight="1" thickBot="1">
      <c r="A4" s="648"/>
      <c r="B4" s="27" t="s">
        <v>53</v>
      </c>
      <c r="C4" s="28" t="str">
        <f>+CONCATENATE(LEFT('1.1.sz.mell.'!C3,4),". évi eredeti előirányzat")</f>
        <v>2014. évi eredeti előirányzat</v>
      </c>
      <c r="D4" s="386" t="str">
        <f>+CONCATENATE(LEFT('1.1.sz.mell.'!C3,4),". évi módosított előirányzat")</f>
        <v>2014. évi módosított előirányzat</v>
      </c>
      <c r="E4" s="28" t="str">
        <f>+CONCATENATE(LEFT('1.1.sz.mell.'!C3,4),". évi teljesítés")</f>
        <v>2014. évi teljesítés</v>
      </c>
      <c r="F4" s="27" t="s">
        <v>53</v>
      </c>
      <c r="G4" s="28" t="str">
        <f>+C4</f>
        <v>2014. évi eredeti előirányzat</v>
      </c>
      <c r="H4" s="386" t="str">
        <f>+D4</f>
        <v>2014. évi módosított előirányzat</v>
      </c>
      <c r="I4" s="416" t="str">
        <f>+E4</f>
        <v>2014. évi teljesítés</v>
      </c>
      <c r="J4" s="649"/>
    </row>
    <row r="5" spans="1:10" s="401" customFormat="1" ht="12" customHeight="1" thickBot="1">
      <c r="A5" s="429" t="s">
        <v>422</v>
      </c>
      <c r="B5" s="430" t="s">
        <v>423</v>
      </c>
      <c r="C5" s="431" t="s">
        <v>424</v>
      </c>
      <c r="D5" s="431" t="s">
        <v>425</v>
      </c>
      <c r="E5" s="431" t="s">
        <v>426</v>
      </c>
      <c r="F5" s="430" t="s">
        <v>503</v>
      </c>
      <c r="G5" s="431" t="s">
        <v>504</v>
      </c>
      <c r="H5" s="431" t="s">
        <v>505</v>
      </c>
      <c r="I5" s="432" t="s">
        <v>506</v>
      </c>
      <c r="J5" s="649"/>
    </row>
    <row r="6" spans="1:10" ht="15" customHeight="1">
      <c r="A6" s="402" t="s">
        <v>7</v>
      </c>
      <c r="B6" s="403" t="s">
        <v>479</v>
      </c>
      <c r="C6" s="389">
        <v>252162</v>
      </c>
      <c r="D6" s="389">
        <v>271559</v>
      </c>
      <c r="E6" s="389">
        <v>271559</v>
      </c>
      <c r="F6" s="403" t="s">
        <v>54</v>
      </c>
      <c r="G6" s="389">
        <v>140864</v>
      </c>
      <c r="H6" s="389">
        <v>185207</v>
      </c>
      <c r="I6" s="395">
        <v>174947</v>
      </c>
      <c r="J6" s="649"/>
    </row>
    <row r="7" spans="1:10" ht="15" customHeight="1">
      <c r="A7" s="404" t="s">
        <v>8</v>
      </c>
      <c r="B7" s="405" t="s">
        <v>480</v>
      </c>
      <c r="C7" s="390">
        <v>39519</v>
      </c>
      <c r="D7" s="390">
        <v>100582</v>
      </c>
      <c r="E7" s="390">
        <v>101710</v>
      </c>
      <c r="F7" s="405" t="s">
        <v>134</v>
      </c>
      <c r="G7" s="390">
        <v>35367</v>
      </c>
      <c r="H7" s="390">
        <v>41462</v>
      </c>
      <c r="I7" s="396">
        <v>40260</v>
      </c>
      <c r="J7" s="649"/>
    </row>
    <row r="8" spans="1:10" ht="15" customHeight="1">
      <c r="A8" s="404" t="s">
        <v>9</v>
      </c>
      <c r="B8" s="405" t="s">
        <v>481</v>
      </c>
      <c r="C8" s="390">
        <v>7348</v>
      </c>
      <c r="D8" s="390">
        <v>7348</v>
      </c>
      <c r="E8" s="390">
        <v>7349</v>
      </c>
      <c r="F8" s="405" t="s">
        <v>164</v>
      </c>
      <c r="G8" s="390">
        <v>82380</v>
      </c>
      <c r="H8" s="390">
        <v>129792</v>
      </c>
      <c r="I8" s="396">
        <v>119251</v>
      </c>
      <c r="J8" s="649"/>
    </row>
    <row r="9" spans="1:10" ht="15" customHeight="1">
      <c r="A9" s="404" t="s">
        <v>10</v>
      </c>
      <c r="B9" s="405" t="s">
        <v>125</v>
      </c>
      <c r="C9" s="390">
        <v>66300</v>
      </c>
      <c r="D9" s="390">
        <v>90926</v>
      </c>
      <c r="E9" s="390">
        <v>93407</v>
      </c>
      <c r="F9" s="405" t="s">
        <v>135</v>
      </c>
      <c r="G9" s="390">
        <v>9500</v>
      </c>
      <c r="H9" s="390">
        <v>22593</v>
      </c>
      <c r="I9" s="396">
        <v>22494</v>
      </c>
      <c r="J9" s="649"/>
    </row>
    <row r="10" spans="1:10" ht="15" customHeight="1">
      <c r="A10" s="404" t="s">
        <v>11</v>
      </c>
      <c r="B10" s="406" t="s">
        <v>482</v>
      </c>
      <c r="C10" s="390"/>
      <c r="D10" s="390">
        <v>40000</v>
      </c>
      <c r="E10" s="390">
        <v>8326</v>
      </c>
      <c r="F10" s="405" t="s">
        <v>136</v>
      </c>
      <c r="G10" s="390">
        <v>97379</v>
      </c>
      <c r="H10" s="390">
        <v>116774</v>
      </c>
      <c r="I10" s="396">
        <v>115878</v>
      </c>
      <c r="J10" s="649"/>
    </row>
    <row r="11" spans="1:10" ht="15" customHeight="1">
      <c r="A11" s="404" t="s">
        <v>12</v>
      </c>
      <c r="B11" s="405" t="s">
        <v>675</v>
      </c>
      <c r="C11" s="391"/>
      <c r="D11" s="391"/>
      <c r="E11" s="391"/>
      <c r="F11" s="405" t="s">
        <v>38</v>
      </c>
      <c r="G11" s="390"/>
      <c r="H11" s="390">
        <v>7998</v>
      </c>
      <c r="I11" s="396"/>
      <c r="J11" s="649"/>
    </row>
    <row r="12" spans="1:10" ht="15" customHeight="1">
      <c r="A12" s="404" t="s">
        <v>13</v>
      </c>
      <c r="B12" s="405" t="s">
        <v>352</v>
      </c>
      <c r="C12" s="390">
        <v>21220</v>
      </c>
      <c r="D12" s="390">
        <v>35676</v>
      </c>
      <c r="E12" s="390">
        <v>44955</v>
      </c>
      <c r="F12" s="7"/>
      <c r="G12" s="390"/>
      <c r="H12" s="390"/>
      <c r="I12" s="396"/>
      <c r="J12" s="649"/>
    </row>
    <row r="13" spans="1:10" ht="15" customHeight="1">
      <c r="A13" s="404" t="s">
        <v>14</v>
      </c>
      <c r="B13" s="7"/>
      <c r="C13" s="390"/>
      <c r="D13" s="390"/>
      <c r="E13" s="390"/>
      <c r="F13" s="7"/>
      <c r="G13" s="390"/>
      <c r="H13" s="390"/>
      <c r="I13" s="396"/>
      <c r="J13" s="649"/>
    </row>
    <row r="14" spans="1:10" ht="15" customHeight="1">
      <c r="A14" s="404" t="s">
        <v>15</v>
      </c>
      <c r="B14" s="415"/>
      <c r="C14" s="391"/>
      <c r="D14" s="391"/>
      <c r="E14" s="391"/>
      <c r="F14" s="7"/>
      <c r="G14" s="390"/>
      <c r="H14" s="390"/>
      <c r="I14" s="396"/>
      <c r="J14" s="649"/>
    </row>
    <row r="15" spans="1:10" ht="15" customHeight="1">
      <c r="A15" s="404" t="s">
        <v>16</v>
      </c>
      <c r="B15" s="7"/>
      <c r="C15" s="390"/>
      <c r="D15" s="390"/>
      <c r="E15" s="390"/>
      <c r="F15" s="7"/>
      <c r="G15" s="390"/>
      <c r="H15" s="390"/>
      <c r="I15" s="396"/>
      <c r="J15" s="649"/>
    </row>
    <row r="16" spans="1:10" ht="15" customHeight="1">
      <c r="A16" s="404" t="s">
        <v>17</v>
      </c>
      <c r="B16" s="7"/>
      <c r="C16" s="390"/>
      <c r="D16" s="390"/>
      <c r="E16" s="390"/>
      <c r="F16" s="7"/>
      <c r="G16" s="390"/>
      <c r="H16" s="390"/>
      <c r="I16" s="396"/>
      <c r="J16" s="649"/>
    </row>
    <row r="17" spans="1:10" ht="15" customHeight="1" thickBot="1">
      <c r="A17" s="404" t="s">
        <v>18</v>
      </c>
      <c r="B17" s="12"/>
      <c r="C17" s="392"/>
      <c r="D17" s="392"/>
      <c r="E17" s="392"/>
      <c r="F17" s="7"/>
      <c r="G17" s="392"/>
      <c r="H17" s="392"/>
      <c r="I17" s="397"/>
      <c r="J17" s="649"/>
    </row>
    <row r="18" spans="1:10" ht="17.25" customHeight="1" thickBot="1">
      <c r="A18" s="407" t="s">
        <v>19</v>
      </c>
      <c r="B18" s="388" t="s">
        <v>483</v>
      </c>
      <c r="C18" s="393">
        <f>+C6+C7+C9+C10+C12+C13+C14+C15+C16+C17</f>
        <v>379201</v>
      </c>
      <c r="D18" s="393">
        <f>+D6+D7+D9+D10+D12+D13+D14+D15+D16+D17</f>
        <v>538743</v>
      </c>
      <c r="E18" s="393">
        <f>+E6+E7+E9+E10+E12+E13+E14+E15+E16+E17</f>
        <v>519957</v>
      </c>
      <c r="F18" s="388" t="s">
        <v>490</v>
      </c>
      <c r="G18" s="393">
        <f>SUM(G6:G17)</f>
        <v>365490</v>
      </c>
      <c r="H18" s="393">
        <f>SUM(H6:H17)</f>
        <v>503826</v>
      </c>
      <c r="I18" s="393">
        <f>SUM(I6:I17)</f>
        <v>472830</v>
      </c>
      <c r="J18" s="649"/>
    </row>
    <row r="19" spans="1:10" ht="15" customHeight="1">
      <c r="A19" s="408" t="s">
        <v>20</v>
      </c>
      <c r="B19" s="409" t="s">
        <v>484</v>
      </c>
      <c r="C19" s="40">
        <f>+C20+C21+C22+C23</f>
        <v>10237</v>
      </c>
      <c r="D19" s="40">
        <f>+D20+D21+D22+D23</f>
        <v>7998</v>
      </c>
      <c r="E19" s="40">
        <f>+E20+E21+E22+E23</f>
        <v>7998</v>
      </c>
      <c r="F19" s="410" t="s">
        <v>142</v>
      </c>
      <c r="G19" s="394"/>
      <c r="H19" s="394"/>
      <c r="I19" s="394"/>
      <c r="J19" s="649"/>
    </row>
    <row r="20" spans="1:10" ht="15" customHeight="1">
      <c r="A20" s="411" t="s">
        <v>21</v>
      </c>
      <c r="B20" s="410" t="s">
        <v>156</v>
      </c>
      <c r="C20" s="387">
        <v>10237</v>
      </c>
      <c r="D20" s="387"/>
      <c r="E20" s="387"/>
      <c r="F20" s="410" t="s">
        <v>491</v>
      </c>
      <c r="G20" s="387"/>
      <c r="H20" s="387"/>
      <c r="I20" s="387"/>
      <c r="J20" s="649"/>
    </row>
    <row r="21" spans="1:10" ht="15" customHeight="1">
      <c r="A21" s="411" t="s">
        <v>22</v>
      </c>
      <c r="B21" s="410" t="s">
        <v>157</v>
      </c>
      <c r="C21" s="387"/>
      <c r="D21" s="387"/>
      <c r="E21" s="387"/>
      <c r="F21" s="410" t="s">
        <v>116</v>
      </c>
      <c r="G21" s="387"/>
      <c r="H21" s="387"/>
      <c r="I21" s="387"/>
      <c r="J21" s="649"/>
    </row>
    <row r="22" spans="1:10" ht="15" customHeight="1">
      <c r="A22" s="411" t="s">
        <v>23</v>
      </c>
      <c r="B22" s="410" t="s">
        <v>162</v>
      </c>
      <c r="C22" s="387"/>
      <c r="D22" s="387"/>
      <c r="E22" s="387"/>
      <c r="F22" s="410" t="s">
        <v>117</v>
      </c>
      <c r="G22" s="387">
        <v>23008</v>
      </c>
      <c r="H22" s="387">
        <v>23008</v>
      </c>
      <c r="I22" s="387">
        <v>23008</v>
      </c>
      <c r="J22" s="649"/>
    </row>
    <row r="23" spans="1:10" ht="15" customHeight="1">
      <c r="A23" s="411" t="s">
        <v>24</v>
      </c>
      <c r="B23" s="410" t="s">
        <v>163</v>
      </c>
      <c r="C23" s="387"/>
      <c r="D23" s="387">
        <v>7998</v>
      </c>
      <c r="E23" s="387">
        <v>7998</v>
      </c>
      <c r="F23" s="409" t="s">
        <v>165</v>
      </c>
      <c r="G23" s="387"/>
      <c r="H23" s="387"/>
      <c r="I23" s="387"/>
      <c r="J23" s="649"/>
    </row>
    <row r="24" spans="1:10" ht="15" customHeight="1">
      <c r="A24" s="411" t="s">
        <v>25</v>
      </c>
      <c r="B24" s="410" t="s">
        <v>485</v>
      </c>
      <c r="C24" s="412">
        <f>+C25+C26</f>
        <v>0</v>
      </c>
      <c r="D24" s="412">
        <f>+D25+D26</f>
        <v>0</v>
      </c>
      <c r="E24" s="412">
        <f>+E25+E26</f>
        <v>0</v>
      </c>
      <c r="F24" s="410" t="s">
        <v>143</v>
      </c>
      <c r="G24" s="387"/>
      <c r="H24" s="387"/>
      <c r="I24" s="387"/>
      <c r="J24" s="649"/>
    </row>
    <row r="25" spans="1:10" ht="15" customHeight="1">
      <c r="A25" s="408" t="s">
        <v>26</v>
      </c>
      <c r="B25" s="409" t="s">
        <v>486</v>
      </c>
      <c r="C25" s="394"/>
      <c r="D25" s="394"/>
      <c r="E25" s="394"/>
      <c r="F25" s="403" t="s">
        <v>144</v>
      </c>
      <c r="G25" s="394"/>
      <c r="H25" s="394"/>
      <c r="I25" s="394"/>
      <c r="J25" s="649"/>
    </row>
    <row r="26" spans="1:10" ht="15" customHeight="1" thickBot="1">
      <c r="A26" s="411" t="s">
        <v>27</v>
      </c>
      <c r="B26" s="410" t="s">
        <v>487</v>
      </c>
      <c r="C26" s="387"/>
      <c r="D26" s="387"/>
      <c r="E26" s="387"/>
      <c r="F26" s="7"/>
      <c r="G26" s="387"/>
      <c r="H26" s="387"/>
      <c r="I26" s="387"/>
      <c r="J26" s="649"/>
    </row>
    <row r="27" spans="1:10" ht="17.25" customHeight="1" thickBot="1">
      <c r="A27" s="407" t="s">
        <v>28</v>
      </c>
      <c r="B27" s="388" t="s">
        <v>488</v>
      </c>
      <c r="C27" s="393">
        <f>+C19+C24</f>
        <v>10237</v>
      </c>
      <c r="D27" s="393">
        <f>+D19+D24</f>
        <v>7998</v>
      </c>
      <c r="E27" s="393">
        <f>+E19+E24</f>
        <v>7998</v>
      </c>
      <c r="F27" s="388" t="s">
        <v>492</v>
      </c>
      <c r="G27" s="393">
        <f>SUM(G19:G26)</f>
        <v>23008</v>
      </c>
      <c r="H27" s="393">
        <f>SUM(H19:H26)</f>
        <v>23008</v>
      </c>
      <c r="I27" s="393">
        <f>SUM(I19:I26)</f>
        <v>23008</v>
      </c>
      <c r="J27" s="649"/>
    </row>
    <row r="28" spans="1:10" ht="17.25" customHeight="1" thickBot="1">
      <c r="A28" s="407" t="s">
        <v>29</v>
      </c>
      <c r="B28" s="413" t="s">
        <v>489</v>
      </c>
      <c r="C28" s="101">
        <f>+C18+C27</f>
        <v>389438</v>
      </c>
      <c r="D28" s="101">
        <f>+D18+D27</f>
        <v>546741</v>
      </c>
      <c r="E28" s="414">
        <f>+E18+E27</f>
        <v>527955</v>
      </c>
      <c r="F28" s="413" t="s">
        <v>493</v>
      </c>
      <c r="G28" s="101">
        <f>+G18+G27</f>
        <v>388498</v>
      </c>
      <c r="H28" s="101">
        <f>+H18+H27</f>
        <v>526834</v>
      </c>
      <c r="I28" s="101">
        <f>+I18+I27</f>
        <v>495838</v>
      </c>
      <c r="J28" s="649"/>
    </row>
    <row r="29" spans="1:10" ht="17.25" customHeight="1" thickBot="1">
      <c r="A29" s="407" t="s">
        <v>30</v>
      </c>
      <c r="B29" s="413" t="s">
        <v>120</v>
      </c>
      <c r="C29" s="101" t="str">
        <f>IF(C18-G18&lt;0,G18-C18,"-")</f>
        <v>-</v>
      </c>
      <c r="D29" s="101" t="str">
        <f>IF(D18-H18&lt;0,H18-D18,"-")</f>
        <v>-</v>
      </c>
      <c r="E29" s="414" t="str">
        <f>IF(E18-I18&lt;0,I18-E18,"-")</f>
        <v>-</v>
      </c>
      <c r="F29" s="413" t="s">
        <v>121</v>
      </c>
      <c r="G29" s="101">
        <f>IF(C18-G18&gt;0,C18-G18,"-")</f>
        <v>13711</v>
      </c>
      <c r="H29" s="101">
        <f>IF(D18-H18&gt;0,D18-H18,"-")</f>
        <v>34917</v>
      </c>
      <c r="I29" s="101">
        <f>IF(E18-I18&gt;0,E18-I18,"-")</f>
        <v>47127</v>
      </c>
      <c r="J29" s="649"/>
    </row>
    <row r="30" spans="1:10" ht="17.25" customHeight="1" thickBot="1">
      <c r="A30" s="407" t="s">
        <v>31</v>
      </c>
      <c r="B30" s="413" t="s">
        <v>166</v>
      </c>
      <c r="C30" s="101" t="str">
        <f>IF(C28-G28&lt;0,G28-C28,"-")</f>
        <v>-</v>
      </c>
      <c r="D30" s="101" t="str">
        <f>IF(D28-H28&lt;0,H28-D28,"-")</f>
        <v>-</v>
      </c>
      <c r="E30" s="414" t="str">
        <f>IF(E28-I28&lt;0,I28-E28,"-")</f>
        <v>-</v>
      </c>
      <c r="F30" s="413" t="s">
        <v>167</v>
      </c>
      <c r="G30" s="101">
        <f>IF(C28-G28&gt;0,C28-G28,"-")</f>
        <v>940</v>
      </c>
      <c r="H30" s="101">
        <f>IF(D28-H28&gt;0,D28-H28,"-")</f>
        <v>19907</v>
      </c>
      <c r="I30" s="101">
        <f>IF(E28-I28&gt;0,E28-I28,"-")</f>
        <v>32117</v>
      </c>
      <c r="J30" s="649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15" workbookViewId="0" topLeftCell="C2">
      <selection activeCell="F31" sqref="F31:G31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98" t="s">
        <v>119</v>
      </c>
      <c r="C1" s="399"/>
      <c r="D1" s="399"/>
      <c r="E1" s="399"/>
      <c r="F1" s="399"/>
      <c r="G1" s="399"/>
      <c r="H1" s="399"/>
      <c r="I1" s="399"/>
      <c r="J1" s="652" t="str">
        <f>+CONCATENATE("2.2. melléklet a 9/",LEFT('1.1.sz.mell.'!C3,4)+1,". (IV.30.) önkormányzati rendelethez")</f>
        <v>2.2. melléklet a 9/2015. (IV.30.) önkormányzati rendelethez</v>
      </c>
    </row>
    <row r="2" spans="7:10" ht="14.25" thickBot="1">
      <c r="G2" s="39"/>
      <c r="H2" s="39"/>
      <c r="I2" s="39" t="s">
        <v>52</v>
      </c>
      <c r="J2" s="652"/>
    </row>
    <row r="3" spans="1:10" ht="24" customHeight="1" thickBot="1">
      <c r="A3" s="650" t="s">
        <v>60</v>
      </c>
      <c r="B3" s="426" t="s">
        <v>44</v>
      </c>
      <c r="C3" s="427"/>
      <c r="D3" s="427"/>
      <c r="E3" s="427"/>
      <c r="F3" s="426" t="s">
        <v>45</v>
      </c>
      <c r="G3" s="428"/>
      <c r="H3" s="428"/>
      <c r="I3" s="428"/>
      <c r="J3" s="652"/>
    </row>
    <row r="4" spans="1:10" s="400" customFormat="1" ht="35.25" customHeight="1" thickBot="1">
      <c r="A4" s="651"/>
      <c r="B4" s="27" t="s">
        <v>53</v>
      </c>
      <c r="C4" s="28" t="str">
        <f>+'2.1.sz.mell  '!C4</f>
        <v>2014. évi eredeti előirányzat</v>
      </c>
      <c r="D4" s="386" t="str">
        <f>+'2.1.sz.mell  '!D4</f>
        <v>2014. évi módosított előirányzat</v>
      </c>
      <c r="E4" s="28" t="str">
        <f>+'2.1.sz.mell  '!E4</f>
        <v>2014. évi teljesítés</v>
      </c>
      <c r="F4" s="27" t="s">
        <v>53</v>
      </c>
      <c r="G4" s="28" t="str">
        <f>+'2.1.sz.mell  '!C4</f>
        <v>2014. évi eredeti előirányzat</v>
      </c>
      <c r="H4" s="386" t="str">
        <f>+'2.1.sz.mell  '!D4</f>
        <v>2014. évi módosított előirányzat</v>
      </c>
      <c r="I4" s="416" t="str">
        <f>+'2.1.sz.mell  '!E4</f>
        <v>2014. évi teljesítés</v>
      </c>
      <c r="J4" s="652"/>
    </row>
    <row r="5" spans="1:10" s="400" customFormat="1" ht="13.5" thickBot="1">
      <c r="A5" s="429" t="s">
        <v>422</v>
      </c>
      <c r="B5" s="430" t="s">
        <v>423</v>
      </c>
      <c r="C5" s="431" t="s">
        <v>424</v>
      </c>
      <c r="D5" s="431" t="s">
        <v>425</v>
      </c>
      <c r="E5" s="431" t="s">
        <v>426</v>
      </c>
      <c r="F5" s="430" t="s">
        <v>503</v>
      </c>
      <c r="G5" s="431" t="s">
        <v>504</v>
      </c>
      <c r="H5" s="431" t="s">
        <v>505</v>
      </c>
      <c r="I5" s="432" t="s">
        <v>506</v>
      </c>
      <c r="J5" s="652"/>
    </row>
    <row r="6" spans="1:10" ht="12.75" customHeight="1">
      <c r="A6" s="402" t="s">
        <v>7</v>
      </c>
      <c r="B6" s="403" t="s">
        <v>494</v>
      </c>
      <c r="C6" s="389">
        <v>372770</v>
      </c>
      <c r="D6" s="389">
        <v>372868</v>
      </c>
      <c r="E6" s="389">
        <v>96043</v>
      </c>
      <c r="F6" s="403" t="s">
        <v>158</v>
      </c>
      <c r="G6" s="389">
        <v>265817</v>
      </c>
      <c r="H6" s="389">
        <v>289990</v>
      </c>
      <c r="I6" s="395">
        <v>37016</v>
      </c>
      <c r="J6" s="652"/>
    </row>
    <row r="7" spans="1:10" ht="12.75">
      <c r="A7" s="404" t="s">
        <v>8</v>
      </c>
      <c r="B7" s="405" t="s">
        <v>495</v>
      </c>
      <c r="C7" s="390">
        <v>372770</v>
      </c>
      <c r="D7" s="390">
        <v>372770</v>
      </c>
      <c r="E7" s="390">
        <v>95945</v>
      </c>
      <c r="F7" s="405" t="s">
        <v>507</v>
      </c>
      <c r="G7" s="390">
        <v>261367</v>
      </c>
      <c r="H7" s="390">
        <v>261367</v>
      </c>
      <c r="I7" s="396">
        <v>33839</v>
      </c>
      <c r="J7" s="652"/>
    </row>
    <row r="8" spans="1:10" ht="12.75" customHeight="1">
      <c r="A8" s="404" t="s">
        <v>9</v>
      </c>
      <c r="B8" s="405" t="s">
        <v>496</v>
      </c>
      <c r="C8" s="390"/>
      <c r="D8" s="390">
        <v>1352</v>
      </c>
      <c r="E8" s="390">
        <v>1552</v>
      </c>
      <c r="F8" s="405" t="s">
        <v>138</v>
      </c>
      <c r="G8" s="390">
        <v>150975</v>
      </c>
      <c r="H8" s="390">
        <v>149449</v>
      </c>
      <c r="I8" s="396">
        <v>123097</v>
      </c>
      <c r="J8" s="652"/>
    </row>
    <row r="9" spans="1:10" ht="12.75" customHeight="1">
      <c r="A9" s="404" t="s">
        <v>10</v>
      </c>
      <c r="B9" s="405" t="s">
        <v>497</v>
      </c>
      <c r="C9" s="390">
        <v>56597</v>
      </c>
      <c r="D9" s="390">
        <v>72097</v>
      </c>
      <c r="E9" s="390">
        <v>54184</v>
      </c>
      <c r="F9" s="405" t="s">
        <v>508</v>
      </c>
      <c r="G9" s="390">
        <v>145975</v>
      </c>
      <c r="H9" s="390">
        <v>145975</v>
      </c>
      <c r="I9" s="396">
        <v>119591</v>
      </c>
      <c r="J9" s="652"/>
    </row>
    <row r="10" spans="1:10" ht="12.75" customHeight="1">
      <c r="A10" s="404" t="s">
        <v>11</v>
      </c>
      <c r="B10" s="405" t="s">
        <v>498</v>
      </c>
      <c r="C10" s="390"/>
      <c r="D10" s="390"/>
      <c r="E10" s="390"/>
      <c r="F10" s="405" t="s">
        <v>161</v>
      </c>
      <c r="G10" s="390">
        <v>26515</v>
      </c>
      <c r="H10" s="390">
        <v>50022</v>
      </c>
      <c r="I10" s="396">
        <v>50022</v>
      </c>
      <c r="J10" s="652"/>
    </row>
    <row r="11" spans="1:10" ht="12.75" customHeight="1">
      <c r="A11" s="404" t="s">
        <v>12</v>
      </c>
      <c r="B11" s="405" t="s">
        <v>499</v>
      </c>
      <c r="C11" s="391"/>
      <c r="D11" s="391"/>
      <c r="E11" s="391"/>
      <c r="F11" s="447"/>
      <c r="G11" s="390"/>
      <c r="H11" s="390"/>
      <c r="I11" s="396"/>
      <c r="J11" s="652"/>
    </row>
    <row r="12" spans="1:10" ht="12.75" customHeight="1">
      <c r="A12" s="404" t="s">
        <v>13</v>
      </c>
      <c r="B12" s="7"/>
      <c r="C12" s="390"/>
      <c r="D12" s="390"/>
      <c r="E12" s="390"/>
      <c r="F12" s="447"/>
      <c r="G12" s="390"/>
      <c r="H12" s="390"/>
      <c r="I12" s="396"/>
      <c r="J12" s="652"/>
    </row>
    <row r="13" spans="1:10" ht="12.75" customHeight="1">
      <c r="A13" s="404" t="s">
        <v>14</v>
      </c>
      <c r="B13" s="7"/>
      <c r="C13" s="390"/>
      <c r="D13" s="390"/>
      <c r="E13" s="390"/>
      <c r="F13" s="448"/>
      <c r="G13" s="390"/>
      <c r="H13" s="390"/>
      <c r="I13" s="396"/>
      <c r="J13" s="652"/>
    </row>
    <row r="14" spans="1:10" ht="12.75" customHeight="1">
      <c r="A14" s="404" t="s">
        <v>15</v>
      </c>
      <c r="B14" s="445"/>
      <c r="C14" s="391"/>
      <c r="D14" s="391"/>
      <c r="E14" s="391"/>
      <c r="F14" s="447"/>
      <c r="G14" s="390"/>
      <c r="H14" s="390"/>
      <c r="I14" s="396"/>
      <c r="J14" s="652"/>
    </row>
    <row r="15" spans="1:10" ht="12.75">
      <c r="A15" s="404" t="s">
        <v>16</v>
      </c>
      <c r="B15" s="7"/>
      <c r="C15" s="391"/>
      <c r="D15" s="391"/>
      <c r="E15" s="391"/>
      <c r="F15" s="447"/>
      <c r="G15" s="390"/>
      <c r="H15" s="390"/>
      <c r="I15" s="396"/>
      <c r="J15" s="652"/>
    </row>
    <row r="16" spans="1:10" ht="12.75" customHeight="1" thickBot="1">
      <c r="A16" s="442" t="s">
        <v>17</v>
      </c>
      <c r="B16" s="446"/>
      <c r="C16" s="444"/>
      <c r="D16" s="108"/>
      <c r="E16" s="115"/>
      <c r="F16" s="443" t="s">
        <v>38</v>
      </c>
      <c r="G16" s="390"/>
      <c r="H16" s="390"/>
      <c r="I16" s="396"/>
      <c r="J16" s="652"/>
    </row>
    <row r="17" spans="1:10" ht="15.75" customHeight="1" thickBot="1">
      <c r="A17" s="407" t="s">
        <v>18</v>
      </c>
      <c r="B17" s="388" t="s">
        <v>500</v>
      </c>
      <c r="C17" s="393">
        <f>+C6+C8+C9+C11+C12+C13+C14+C15+C16</f>
        <v>429367</v>
      </c>
      <c r="D17" s="393">
        <f>+D6+D8+D9+D11+D12+D13+D14+D15+D16</f>
        <v>446317</v>
      </c>
      <c r="E17" s="393">
        <f>+E6+E8+E9+E11+E12+E13+E14+E15+E16</f>
        <v>151779</v>
      </c>
      <c r="F17" s="388" t="s">
        <v>509</v>
      </c>
      <c r="G17" s="393">
        <f>+G6+G8+G10+G11+G12+G13+G14+G15+G16</f>
        <v>443307</v>
      </c>
      <c r="H17" s="393">
        <f>+H6+H8+H10+H11+H12+H13+H14+H15+H16</f>
        <v>489461</v>
      </c>
      <c r="I17" s="425">
        <f>+I6+I8+I10+I11+I12+I13+I14+I15+I16</f>
        <v>210135</v>
      </c>
      <c r="J17" s="652"/>
    </row>
    <row r="18" spans="1:10" ht="12.75" customHeight="1">
      <c r="A18" s="402" t="s">
        <v>19</v>
      </c>
      <c r="B18" s="434" t="s">
        <v>179</v>
      </c>
      <c r="C18" s="441">
        <f>+C19+C20+C21+C22+C23</f>
        <v>13000</v>
      </c>
      <c r="D18" s="441">
        <f>+D19+D20+D21+D22+D23</f>
        <v>23237</v>
      </c>
      <c r="E18" s="441">
        <f>+E19+E20+E21+E22+E23</f>
        <v>0</v>
      </c>
      <c r="F18" s="410" t="s">
        <v>142</v>
      </c>
      <c r="G18" s="103"/>
      <c r="H18" s="103"/>
      <c r="I18" s="420"/>
      <c r="J18" s="652"/>
    </row>
    <row r="19" spans="1:10" ht="12.75" customHeight="1">
      <c r="A19" s="404" t="s">
        <v>20</v>
      </c>
      <c r="B19" s="435" t="s">
        <v>168</v>
      </c>
      <c r="C19" s="387">
        <v>13000</v>
      </c>
      <c r="D19" s="387">
        <v>23237</v>
      </c>
      <c r="E19" s="387"/>
      <c r="F19" s="410" t="s">
        <v>145</v>
      </c>
      <c r="G19" s="387"/>
      <c r="H19" s="387"/>
      <c r="I19" s="421"/>
      <c r="J19" s="652"/>
    </row>
    <row r="20" spans="1:10" ht="12.75" customHeight="1">
      <c r="A20" s="402" t="s">
        <v>21</v>
      </c>
      <c r="B20" s="435" t="s">
        <v>169</v>
      </c>
      <c r="C20" s="387"/>
      <c r="D20" s="387"/>
      <c r="E20" s="387"/>
      <c r="F20" s="410" t="s">
        <v>116</v>
      </c>
      <c r="G20" s="387"/>
      <c r="H20" s="387"/>
      <c r="I20" s="421"/>
      <c r="J20" s="652"/>
    </row>
    <row r="21" spans="1:10" ht="12.75" customHeight="1">
      <c r="A21" s="404" t="s">
        <v>22</v>
      </c>
      <c r="B21" s="435" t="s">
        <v>170</v>
      </c>
      <c r="C21" s="387"/>
      <c r="D21" s="387"/>
      <c r="E21" s="387"/>
      <c r="F21" s="410" t="s">
        <v>117</v>
      </c>
      <c r="G21" s="387"/>
      <c r="H21" s="387"/>
      <c r="I21" s="421"/>
      <c r="J21" s="652"/>
    </row>
    <row r="22" spans="1:10" ht="12.75" customHeight="1">
      <c r="A22" s="402" t="s">
        <v>23</v>
      </c>
      <c r="B22" s="435" t="s">
        <v>171</v>
      </c>
      <c r="C22" s="387"/>
      <c r="D22" s="387"/>
      <c r="E22" s="387"/>
      <c r="F22" s="409" t="s">
        <v>165</v>
      </c>
      <c r="G22" s="387"/>
      <c r="H22" s="387"/>
      <c r="I22" s="421"/>
      <c r="J22" s="652"/>
    </row>
    <row r="23" spans="1:10" ht="12.75" customHeight="1">
      <c r="A23" s="404" t="s">
        <v>24</v>
      </c>
      <c r="B23" s="436" t="s">
        <v>172</v>
      </c>
      <c r="C23" s="387"/>
      <c r="D23" s="387"/>
      <c r="E23" s="387"/>
      <c r="F23" s="410" t="s">
        <v>146</v>
      </c>
      <c r="G23" s="387"/>
      <c r="H23" s="387"/>
      <c r="I23" s="421"/>
      <c r="J23" s="652"/>
    </row>
    <row r="24" spans="1:10" ht="12.75" customHeight="1">
      <c r="A24" s="402" t="s">
        <v>25</v>
      </c>
      <c r="B24" s="437" t="s">
        <v>173</v>
      </c>
      <c r="C24" s="412">
        <f>+C25+C26+C27+C28+C29</f>
        <v>0</v>
      </c>
      <c r="D24" s="412">
        <f>+D25+D26+D27+D28+D29</f>
        <v>0</v>
      </c>
      <c r="E24" s="412">
        <f>+E25+E26+E27+E28+E29</f>
        <v>0</v>
      </c>
      <c r="F24" s="438" t="s">
        <v>144</v>
      </c>
      <c r="G24" s="387"/>
      <c r="H24" s="387"/>
      <c r="I24" s="421"/>
      <c r="J24" s="652"/>
    </row>
    <row r="25" spans="1:10" ht="12.75" customHeight="1">
      <c r="A25" s="404" t="s">
        <v>26</v>
      </c>
      <c r="B25" s="436" t="s">
        <v>174</v>
      </c>
      <c r="C25" s="387"/>
      <c r="D25" s="387"/>
      <c r="E25" s="387"/>
      <c r="F25" s="438" t="s">
        <v>510</v>
      </c>
      <c r="G25" s="387"/>
      <c r="H25" s="387"/>
      <c r="I25" s="421"/>
      <c r="J25" s="652"/>
    </row>
    <row r="26" spans="1:10" ht="12.75" customHeight="1">
      <c r="A26" s="402" t="s">
        <v>27</v>
      </c>
      <c r="B26" s="436" t="s">
        <v>175</v>
      </c>
      <c r="C26" s="387"/>
      <c r="D26" s="387"/>
      <c r="E26" s="387"/>
      <c r="F26" s="433"/>
      <c r="G26" s="387"/>
      <c r="H26" s="387"/>
      <c r="I26" s="421"/>
      <c r="J26" s="652"/>
    </row>
    <row r="27" spans="1:10" ht="12.75" customHeight="1">
      <c r="A27" s="404" t="s">
        <v>28</v>
      </c>
      <c r="B27" s="435" t="s">
        <v>176</v>
      </c>
      <c r="C27" s="387"/>
      <c r="D27" s="387"/>
      <c r="E27" s="387"/>
      <c r="F27" s="422"/>
      <c r="G27" s="387"/>
      <c r="H27" s="387"/>
      <c r="I27" s="421"/>
      <c r="J27" s="652"/>
    </row>
    <row r="28" spans="1:10" ht="12.75" customHeight="1">
      <c r="A28" s="402" t="s">
        <v>29</v>
      </c>
      <c r="B28" s="439" t="s">
        <v>177</v>
      </c>
      <c r="C28" s="387"/>
      <c r="D28" s="387"/>
      <c r="E28" s="387"/>
      <c r="F28" s="7"/>
      <c r="G28" s="387"/>
      <c r="H28" s="387"/>
      <c r="I28" s="421"/>
      <c r="J28" s="652"/>
    </row>
    <row r="29" spans="1:10" ht="12.75" customHeight="1" thickBot="1">
      <c r="A29" s="404" t="s">
        <v>30</v>
      </c>
      <c r="B29" s="440" t="s">
        <v>178</v>
      </c>
      <c r="C29" s="387"/>
      <c r="D29" s="387"/>
      <c r="E29" s="387"/>
      <c r="F29" s="422"/>
      <c r="G29" s="387"/>
      <c r="H29" s="387"/>
      <c r="I29" s="421"/>
      <c r="J29" s="652"/>
    </row>
    <row r="30" spans="1:10" ht="16.5" customHeight="1" thickBot="1">
      <c r="A30" s="407" t="s">
        <v>31</v>
      </c>
      <c r="B30" s="388" t="s">
        <v>501</v>
      </c>
      <c r="C30" s="393">
        <f>+C18+C24</f>
        <v>13000</v>
      </c>
      <c r="D30" s="393">
        <f>+D18+D24</f>
        <v>23237</v>
      </c>
      <c r="E30" s="393">
        <f>+E18+E24</f>
        <v>0</v>
      </c>
      <c r="F30" s="388" t="s">
        <v>512</v>
      </c>
      <c r="G30" s="393">
        <f>SUM(G18:G29)</f>
        <v>0</v>
      </c>
      <c r="H30" s="393">
        <f>SUM(H18:H29)</f>
        <v>0</v>
      </c>
      <c r="I30" s="425">
        <f>SUM(I18:I29)</f>
        <v>0</v>
      </c>
      <c r="J30" s="652"/>
    </row>
    <row r="31" spans="1:10" ht="16.5" customHeight="1" thickBot="1">
      <c r="A31" s="407" t="s">
        <v>32</v>
      </c>
      <c r="B31" s="413" t="s">
        <v>502</v>
      </c>
      <c r="C31" s="101">
        <f>+C17+C30</f>
        <v>442367</v>
      </c>
      <c r="D31" s="101">
        <f>+D17+D30</f>
        <v>469554</v>
      </c>
      <c r="E31" s="414">
        <f>+E17+E30</f>
        <v>151779</v>
      </c>
      <c r="F31" s="413" t="s">
        <v>511</v>
      </c>
      <c r="G31" s="101">
        <f>+G17+G30</f>
        <v>443307</v>
      </c>
      <c r="H31" s="101">
        <f>+H17+H30</f>
        <v>489461</v>
      </c>
      <c r="I31" s="102">
        <f>+I17+I30</f>
        <v>210135</v>
      </c>
      <c r="J31" s="652"/>
    </row>
    <row r="32" spans="1:10" ht="16.5" customHeight="1" thickBot="1">
      <c r="A32" s="407" t="s">
        <v>33</v>
      </c>
      <c r="B32" s="413" t="s">
        <v>120</v>
      </c>
      <c r="C32" s="101">
        <f>IF(C17-G17&lt;0,G17-C17,"-")</f>
        <v>13940</v>
      </c>
      <c r="D32" s="101">
        <f>IF(D17-H17&lt;0,H17-D17,"-")</f>
        <v>43144</v>
      </c>
      <c r="E32" s="414">
        <f>IF(E17-I17&lt;0,I17-E17,"-")</f>
        <v>58356</v>
      </c>
      <c r="F32" s="413" t="s">
        <v>121</v>
      </c>
      <c r="G32" s="101" t="str">
        <f>IF(C17-G17&gt;0,C17-G17,"-")</f>
        <v>-</v>
      </c>
      <c r="H32" s="101" t="str">
        <f>IF(D17-H17&gt;0,D17-H17,"-")</f>
        <v>-</v>
      </c>
      <c r="I32" s="102" t="str">
        <f>IF(E17-I17&gt;0,E17-I17,"-")</f>
        <v>-</v>
      </c>
      <c r="J32" s="652"/>
    </row>
    <row r="33" spans="1:10" ht="16.5" customHeight="1" thickBot="1">
      <c r="A33" s="407" t="s">
        <v>34</v>
      </c>
      <c r="B33" s="413" t="s">
        <v>166</v>
      </c>
      <c r="C33" s="101">
        <f>IF(C31-G31&lt;0,G31-C31,"-")</f>
        <v>940</v>
      </c>
      <c r="D33" s="101">
        <f>IF(D31-H31&lt;0,H31-D31,"-")</f>
        <v>19907</v>
      </c>
      <c r="E33" s="101">
        <f>IF(E31-I31&lt;0,I31-E31,"-")</f>
        <v>58356</v>
      </c>
      <c r="F33" s="413" t="s">
        <v>167</v>
      </c>
      <c r="G33" s="101" t="str">
        <f>IF(C26-G26&gt;0,C26-G26,"-")</f>
        <v>-</v>
      </c>
      <c r="H33" s="101" t="str">
        <f>IF(D26-H26&gt;0,D26-H26,"-")</f>
        <v>-</v>
      </c>
      <c r="I33" s="102" t="str">
        <f>IF(E26-I26&gt;0,E26-I26,"-")</f>
        <v>-</v>
      </c>
      <c r="J33" s="652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9">
      <selection activeCell="C44" sqref="C44"/>
    </sheetView>
  </sheetViews>
  <sheetFormatPr defaultColWidth="9.00390625" defaultRowHeight="12.75"/>
  <cols>
    <col min="1" max="1" width="46.375" style="260" customWidth="1"/>
    <col min="2" max="2" width="13.875" style="260" customWidth="1"/>
    <col min="3" max="3" width="66.125" style="260" customWidth="1"/>
    <col min="4" max="5" width="13.875" style="260" customWidth="1"/>
    <col min="6" max="16384" width="9.375" style="260" customWidth="1"/>
  </cols>
  <sheetData>
    <row r="1" spans="1:5" ht="18.75">
      <c r="A1" s="449" t="s">
        <v>111</v>
      </c>
      <c r="E1" s="455" t="s">
        <v>115</v>
      </c>
    </row>
    <row r="3" spans="1:5" ht="12.75">
      <c r="A3" s="450"/>
      <c r="B3" s="456"/>
      <c r="C3" s="450"/>
      <c r="D3" s="457"/>
      <c r="E3" s="456"/>
    </row>
    <row r="4" spans="1:5" ht="15.75">
      <c r="A4" s="424" t="str">
        <f>+ÖSSZEFÜGGÉSEK!A4</f>
        <v>2014. évi eredeti előirányzat BEVÉTELEK</v>
      </c>
      <c r="B4" s="458"/>
      <c r="C4" s="451"/>
      <c r="D4" s="457"/>
      <c r="E4" s="456"/>
    </row>
    <row r="5" spans="1:5" ht="12.75">
      <c r="A5" s="450"/>
      <c r="B5" s="456"/>
      <c r="C5" s="450"/>
      <c r="D5" s="457"/>
      <c r="E5" s="456"/>
    </row>
    <row r="6" spans="1:5" ht="12.75">
      <c r="A6" s="450" t="s">
        <v>517</v>
      </c>
      <c r="B6" s="456">
        <f>+'1.1.sz.mell.'!C61</f>
        <v>808568</v>
      </c>
      <c r="C6" s="450" t="s">
        <v>518</v>
      </c>
      <c r="D6" s="457">
        <f>+'2.1.sz.mell  '!C18+'2.2.sz.mell  '!C17</f>
        <v>808568</v>
      </c>
      <c r="E6" s="456">
        <f>+B6-D6</f>
        <v>0</v>
      </c>
    </row>
    <row r="7" spans="1:5" ht="12.75">
      <c r="A7" s="450" t="s">
        <v>519</v>
      </c>
      <c r="B7" s="456">
        <f>+'1.1.sz.mell.'!C84</f>
        <v>23237</v>
      </c>
      <c r="C7" s="450" t="s">
        <v>520</v>
      </c>
      <c r="D7" s="457">
        <f>+'2.1.sz.mell  '!C27+'2.2.sz.mell  '!C30</f>
        <v>23237</v>
      </c>
      <c r="E7" s="456">
        <f>+B7-D7</f>
        <v>0</v>
      </c>
    </row>
    <row r="8" spans="1:5" ht="12.75">
      <c r="A8" s="450" t="s">
        <v>521</v>
      </c>
      <c r="B8" s="456">
        <f>+'1.1.sz.mell.'!C85</f>
        <v>831805</v>
      </c>
      <c r="C8" s="450" t="s">
        <v>522</v>
      </c>
      <c r="D8" s="457">
        <f>+'2.1.sz.mell  '!C28+'2.2.sz.mell  '!C31</f>
        <v>831805</v>
      </c>
      <c r="E8" s="456">
        <f>+B8-D8</f>
        <v>0</v>
      </c>
    </row>
    <row r="9" spans="1:5" ht="12.75">
      <c r="A9" s="450"/>
      <c r="B9" s="456"/>
      <c r="C9" s="450"/>
      <c r="D9" s="457"/>
      <c r="E9" s="456"/>
    </row>
    <row r="10" spans="1:5" ht="15.75">
      <c r="A10" s="424" t="str">
        <f>+ÖSSZEFÜGGÉSEK!A10</f>
        <v>2014. évi módosított előirányzat BEVÉTELEK</v>
      </c>
      <c r="B10" s="458"/>
      <c r="C10" s="451"/>
      <c r="D10" s="457"/>
      <c r="E10" s="456"/>
    </row>
    <row r="11" spans="1:5" ht="12.75">
      <c r="A11" s="450"/>
      <c r="B11" s="456"/>
      <c r="C11" s="450"/>
      <c r="D11" s="457"/>
      <c r="E11" s="456"/>
    </row>
    <row r="12" spans="1:5" ht="12.75">
      <c r="A12" s="450" t="s">
        <v>523</v>
      </c>
      <c r="B12" s="456">
        <f>+'1.1.sz.mell.'!D61</f>
        <v>985060</v>
      </c>
      <c r="C12" s="450" t="s">
        <v>529</v>
      </c>
      <c r="D12" s="457">
        <f>+'2.1.sz.mell  '!D18+'2.2.sz.mell  '!D17</f>
        <v>985060</v>
      </c>
      <c r="E12" s="456">
        <f>+B12-D12</f>
        <v>0</v>
      </c>
    </row>
    <row r="13" spans="1:5" ht="12.75">
      <c r="A13" s="450" t="s">
        <v>524</v>
      </c>
      <c r="B13" s="456">
        <f>+'1.1.sz.mell.'!D84</f>
        <v>31235</v>
      </c>
      <c r="C13" s="450" t="s">
        <v>530</v>
      </c>
      <c r="D13" s="457">
        <f>+'2.1.sz.mell  '!D27+'2.2.sz.mell  '!D30</f>
        <v>31235</v>
      </c>
      <c r="E13" s="456">
        <f>+B13-D13</f>
        <v>0</v>
      </c>
    </row>
    <row r="14" spans="1:5" ht="12.75">
      <c r="A14" s="450" t="s">
        <v>525</v>
      </c>
      <c r="B14" s="456">
        <f>+'1.1.sz.mell.'!D85</f>
        <v>1016295</v>
      </c>
      <c r="C14" s="450" t="s">
        <v>531</v>
      </c>
      <c r="D14" s="457">
        <f>+'2.1.sz.mell  '!D28+'2.2.sz.mell  '!D31</f>
        <v>1016295</v>
      </c>
      <c r="E14" s="456">
        <f>+B14-D14</f>
        <v>0</v>
      </c>
    </row>
    <row r="15" spans="1:5" ht="12.75">
      <c r="A15" s="450"/>
      <c r="B15" s="456"/>
      <c r="C15" s="450"/>
      <c r="D15" s="457"/>
      <c r="E15" s="456"/>
    </row>
    <row r="16" spans="1:5" ht="14.25">
      <c r="A16" s="459" t="str">
        <f>+ÖSSZEFÜGGÉSEK!A16</f>
        <v>2014. évi teljesítés BEVÉTELEK</v>
      </c>
      <c r="B16" s="423"/>
      <c r="C16" s="451"/>
      <c r="D16" s="457"/>
      <c r="E16" s="456"/>
    </row>
    <row r="17" spans="1:5" ht="12.75">
      <c r="A17" s="450"/>
      <c r="B17" s="456"/>
      <c r="C17" s="450"/>
      <c r="D17" s="457"/>
      <c r="E17" s="456"/>
    </row>
    <row r="18" spans="1:5" ht="12.75">
      <c r="A18" s="450" t="s">
        <v>526</v>
      </c>
      <c r="B18" s="456">
        <f>+'1.1.sz.mell.'!E61</f>
        <v>671736</v>
      </c>
      <c r="C18" s="450" t="s">
        <v>532</v>
      </c>
      <c r="D18" s="457">
        <f>+'2.1.sz.mell  '!E18+'2.2.sz.mell  '!E17</f>
        <v>671736</v>
      </c>
      <c r="E18" s="456">
        <f>+B18-D18</f>
        <v>0</v>
      </c>
    </row>
    <row r="19" spans="1:5" ht="12.75">
      <c r="A19" s="450" t="s">
        <v>527</v>
      </c>
      <c r="B19" s="456">
        <f>+'1.1.sz.mell.'!E84</f>
        <v>7998</v>
      </c>
      <c r="C19" s="450" t="s">
        <v>533</v>
      </c>
      <c r="D19" s="457">
        <f>+'2.1.sz.mell  '!E27+'2.2.sz.mell  '!E30</f>
        <v>7998</v>
      </c>
      <c r="E19" s="456">
        <f>+B19-D19</f>
        <v>0</v>
      </c>
    </row>
    <row r="20" spans="1:5" ht="12.75">
      <c r="A20" s="450" t="s">
        <v>528</v>
      </c>
      <c r="B20" s="456">
        <f>+'1.1.sz.mell.'!E85</f>
        <v>679734</v>
      </c>
      <c r="C20" s="450" t="s">
        <v>534</v>
      </c>
      <c r="D20" s="457">
        <f>+'2.1.sz.mell  '!E28+'2.2.sz.mell  '!E31</f>
        <v>679734</v>
      </c>
      <c r="E20" s="456">
        <f>+B20-D20</f>
        <v>0</v>
      </c>
    </row>
    <row r="21" spans="1:5" ht="12.75">
      <c r="A21" s="450"/>
      <c r="B21" s="456"/>
      <c r="C21" s="450"/>
      <c r="D21" s="457"/>
      <c r="E21" s="456"/>
    </row>
    <row r="22" spans="1:5" ht="15.75">
      <c r="A22" s="424" t="str">
        <f>+ÖSSZEFÜGGÉSEK!A22</f>
        <v>2014. évi eredeti előirányzat KIADÁSOK</v>
      </c>
      <c r="B22" s="458"/>
      <c r="C22" s="451"/>
      <c r="D22" s="457"/>
      <c r="E22" s="456"/>
    </row>
    <row r="23" spans="1:5" ht="12.75">
      <c r="A23" s="450"/>
      <c r="B23" s="456"/>
      <c r="C23" s="450"/>
      <c r="D23" s="457"/>
      <c r="E23" s="456"/>
    </row>
    <row r="24" spans="1:5" ht="12.75">
      <c r="A24" s="450" t="s">
        <v>535</v>
      </c>
      <c r="B24" s="456">
        <f>+'1.1.sz.mell.'!C125</f>
        <v>808797</v>
      </c>
      <c r="C24" s="450" t="s">
        <v>541</v>
      </c>
      <c r="D24" s="457">
        <f>+'2.1.sz.mell  '!G18+'2.2.sz.mell  '!G17</f>
        <v>808797</v>
      </c>
      <c r="E24" s="456">
        <f>+B24-D24</f>
        <v>0</v>
      </c>
    </row>
    <row r="25" spans="1:5" ht="12.75">
      <c r="A25" s="450" t="s">
        <v>514</v>
      </c>
      <c r="B25" s="456">
        <f>+'1.1.sz.mell.'!C145</f>
        <v>23008</v>
      </c>
      <c r="C25" s="450" t="s">
        <v>542</v>
      </c>
      <c r="D25" s="457">
        <f>+'2.1.sz.mell  '!G27+'2.2.sz.mell  '!G30</f>
        <v>23008</v>
      </c>
      <c r="E25" s="456">
        <f>+B25-D25</f>
        <v>0</v>
      </c>
    </row>
    <row r="26" spans="1:5" ht="12.75">
      <c r="A26" s="450" t="s">
        <v>536</v>
      </c>
      <c r="B26" s="456">
        <f>+'1.1.sz.mell.'!C146</f>
        <v>831805</v>
      </c>
      <c r="C26" s="450" t="s">
        <v>543</v>
      </c>
      <c r="D26" s="457">
        <f>+'2.1.sz.mell  '!G28+'2.2.sz.mell  '!G31</f>
        <v>831805</v>
      </c>
      <c r="E26" s="456">
        <f>+B26-D26</f>
        <v>0</v>
      </c>
    </row>
    <row r="27" spans="1:5" ht="12.75">
      <c r="A27" s="450"/>
      <c r="B27" s="456"/>
      <c r="C27" s="450"/>
      <c r="D27" s="457"/>
      <c r="E27" s="456"/>
    </row>
    <row r="28" spans="1:5" ht="15.75">
      <c r="A28" s="424" t="str">
        <f>+ÖSSZEFÜGGÉSEK!A28</f>
        <v>2014. évi módosított előirányzat KIADÁSOK</v>
      </c>
      <c r="B28" s="458"/>
      <c r="C28" s="451"/>
      <c r="D28" s="457"/>
      <c r="E28" s="456"/>
    </row>
    <row r="29" spans="1:5" ht="12.75">
      <c r="A29" s="450"/>
      <c r="B29" s="456"/>
      <c r="C29" s="450"/>
      <c r="D29" s="457"/>
      <c r="E29" s="456"/>
    </row>
    <row r="30" spans="1:5" ht="12.75">
      <c r="A30" s="450" t="s">
        <v>537</v>
      </c>
      <c r="B30" s="456">
        <f>+'1.1.sz.mell.'!D125</f>
        <v>993287</v>
      </c>
      <c r="C30" s="450" t="s">
        <v>548</v>
      </c>
      <c r="D30" s="457">
        <f>+'2.1.sz.mell  '!H18+'2.2.sz.mell  '!H17</f>
        <v>993287</v>
      </c>
      <c r="E30" s="456">
        <f>+B30-D30</f>
        <v>0</v>
      </c>
    </row>
    <row r="31" spans="1:5" ht="12.75">
      <c r="A31" s="450" t="s">
        <v>515</v>
      </c>
      <c r="B31" s="456">
        <f>+'1.1.sz.mell.'!D145</f>
        <v>23008</v>
      </c>
      <c r="C31" s="450" t="s">
        <v>545</v>
      </c>
      <c r="D31" s="457">
        <f>+'2.1.sz.mell  '!H27+'2.2.sz.mell  '!H30</f>
        <v>23008</v>
      </c>
      <c r="E31" s="456">
        <f>+B31-D31</f>
        <v>0</v>
      </c>
    </row>
    <row r="32" spans="1:5" ht="12.75">
      <c r="A32" s="450" t="s">
        <v>538</v>
      </c>
      <c r="B32" s="456">
        <f>+'1.1.sz.mell.'!D146</f>
        <v>1016295</v>
      </c>
      <c r="C32" s="450" t="s">
        <v>544</v>
      </c>
      <c r="D32" s="457">
        <f>+'2.1.sz.mell  '!H28+'2.2.sz.mell  '!H31</f>
        <v>1016295</v>
      </c>
      <c r="E32" s="456">
        <f>+B32-D32</f>
        <v>0</v>
      </c>
    </row>
    <row r="33" spans="1:5" ht="12.75">
      <c r="A33" s="450"/>
      <c r="B33" s="456"/>
      <c r="C33" s="450"/>
      <c r="D33" s="457"/>
      <c r="E33" s="456"/>
    </row>
    <row r="34" spans="1:5" ht="15.75">
      <c r="A34" s="454" t="str">
        <f>+ÖSSZEFÜGGÉSEK!A34</f>
        <v>2014. évi teljesítés KIADÁSOK</v>
      </c>
      <c r="B34" s="458"/>
      <c r="C34" s="451"/>
      <c r="D34" s="457"/>
      <c r="E34" s="456"/>
    </row>
    <row r="35" spans="1:5" ht="12.75">
      <c r="A35" s="450"/>
      <c r="B35" s="456"/>
      <c r="C35" s="450"/>
      <c r="D35" s="457"/>
      <c r="E35" s="456"/>
    </row>
    <row r="36" spans="1:5" ht="12.75">
      <c r="A36" s="450" t="s">
        <v>539</v>
      </c>
      <c r="B36" s="456">
        <f>+'1.1.sz.mell.'!E125</f>
        <v>682965</v>
      </c>
      <c r="C36" s="450" t="s">
        <v>549</v>
      </c>
      <c r="D36" s="457">
        <f>+'2.1.sz.mell  '!I18+'2.2.sz.mell  '!I17</f>
        <v>682965</v>
      </c>
      <c r="E36" s="456">
        <f>+B36-D36</f>
        <v>0</v>
      </c>
    </row>
    <row r="37" spans="1:5" ht="12.75">
      <c r="A37" s="450" t="s">
        <v>516</v>
      </c>
      <c r="B37" s="456">
        <f>+'1.1.sz.mell.'!E145</f>
        <v>23008</v>
      </c>
      <c r="C37" s="450" t="s">
        <v>547</v>
      </c>
      <c r="D37" s="457">
        <f>+'2.1.sz.mell  '!I27+'2.2.sz.mell  '!I30</f>
        <v>23008</v>
      </c>
      <c r="E37" s="456">
        <f>+B37-D37</f>
        <v>0</v>
      </c>
    </row>
    <row r="38" spans="1:5" ht="12.75">
      <c r="A38" s="450" t="s">
        <v>540</v>
      </c>
      <c r="B38" s="456">
        <f>+'1.1.sz.mell.'!E146</f>
        <v>705973</v>
      </c>
      <c r="C38" s="450" t="s">
        <v>546</v>
      </c>
      <c r="D38" s="457">
        <f>+'2.1.sz.mell  '!I28+'2.2.sz.mell  '!I31</f>
        <v>705973</v>
      </c>
      <c r="E38" s="456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workbookViewId="0" topLeftCell="A1">
      <selection activeCell="H23" sqref="H23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54" t="s">
        <v>1</v>
      </c>
      <c r="B1" s="654"/>
      <c r="C1" s="654"/>
      <c r="D1" s="654"/>
      <c r="E1" s="654"/>
      <c r="F1" s="654"/>
      <c r="G1" s="654"/>
      <c r="H1" s="655" t="str">
        <f>+CONCATENATE("3. melléklet a 9/",LEFT(ÖSSZEFÜGGÉSEK!A4,4)+1,". (IV.30.) önkormányzati rendelethez")</f>
        <v>3. melléklet a 9/2015. (IV.30.) önkormányzati rendelethez</v>
      </c>
    </row>
    <row r="2" spans="1:8" ht="22.5" customHeight="1" thickBot="1">
      <c r="A2" s="26"/>
      <c r="B2" s="10"/>
      <c r="C2" s="10"/>
      <c r="D2" s="10"/>
      <c r="E2" s="10"/>
      <c r="F2" s="653" t="s">
        <v>52</v>
      </c>
      <c r="G2" s="653"/>
      <c r="H2" s="655"/>
    </row>
    <row r="3" spans="1:8" s="6" customFormat="1" ht="50.25" customHeight="1" thickBot="1">
      <c r="A3" s="27" t="s">
        <v>56</v>
      </c>
      <c r="B3" s="28" t="s">
        <v>57</v>
      </c>
      <c r="C3" s="28" t="s">
        <v>58</v>
      </c>
      <c r="D3" s="28" t="str">
        <f>+CONCATENATE("Felhasználás ",LEFT(ÖSSZEFÜGGÉSEK!A4,4)-1,". XII.31-ig")</f>
        <v>Felhasználás 2013. XII.31-ig</v>
      </c>
      <c r="E3" s="28"/>
      <c r="F3" s="105" t="str">
        <f>+CONCATENATE(LEFT(ÖSSZEFÜGGÉSEK!A4,4),". évi teljesítés")</f>
        <v>2014. évi teljesítés</v>
      </c>
      <c r="G3" s="104" t="str">
        <f>+CONCATENATE("Összes teljesítés ",LEFT(ÖSSZEFÜGGÉSEK!A4,4),". dec. 31-ig")</f>
        <v>Összes teljesítés 2014. dec. 31-ig</v>
      </c>
      <c r="H3" s="655"/>
    </row>
    <row r="4" spans="1:8" s="10" customFormat="1" ht="12" customHeight="1" thickBot="1">
      <c r="A4" s="417" t="s">
        <v>422</v>
      </c>
      <c r="B4" s="418" t="s">
        <v>423</v>
      </c>
      <c r="C4" s="418" t="s">
        <v>424</v>
      </c>
      <c r="D4" s="418" t="s">
        <v>425</v>
      </c>
      <c r="E4" s="418" t="s">
        <v>426</v>
      </c>
      <c r="F4" s="49" t="s">
        <v>503</v>
      </c>
      <c r="G4" s="419" t="s">
        <v>550</v>
      </c>
      <c r="H4" s="655"/>
    </row>
    <row r="5" spans="1:8" ht="15.75" customHeight="1">
      <c r="A5" s="17" t="s">
        <v>706</v>
      </c>
      <c r="B5" s="2">
        <v>76592</v>
      </c>
      <c r="C5" s="11" t="s">
        <v>747</v>
      </c>
      <c r="D5" s="2">
        <v>21488</v>
      </c>
      <c r="E5" s="2"/>
      <c r="F5" s="50">
        <v>33839</v>
      </c>
      <c r="G5" s="51">
        <f>+D5+F5</f>
        <v>55327</v>
      </c>
      <c r="H5" s="655"/>
    </row>
    <row r="6" spans="1:8" ht="15.75" customHeight="1">
      <c r="A6" s="17" t="s">
        <v>750</v>
      </c>
      <c r="B6" s="2">
        <v>778</v>
      </c>
      <c r="C6" s="11">
        <v>2014</v>
      </c>
      <c r="D6" s="2"/>
      <c r="E6" s="2"/>
      <c r="F6" s="50">
        <v>778</v>
      </c>
      <c r="G6" s="51">
        <f aca="true" t="shared" si="0" ref="G6:G21">+D6+F6</f>
        <v>778</v>
      </c>
      <c r="H6" s="655"/>
    </row>
    <row r="7" spans="1:8" ht="15.75" customHeight="1">
      <c r="A7" s="17" t="s">
        <v>707</v>
      </c>
      <c r="B7" s="2">
        <v>4181</v>
      </c>
      <c r="C7" s="11">
        <v>2014</v>
      </c>
      <c r="D7" s="2"/>
      <c r="E7" s="2"/>
      <c r="F7" s="50">
        <v>4181</v>
      </c>
      <c r="G7" s="51">
        <f t="shared" si="0"/>
        <v>4181</v>
      </c>
      <c r="H7" s="655"/>
    </row>
    <row r="8" spans="1:8" ht="15.75" customHeight="1">
      <c r="A8" s="17" t="s">
        <v>708</v>
      </c>
      <c r="B8" s="2">
        <v>18924</v>
      </c>
      <c r="C8" s="11" t="s">
        <v>748</v>
      </c>
      <c r="D8" s="2"/>
      <c r="E8" s="2"/>
      <c r="F8" s="50">
        <v>9462</v>
      </c>
      <c r="G8" s="51">
        <f t="shared" si="0"/>
        <v>9462</v>
      </c>
      <c r="H8" s="655"/>
    </row>
    <row r="9" spans="1:8" ht="15.75" customHeight="1">
      <c r="A9" s="17" t="s">
        <v>709</v>
      </c>
      <c r="B9" s="2">
        <v>825</v>
      </c>
      <c r="C9" s="11">
        <v>2014</v>
      </c>
      <c r="D9" s="2"/>
      <c r="E9" s="2"/>
      <c r="F9" s="50">
        <v>825</v>
      </c>
      <c r="G9" s="51">
        <f t="shared" si="0"/>
        <v>825</v>
      </c>
      <c r="H9" s="655"/>
    </row>
    <row r="10" spans="1:8" ht="24" customHeight="1">
      <c r="A10" s="17" t="s">
        <v>757</v>
      </c>
      <c r="B10" s="2">
        <v>753</v>
      </c>
      <c r="C10" s="11">
        <v>2014</v>
      </c>
      <c r="D10" s="2"/>
      <c r="E10" s="2"/>
      <c r="F10" s="50">
        <v>753</v>
      </c>
      <c r="G10" s="51">
        <f t="shared" si="0"/>
        <v>753</v>
      </c>
      <c r="H10" s="655"/>
    </row>
    <row r="11" spans="1:8" ht="15.75" customHeight="1">
      <c r="A11" s="17" t="s">
        <v>754</v>
      </c>
      <c r="B11" s="2">
        <v>1469</v>
      </c>
      <c r="C11" s="11">
        <v>2014</v>
      </c>
      <c r="D11" s="2"/>
      <c r="E11" s="2"/>
      <c r="F11" s="50">
        <v>1469</v>
      </c>
      <c r="G11" s="51">
        <f t="shared" si="0"/>
        <v>1469</v>
      </c>
      <c r="H11" s="655"/>
    </row>
    <row r="12" spans="1:8" ht="15.75" customHeight="1">
      <c r="A12" s="7" t="s">
        <v>751</v>
      </c>
      <c r="B12" s="2">
        <v>270</v>
      </c>
      <c r="C12" s="11">
        <v>2014</v>
      </c>
      <c r="D12" s="2"/>
      <c r="E12" s="2"/>
      <c r="F12" s="50">
        <v>270</v>
      </c>
      <c r="G12" s="51">
        <f t="shared" si="0"/>
        <v>270</v>
      </c>
      <c r="H12" s="655"/>
    </row>
    <row r="13" spans="1:8" ht="15.75" customHeight="1">
      <c r="A13" s="7" t="s">
        <v>752</v>
      </c>
      <c r="B13" s="2">
        <v>120</v>
      </c>
      <c r="C13" s="11">
        <v>2014</v>
      </c>
      <c r="D13" s="2"/>
      <c r="E13" s="2"/>
      <c r="F13" s="50">
        <v>120</v>
      </c>
      <c r="G13" s="51">
        <f t="shared" si="0"/>
        <v>120</v>
      </c>
      <c r="H13" s="655"/>
    </row>
    <row r="14" spans="1:8" ht="23.25" customHeight="1">
      <c r="A14" s="7" t="s">
        <v>753</v>
      </c>
      <c r="B14" s="2">
        <v>150</v>
      </c>
      <c r="C14" s="11">
        <v>2014</v>
      </c>
      <c r="D14" s="2"/>
      <c r="E14" s="2"/>
      <c r="F14" s="50">
        <v>150</v>
      </c>
      <c r="G14" s="51">
        <f t="shared" si="0"/>
        <v>150</v>
      </c>
      <c r="H14" s="655"/>
    </row>
    <row r="15" spans="1:8" ht="15.75" customHeight="1">
      <c r="A15" s="7" t="s">
        <v>755</v>
      </c>
      <c r="B15" s="2">
        <v>92</v>
      </c>
      <c r="C15" s="11">
        <v>2014</v>
      </c>
      <c r="D15" s="2"/>
      <c r="E15" s="2"/>
      <c r="F15" s="50">
        <v>92</v>
      </c>
      <c r="G15" s="51">
        <f t="shared" si="0"/>
        <v>92</v>
      </c>
      <c r="H15" s="655"/>
    </row>
    <row r="16" spans="1:8" ht="15.75" customHeight="1">
      <c r="A16" s="7" t="s">
        <v>756</v>
      </c>
      <c r="B16" s="2">
        <v>443</v>
      </c>
      <c r="C16" s="11">
        <v>2014</v>
      </c>
      <c r="D16" s="2"/>
      <c r="E16" s="2"/>
      <c r="F16" s="50">
        <v>443</v>
      </c>
      <c r="G16" s="51">
        <f t="shared" si="0"/>
        <v>443</v>
      </c>
      <c r="H16" s="655"/>
    </row>
    <row r="17" spans="1:8" ht="15.75" customHeight="1">
      <c r="A17" s="7" t="s">
        <v>762</v>
      </c>
      <c r="B17" s="2">
        <v>88</v>
      </c>
      <c r="C17" s="11">
        <v>2014</v>
      </c>
      <c r="D17" s="2"/>
      <c r="E17" s="2"/>
      <c r="F17" s="50">
        <v>88</v>
      </c>
      <c r="G17" s="51">
        <f t="shared" si="0"/>
        <v>88</v>
      </c>
      <c r="H17" s="655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655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655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655"/>
    </row>
    <row r="21" spans="1:8" ht="15.75" customHeight="1" thickBot="1">
      <c r="A21" s="12"/>
      <c r="B21" s="3"/>
      <c r="C21" s="13"/>
      <c r="D21" s="3"/>
      <c r="E21" s="3"/>
      <c r="F21" s="52"/>
      <c r="G21" s="51">
        <f t="shared" si="0"/>
        <v>0</v>
      </c>
      <c r="H21" s="655"/>
    </row>
    <row r="22" spans="1:8" s="16" customFormat="1" ht="18" customHeight="1" thickBot="1">
      <c r="A22" s="29" t="s">
        <v>55</v>
      </c>
      <c r="B22" s="14">
        <f>SUM(B5:B21)</f>
        <v>104685</v>
      </c>
      <c r="C22" s="21"/>
      <c r="D22" s="14">
        <f>SUM(D5:D21)</f>
        <v>21488</v>
      </c>
      <c r="E22" s="14">
        <f>SUM(E5:E21)</f>
        <v>0</v>
      </c>
      <c r="F22" s="14">
        <f>SUM(F5:F21)</f>
        <v>52470</v>
      </c>
      <c r="G22" s="15">
        <f>SUM(G5:G21)</f>
        <v>73958</v>
      </c>
      <c r="H22" s="655"/>
    </row>
    <row r="23" spans="6:8" ht="12.75">
      <c r="F23" s="16"/>
      <c r="G23" s="16"/>
      <c r="H23" s="608"/>
    </row>
    <row r="24" ht="12.75">
      <c r="H24" s="608"/>
    </row>
    <row r="25" ht="12.75">
      <c r="H25" s="608"/>
    </row>
    <row r="26" ht="12.75">
      <c r="H26" s="608"/>
    </row>
    <row r="27" ht="12.75">
      <c r="H27" s="608"/>
    </row>
    <row r="28" ht="12.75">
      <c r="H28" s="608"/>
    </row>
    <row r="29" ht="12.75">
      <c r="H29" s="608"/>
    </row>
    <row r="30" ht="12.75">
      <c r="H30" s="608"/>
    </row>
    <row r="31" ht="12.75">
      <c r="H31" s="608"/>
    </row>
  </sheetData>
  <sheetProtection/>
  <mergeCells count="3">
    <mergeCell ref="F2:G2"/>
    <mergeCell ref="A1:G1"/>
    <mergeCell ref="H1:H2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 Besenyszög</cp:lastModifiedBy>
  <cp:lastPrinted>2015-05-06T14:13:44Z</cp:lastPrinted>
  <dcterms:created xsi:type="dcterms:W3CDTF">1999-10-30T10:30:45Z</dcterms:created>
  <dcterms:modified xsi:type="dcterms:W3CDTF">2015-05-06T14:13:54Z</dcterms:modified>
  <cp:category/>
  <cp:version/>
  <cp:contentType/>
  <cp:contentStatus/>
</cp:coreProperties>
</file>