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!                                                      JKV  2019 jkv mappa\AUGUSZTUS 13 CS mappa\Kvetés MÓD mappa\"/>
    </mc:Choice>
  </mc:AlternateContent>
  <xr:revisionPtr revIDLastSave="0" documentId="8_{EF2F3B38-D4C0-4F78-BDBC-B4F2028BA653}" xr6:coauthVersionLast="44" xr6:coauthVersionMax="44" xr10:uidLastSave="{00000000-0000-0000-0000-000000000000}"/>
  <bookViews>
    <workbookView xWindow="1950" yWindow="1965" windowWidth="15375" windowHeight="7875" tabRatio="727" activeTab="4" xr2:uid="{00000000-000D-0000-FFFF-FFFF00000000}"/>
  </bookViews>
  <sheets>
    <sheet name="1. mell. 1. OLDAL" sheetId="1" r:id="rId1"/>
    <sheet name="1. mell. 2. OLDAL" sheetId="116" r:id="rId2"/>
    <sheet name="2. mell. 1. OLDAL" sheetId="73" r:id="rId3"/>
    <sheet name="2. mell. 2. OLDAL" sheetId="61" r:id="rId4"/>
    <sheet name="3.sz.mell.  " sheetId="62" r:id="rId5"/>
    <sheet name="4.sz.mell." sheetId="77" r:id="rId6"/>
    <sheet name="5.sz.mell." sheetId="78" r:id="rId7"/>
    <sheet name="6.sz.mell." sheetId="63" r:id="rId8"/>
    <sheet name="7.sz.mell." sheetId="64" r:id="rId9"/>
    <sheet name="8. sz. mell. " sheetId="71" r:id="rId10"/>
    <sheet name="9. mell. 1. OLDAL" sheetId="3" r:id="rId11"/>
    <sheet name="9. mell. 2. OLDAL" sheetId="119" r:id="rId12"/>
    <sheet name="10.sz.mell" sheetId="89" r:id="rId13"/>
    <sheet name="11. sz. mell." sheetId="24" r:id="rId14"/>
  </sheets>
  <externalReferences>
    <externalReference r:id="rId15"/>
  </externalReferences>
  <definedNames>
    <definedName name="_xlnm.Print_Titles" localSheetId="10">'9. mell. 1. OLDAL'!$1:$6</definedName>
    <definedName name="_xlnm.Print_Titles" localSheetId="11">'9. mell. 2. OLDAL'!$1:$6</definedName>
    <definedName name="_xlnm.Print_Area" localSheetId="0">'1. mell. 1. OLDAL'!$A$1:$D$159</definedName>
    <definedName name="_xlnm.Print_Area" localSheetId="1">'1. mell. 2. OLDAL'!$A$1:$D$159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" i="62" l="1"/>
  <c r="D4" i="62" s="1"/>
  <c r="E4" i="62" s="1"/>
  <c r="D154" i="119" l="1"/>
  <c r="D155" i="119" s="1"/>
  <c r="C27" i="71"/>
  <c r="D27" i="71"/>
  <c r="E3" i="64"/>
  <c r="D98" i="119"/>
  <c r="D111" i="119"/>
  <c r="D93" i="119" s="1"/>
  <c r="D128" i="119" s="1"/>
  <c r="D114" i="119"/>
  <c r="D140" i="119"/>
  <c r="D8" i="3"/>
  <c r="D65" i="3" s="1"/>
  <c r="D90" i="3" s="1"/>
  <c r="D15" i="3"/>
  <c r="D22" i="3"/>
  <c r="D29" i="3"/>
  <c r="D37" i="3"/>
  <c r="D60" i="3"/>
  <c r="D75" i="3"/>
  <c r="D89" i="3"/>
  <c r="D98" i="116"/>
  <c r="D93" i="116" s="1"/>
  <c r="D128" i="116" s="1"/>
  <c r="D111" i="116"/>
  <c r="D114" i="116"/>
  <c r="D140" i="116"/>
  <c r="D153" i="116"/>
  <c r="D5" i="116"/>
  <c r="D62" i="116" s="1"/>
  <c r="D12" i="116"/>
  <c r="D19" i="116"/>
  <c r="D26" i="116"/>
  <c r="D34" i="116"/>
  <c r="D57" i="116"/>
  <c r="D72" i="116"/>
  <c r="D86" i="116"/>
  <c r="D75" i="119"/>
  <c r="D89" i="119" s="1"/>
  <c r="D60" i="119"/>
  <c r="D37" i="119"/>
  <c r="D29" i="119"/>
  <c r="D22" i="119"/>
  <c r="D15" i="119"/>
  <c r="D8" i="119"/>
  <c r="D154" i="3"/>
  <c r="D140" i="3"/>
  <c r="D114" i="3"/>
  <c r="D111" i="3"/>
  <c r="D98" i="3"/>
  <c r="D93" i="3" s="1"/>
  <c r="D128" i="3" s="1"/>
  <c r="D155" i="3" s="1"/>
  <c r="D11" i="77"/>
  <c r="G17" i="61"/>
  <c r="G31" i="61" s="1"/>
  <c r="D18" i="61"/>
  <c r="D30" i="61" s="1"/>
  <c r="D17" i="61"/>
  <c r="D31" i="61" s="1"/>
  <c r="D19" i="73"/>
  <c r="D29" i="73"/>
  <c r="G18" i="73"/>
  <c r="G29" i="73"/>
  <c r="D18" i="73"/>
  <c r="D72" i="1"/>
  <c r="D86" i="1" s="1"/>
  <c r="D153" i="1"/>
  <c r="D140" i="1"/>
  <c r="D19" i="1"/>
  <c r="D57" i="1"/>
  <c r="D34" i="1"/>
  <c r="D26" i="1"/>
  <c r="D12" i="1"/>
  <c r="D5" i="1"/>
  <c r="D114" i="1"/>
  <c r="D111" i="1"/>
  <c r="D98" i="1"/>
  <c r="D93" i="1"/>
  <c r="D128" i="1"/>
  <c r="D154" i="1" s="1"/>
  <c r="O5" i="24"/>
  <c r="D35" i="71"/>
  <c r="C111" i="1"/>
  <c r="C98" i="1"/>
  <c r="D14" i="24"/>
  <c r="D26" i="24"/>
  <c r="D27" i="24" s="1"/>
  <c r="D28" i="24" s="1"/>
  <c r="E28" i="24" s="1"/>
  <c r="E14" i="24"/>
  <c r="E26" i="24"/>
  <c r="F14" i="24"/>
  <c r="F27" i="24"/>
  <c r="F26" i="24"/>
  <c r="G14" i="24"/>
  <c r="G26" i="24"/>
  <c r="G27" i="24"/>
  <c r="H14" i="24"/>
  <c r="H26" i="24"/>
  <c r="I14" i="24"/>
  <c r="I27" i="24" s="1"/>
  <c r="I26" i="24"/>
  <c r="J14" i="24"/>
  <c r="J26" i="24"/>
  <c r="K14" i="24"/>
  <c r="K26" i="24"/>
  <c r="L14" i="24"/>
  <c r="L26" i="24"/>
  <c r="M14" i="24"/>
  <c r="M26" i="24"/>
  <c r="O24" i="24"/>
  <c r="F5" i="71"/>
  <c r="F7" i="71"/>
  <c r="C93" i="119"/>
  <c r="C128" i="119" s="1"/>
  <c r="C155" i="119" s="1"/>
  <c r="C114" i="119"/>
  <c r="C145" i="119"/>
  <c r="C140" i="119"/>
  <c r="C133" i="119"/>
  <c r="C129" i="119"/>
  <c r="C8" i="119"/>
  <c r="C15" i="119"/>
  <c r="C22" i="119"/>
  <c r="C29" i="119"/>
  <c r="C37" i="119"/>
  <c r="C49" i="119"/>
  <c r="C55" i="119"/>
  <c r="C60" i="119"/>
  <c r="C66" i="119"/>
  <c r="C70" i="119"/>
  <c r="C75" i="119"/>
  <c r="C78" i="119"/>
  <c r="C82" i="119"/>
  <c r="C93" i="3"/>
  <c r="C114" i="3"/>
  <c r="C129" i="3"/>
  <c r="C133" i="3"/>
  <c r="C140" i="3"/>
  <c r="C145" i="3"/>
  <c r="C8" i="3"/>
  <c r="C15" i="3"/>
  <c r="C65" i="3" s="1"/>
  <c r="C22" i="3"/>
  <c r="C29" i="3"/>
  <c r="C37" i="3"/>
  <c r="C49" i="3"/>
  <c r="C55" i="3"/>
  <c r="C60" i="3"/>
  <c r="C66" i="3"/>
  <c r="C70" i="3"/>
  <c r="C75" i="3"/>
  <c r="C78" i="3"/>
  <c r="C82" i="3"/>
  <c r="C19" i="73"/>
  <c r="C63" i="116"/>
  <c r="C67" i="116"/>
  <c r="C72" i="116"/>
  <c r="C75" i="116"/>
  <c r="C79" i="116"/>
  <c r="C129" i="116"/>
  <c r="C133" i="116"/>
  <c r="C140" i="116"/>
  <c r="C153" i="116" s="1"/>
  <c r="C145" i="116"/>
  <c r="C5" i="116"/>
  <c r="C12" i="116"/>
  <c r="C19" i="116"/>
  <c r="C26" i="116"/>
  <c r="C34" i="116"/>
  <c r="C46" i="116"/>
  <c r="C52" i="116"/>
  <c r="C57" i="116"/>
  <c r="C93" i="116"/>
  <c r="C114" i="116"/>
  <c r="C128" i="116" s="1"/>
  <c r="C90" i="116"/>
  <c r="C157" i="116" s="1"/>
  <c r="C91" i="116"/>
  <c r="C18" i="61"/>
  <c r="F2" i="61"/>
  <c r="C2" i="77" s="1"/>
  <c r="C2" i="78" s="1"/>
  <c r="F2" i="63" s="1"/>
  <c r="F2" i="64" s="1"/>
  <c r="C157" i="1"/>
  <c r="C26" i="1"/>
  <c r="C18" i="73"/>
  <c r="F31" i="73" s="1"/>
  <c r="C4" i="73"/>
  <c r="F4" i="73" s="1"/>
  <c r="F29" i="73"/>
  <c r="C145" i="1"/>
  <c r="C133" i="1"/>
  <c r="C93" i="1"/>
  <c r="E14" i="71"/>
  <c r="D14" i="71"/>
  <c r="C14" i="71"/>
  <c r="D3" i="64"/>
  <c r="F17" i="61"/>
  <c r="C17" i="61"/>
  <c r="F32" i="61" s="1"/>
  <c r="C140" i="1"/>
  <c r="C129" i="1"/>
  <c r="C114" i="1"/>
  <c r="C79" i="1"/>
  <c r="C75" i="1"/>
  <c r="C72" i="1"/>
  <c r="C67" i="1"/>
  <c r="C63" i="1"/>
  <c r="C86" i="1" s="1"/>
  <c r="C57" i="1"/>
  <c r="C52" i="1"/>
  <c r="C46" i="1"/>
  <c r="C34" i="1"/>
  <c r="C19" i="1"/>
  <c r="C12" i="1"/>
  <c r="C5" i="1"/>
  <c r="F18" i="73"/>
  <c r="F30" i="73"/>
  <c r="C24" i="61"/>
  <c r="C24" i="73"/>
  <c r="E14" i="89"/>
  <c r="F14" i="89"/>
  <c r="D14" i="89"/>
  <c r="C14" i="89"/>
  <c r="G13" i="89"/>
  <c r="G12" i="89"/>
  <c r="G11" i="89"/>
  <c r="G10" i="89"/>
  <c r="G9" i="89"/>
  <c r="G8" i="89"/>
  <c r="C8" i="78"/>
  <c r="C11" i="77"/>
  <c r="C11" i="62"/>
  <c r="D11" i="62"/>
  <c r="E11" i="62"/>
  <c r="F8" i="62"/>
  <c r="F9" i="62"/>
  <c r="F10" i="62"/>
  <c r="F7" i="62"/>
  <c r="F6" i="62"/>
  <c r="O21" i="24"/>
  <c r="O9" i="24"/>
  <c r="C35" i="71"/>
  <c r="F28" i="71"/>
  <c r="F30" i="71"/>
  <c r="F31" i="71"/>
  <c r="F32" i="71"/>
  <c r="F33" i="71"/>
  <c r="F34" i="71"/>
  <c r="E35" i="71"/>
  <c r="F8" i="71"/>
  <c r="F9" i="71"/>
  <c r="F11" i="71"/>
  <c r="E12" i="71"/>
  <c r="D12" i="71"/>
  <c r="C12" i="71"/>
  <c r="F6" i="71"/>
  <c r="F12" i="71" s="1"/>
  <c r="F15" i="71"/>
  <c r="F22" i="71" s="1"/>
  <c r="F17" i="71"/>
  <c r="F18" i="71"/>
  <c r="F19" i="71"/>
  <c r="F20" i="71"/>
  <c r="F21" i="71"/>
  <c r="C22" i="71"/>
  <c r="D22" i="71"/>
  <c r="E22" i="71"/>
  <c r="F29" i="71"/>
  <c r="F38" i="71"/>
  <c r="F39" i="71"/>
  <c r="F40" i="71"/>
  <c r="F45" i="71" s="1"/>
  <c r="F41" i="71"/>
  <c r="F42" i="71"/>
  <c r="F43" i="71"/>
  <c r="F44" i="71"/>
  <c r="C45" i="71"/>
  <c r="D45" i="71"/>
  <c r="E45" i="71"/>
  <c r="E52" i="71"/>
  <c r="F5" i="64"/>
  <c r="F8" i="64"/>
  <c r="F6" i="64"/>
  <c r="F7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6" i="63"/>
  <c r="F23" i="63" s="1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B23" i="63"/>
  <c r="D23" i="63"/>
  <c r="E23" i="63"/>
  <c r="N14" i="24"/>
  <c r="N27" i="24" s="1"/>
  <c r="N26" i="24"/>
  <c r="C14" i="24"/>
  <c r="C27" i="24" s="1"/>
  <c r="C26" i="24"/>
  <c r="O26" i="24" s="1"/>
  <c r="O25" i="24"/>
  <c r="O23" i="24"/>
  <c r="O22" i="24"/>
  <c r="O20" i="24"/>
  <c r="O19" i="24"/>
  <c r="O18" i="24"/>
  <c r="O17" i="24"/>
  <c r="O16" i="24"/>
  <c r="O13" i="24"/>
  <c r="O12" i="24"/>
  <c r="O11" i="24"/>
  <c r="O10" i="24"/>
  <c r="O8" i="24"/>
  <c r="O7" i="24"/>
  <c r="O6" i="24"/>
  <c r="C30" i="61"/>
  <c r="C91" i="1"/>
  <c r="C3" i="77"/>
  <c r="C128" i="1"/>
  <c r="F31" i="61"/>
  <c r="C31" i="61"/>
  <c r="C33" i="61" s="1"/>
  <c r="D30" i="73"/>
  <c r="C31" i="73"/>
  <c r="C4" i="61"/>
  <c r="E27" i="24"/>
  <c r="M27" i="24"/>
  <c r="L27" i="24"/>
  <c r="K27" i="24"/>
  <c r="J27" i="24"/>
  <c r="H27" i="24"/>
  <c r="F33" i="61" l="1"/>
  <c r="O14" i="24"/>
  <c r="O27" i="24" s="1"/>
  <c r="C89" i="119"/>
  <c r="D62" i="1"/>
  <c r="D87" i="1" s="1"/>
  <c r="G30" i="73"/>
  <c r="D87" i="116"/>
  <c r="F11" i="62"/>
  <c r="G14" i="89"/>
  <c r="C29" i="73"/>
  <c r="C62" i="1"/>
  <c r="C32" i="61"/>
  <c r="D37" i="71"/>
  <c r="C62" i="116"/>
  <c r="D154" i="116"/>
  <c r="F28" i="24"/>
  <c r="G28" i="24" s="1"/>
  <c r="H28" i="24" s="1"/>
  <c r="I28" i="24" s="1"/>
  <c r="J28" i="24" s="1"/>
  <c r="K28" i="24" s="1"/>
  <c r="L28" i="24" s="1"/>
  <c r="M28" i="24" s="1"/>
  <c r="F24" i="64"/>
  <c r="F35" i="71"/>
  <c r="C37" i="71"/>
  <c r="C65" i="119"/>
  <c r="C90" i="119" s="1"/>
  <c r="D65" i="119"/>
  <c r="D90" i="119" s="1"/>
  <c r="F4" i="61"/>
  <c r="E2" i="62"/>
  <c r="C153" i="1"/>
  <c r="C154" i="1" s="1"/>
  <c r="C86" i="116"/>
  <c r="C89" i="3"/>
  <c r="C90" i="3" s="1"/>
  <c r="C128" i="3"/>
  <c r="C155" i="3" s="1"/>
  <c r="E27" i="71"/>
  <c r="E37" i="71" s="1"/>
  <c r="C158" i="116"/>
  <c r="C87" i="116"/>
  <c r="C30" i="73"/>
  <c r="C87" i="1"/>
  <c r="C158" i="1"/>
  <c r="C4" i="3"/>
  <c r="C4" i="119" s="1"/>
  <c r="E3" i="71"/>
  <c r="E26" i="71" s="1"/>
  <c r="C154" i="116"/>
  <c r="C159" i="116"/>
  <c r="C159" i="1" l="1"/>
  <c r="F32" i="73"/>
  <c r="C32" i="73"/>
</calcChain>
</file>

<file path=xl/sharedStrings.xml><?xml version="1.0" encoding="utf-8"?>
<sst xmlns="http://schemas.openxmlformats.org/spreadsheetml/2006/main" count="1642" uniqueCount="505">
  <si>
    <t>Beruházási (felhalmozási) kiadások előirányzata beruházásonként</t>
  </si>
  <si>
    <t>Felújítási kiadások előirányzata felújításonként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</si>
  <si>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</si>
  <si>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</si>
  <si>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</si>
  <si>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</si>
  <si>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</si>
  <si>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</si>
  <si>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</si>
  <si>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</si>
  <si>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</si>
  <si>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</si>
  <si>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</si>
  <si>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</si>
  <si>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</si>
  <si>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</si>
  <si>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</si>
  <si>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</si>
  <si>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</si>
  <si>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</si>
  <si>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</si>
  <si>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</si>
  <si>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</si>
  <si>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</si>
  <si>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</si>
  <si>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</si>
  <si>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</si>
  <si>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</si>
  <si>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</si>
  <si>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</si>
  <si>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</si>
  <si>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</si>
  <si>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</si>
  <si>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</si>
  <si>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</si>
  <si>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</si>
  <si>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</si>
  <si>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</si>
  <si>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</si>
  <si>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</si>
  <si>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</si>
  <si>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</si>
  <si>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</si>
  <si>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Bevételek</t>
  </si>
  <si>
    <t>Kiadások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</si>
  <si>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</si>
  <si>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</si>
  <si>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</si>
  <si>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</si>
  <si>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</si>
  <si>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</si>
  <si>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</si>
  <si>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</si>
  <si>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</si>
  <si>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</si>
  <si>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</si>
  <si>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</si>
  <si>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</si>
  <si>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</si>
  <si>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</si>
  <si>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</si>
  <si>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</si>
  <si>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</si>
  <si>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</si>
  <si>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</si>
  <si>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</si>
  <si>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</si>
  <si>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</si>
  <si>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</si>
  <si>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</si>
  <si>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</si>
  <si>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</si>
  <si>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</si>
  <si>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</si>
  <si>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</si>
  <si>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</si>
  <si>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</si>
  <si>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</si>
  <si>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</si>
  <si>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</si>
  <si>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</si>
  <si>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</si>
  <si>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</si>
  <si>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</si>
  <si>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</si>
  <si>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</si>
  <si>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</si>
  <si>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</si>
  <si>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</si>
  <si>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</si>
  <si>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</si>
  <si>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</si>
  <si>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</si>
  <si>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</si>
  <si>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</si>
  <si>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</si>
  <si>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</si>
  <si>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</si>
  <si>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</si>
  <si>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</si>
  <si>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</si>
  <si>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</si>
  <si>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</si>
  <si>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</si>
  <si>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</si>
  <si>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</si>
  <si>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</si>
  <si>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</si>
  <si>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</si>
  <si>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</si>
  <si>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</si>
  <si>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</si>
  <si>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</si>
  <si>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</si>
  <si>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</si>
  <si>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</si>
  <si>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</si>
  <si>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</si>
  <si>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</si>
  <si>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</si>
  <si>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</si>
  <si>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</si>
  <si>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</si>
  <si>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</si>
  <si>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</si>
  <si>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</si>
  <si>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</si>
  <si>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</si>
  <si>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</si>
  <si>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</si>
  <si>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</si>
  <si>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</si>
  <si>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</si>
  <si>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</si>
  <si>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</si>
  <si>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</si>
  <si>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</si>
  <si>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</si>
  <si>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</si>
  <si>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</si>
  <si>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</si>
  <si>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</si>
  <si>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</si>
  <si>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</si>
  <si>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</si>
  <si>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</si>
  <si>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</si>
  <si>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</si>
  <si>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</si>
  <si>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</si>
  <si>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</si>
  <si>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</si>
  <si>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</si>
  <si>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</si>
  <si>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</si>
  <si>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</si>
  <si>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</si>
  <si>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</si>
  <si>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Száma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</si>
  <si>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</si>
  <si>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</si>
  <si>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</si>
  <si>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</si>
  <si>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</si>
  <si>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</si>
  <si>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</si>
  <si>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</si>
  <si>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</si>
  <si>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</si>
  <si>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</si>
  <si>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</si>
  <si>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</si>
  <si>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</si>
  <si>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</si>
  <si>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</si>
  <si>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</si>
  <si>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</si>
  <si>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</si>
  <si>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</si>
  <si>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</si>
  <si>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</si>
  <si>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</si>
  <si>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</si>
  <si>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</si>
  <si>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</si>
  <si>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</si>
  <si>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</si>
  <si>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</si>
  <si>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</si>
  <si>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</si>
  <si>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</si>
  <si>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</si>
  <si>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</si>
  <si>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</si>
  <si>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</si>
  <si>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</si>
  <si>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</si>
  <si>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</si>
  <si>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</si>
  <si>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</si>
  <si>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</si>
  <si>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</si>
  <si>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</si>
  <si>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</si>
  <si>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</si>
  <si>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</si>
  <si>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</si>
  <si>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</si>
  <si>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</si>
  <si>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</si>
  <si>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</si>
  <si>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</si>
  <si>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</si>
  <si>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</si>
  <si>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</si>
  <si>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</si>
  <si>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</si>
  <si>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</si>
  <si>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</si>
  <si>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</si>
  <si>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</si>
  <si>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</si>
  <si>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</si>
  <si>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</si>
  <si>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</si>
  <si>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</si>
  <si>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</si>
  <si>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</si>
  <si>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</si>
  <si>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</si>
  <si>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</si>
  <si>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</si>
  <si>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</si>
  <si>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</si>
  <si>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</si>
  <si>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</si>
  <si>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</si>
  <si>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</si>
  <si>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</si>
  <si>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</si>
  <si>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</si>
  <si>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</si>
  <si>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</si>
  <si>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</si>
  <si>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</si>
  <si>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</si>
  <si>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</si>
  <si>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</si>
  <si>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</si>
  <si>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</si>
  <si>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</si>
  <si>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</si>
  <si>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</si>
  <si>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</si>
  <si>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</si>
  <si>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</si>
  <si>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</si>
  <si>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</si>
  <si>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</si>
  <si>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</si>
  <si>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</si>
  <si>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</si>
  <si>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</si>
  <si>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</si>
  <si>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</si>
  <si>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</si>
  <si>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</si>
  <si>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</si>
  <si>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</si>
  <si>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</si>
  <si>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</si>
  <si>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</si>
  <si>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</si>
  <si>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</si>
  <si>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</si>
  <si>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</si>
  <si>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</si>
  <si>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</si>
  <si>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</si>
  <si>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</si>
  <si>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</si>
  <si>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</si>
  <si>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</si>
  <si>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</si>
  <si>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</si>
  <si>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</si>
  <si>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</si>
  <si>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</si>
  <si>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</si>
  <si>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</si>
  <si>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</si>
  <si>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</si>
  <si>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</si>
  <si>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</si>
  <si>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</si>
  <si>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</si>
  <si>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</si>
  <si>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</si>
  <si>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</si>
  <si>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</si>
  <si>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</si>
  <si>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</si>
  <si>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</si>
  <si>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</si>
  <si>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</si>
  <si>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</si>
  <si>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</si>
  <si>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</si>
  <si>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</si>
  <si>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</si>
  <si>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</si>
  <si>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</si>
  <si>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</si>
  <si>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</si>
  <si>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</si>
  <si>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</si>
  <si>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</si>
  <si>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</si>
  <si>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</si>
  <si>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</si>
  <si>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</si>
  <si>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</si>
  <si>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</si>
  <si>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</si>
  <si>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</si>
  <si>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</si>
  <si>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</si>
  <si>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</si>
  <si>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</si>
  <si>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</si>
  <si>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</si>
  <si>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</si>
  <si>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</si>
  <si>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</si>
  <si>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</si>
  <si>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</si>
  <si>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</si>
  <si>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</si>
  <si>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</si>
  <si>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</si>
  <si>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</si>
  <si>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Felhalmozási célú átvett pénzeszközök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</si>
  <si>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</si>
  <si>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</si>
  <si>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</si>
  <si>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</si>
  <si>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</si>
  <si>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</si>
  <si>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</si>
  <si>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</si>
  <si>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</si>
  <si>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</si>
  <si>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</si>
  <si>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</si>
  <si>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</si>
  <si>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</si>
  <si>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</si>
  <si>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</si>
  <si>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</si>
  <si>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</si>
  <si>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</si>
  <si>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</si>
  <si>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</si>
  <si>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</si>
  <si>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</si>
  <si>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</si>
  <si>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</si>
  <si>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</si>
  <si>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</si>
  <si>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</si>
  <si>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</si>
  <si>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</si>
  <si>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</si>
  <si>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</si>
  <si>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</si>
  <si>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</si>
  <si>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</si>
  <si>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</si>
  <si>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</si>
  <si>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</si>
  <si>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</si>
  <si>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</si>
  <si>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</si>
  <si>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</si>
  <si>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</si>
  <si>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</si>
  <si>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</si>
  <si>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</si>
  <si>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</si>
  <si>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</si>
  <si>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</si>
  <si>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</si>
  <si>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</si>
  <si>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</si>
  <si>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</si>
  <si>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</si>
  <si>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</si>
  <si>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</si>
  <si>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</si>
  <si>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</si>
  <si>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</si>
  <si>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</si>
  <si>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</si>
  <si>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</si>
  <si>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</si>
  <si>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</si>
  <si>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</si>
  <si>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</si>
  <si>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</si>
  <si>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</si>
  <si>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</si>
  <si>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</si>
  <si>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</si>
  <si>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</si>
  <si>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</si>
  <si>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</si>
  <si>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</si>
  <si>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</si>
  <si>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</si>
  <si>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</si>
  <si>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</si>
  <si>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</si>
  <si>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</si>
  <si>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</si>
  <si>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</si>
  <si>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</si>
  <si>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</si>
  <si>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</si>
  <si>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</si>
  <si>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Központi, irányító szervi támogatás</t>
  </si>
  <si>
    <t>Belföldi finanszírozás kiadásai (6.1. + … + 6.5.)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</si>
  <si>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</si>
  <si>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</si>
  <si>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</si>
  <si>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</si>
  <si>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</si>
  <si>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</si>
  <si>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</si>
  <si>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</si>
  <si>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</si>
  <si>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</si>
  <si>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</si>
  <si>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F=(B-D-E)</t>
  </si>
  <si>
    <t>Kiemelt előirányzat, előirányzat megnevezése</t>
  </si>
  <si>
    <t>Forintban!</t>
  </si>
  <si>
    <t>Hozzájárulás  (Ft)</t>
  </si>
  <si>
    <t>Bruttó  hiány:</t>
  </si>
  <si>
    <t>Bruttó  többlet: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</si>
  <si>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</si>
  <si>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</si>
  <si>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</si>
  <si>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</si>
  <si>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</si>
  <si>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</si>
  <si>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</si>
  <si>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</si>
  <si>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</si>
  <si>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</si>
  <si>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Magánszemély kommunális adója</t>
  </si>
  <si>
    <t>Csikvánd Község Önkormányzat adósságot keletkeztető ügyletekből és kezességvállalásokból fennálló kötelezettségei</t>
  </si>
  <si>
    <t>Csikvánd Község Önkormányzat saját bevételeinek részletezése az adósságot keletkeztető ügyletből származó tárgyévi fizetési kötelezettség megállapításához</t>
  </si>
  <si>
    <t>Egyedi szennyvízkezelő berendezések telepítése Csikvándon</t>
  </si>
  <si>
    <t>2017.</t>
  </si>
  <si>
    <t>9 214 611</t>
  </si>
  <si>
    <t>22 393 252</t>
  </si>
  <si>
    <t>Csikvánd Község Önkormányzat adatszolgáltatás 
az elismert tartozásállományról</t>
  </si>
  <si>
    <t>Halmozott egyenleg</t>
  </si>
  <si>
    <t>2019. évi előirányzat</t>
  </si>
  <si>
    <t>2019.</t>
  </si>
  <si>
    <t>Csikvánd Község Önkormányzat 2019. évi adósságot keletkeztető fejlesztési céljai</t>
  </si>
  <si>
    <t>Felhasználás   2018. XII. 31-ig</t>
  </si>
  <si>
    <t>2019. utáni szükséglet</t>
  </si>
  <si>
    <t>Önkormányzaton kívüli EU-s projektekhez történő hozzájárulás 2019. évi előirányzat</t>
  </si>
  <si>
    <t>Előirányzat-felhasználási terv 2019. évre</t>
  </si>
  <si>
    <t>Magánszemélyek kommunális adója</t>
  </si>
  <si>
    <t>Közutak fejlesztése</t>
  </si>
  <si>
    <t>2019</t>
  </si>
  <si>
    <t>Játszótér bővítése</t>
  </si>
  <si>
    <t>Utcanévtábla</t>
  </si>
  <si>
    <t>Zártkerti földrészlet fejlesztése</t>
  </si>
  <si>
    <t>Feldolgozó üzem csempézése</t>
  </si>
  <si>
    <t>2019. évi előirányzat            módosított</t>
  </si>
  <si>
    <t>-</t>
  </si>
  <si>
    <t>Módosított előirányzat</t>
  </si>
  <si>
    <t>Feldolgozó üzemen ereszcsatorna kialakítása + szellőzés megoldása</t>
  </si>
  <si>
    <t>Csikvánd Óvoda víz-csatorna rendszer felújítása</t>
  </si>
  <si>
    <t>Közutak fejlesztése (munkagépek beszerzése)</t>
  </si>
  <si>
    <t>2019. évi előirányzat eredeti</t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</si>
  <si>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</si>
  <si>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r>
      <t xml:space="preserve">   Működési költségvetés kiadásai </t>
    </r>
    <r>
      <rPr>
        <sz val="9"/>
        <rFont val="Times New Roman CE"/>
        <charset val="238"/>
      </rPr>
      <t>(1.1+…+1.5.+1.18.)</t>
    </r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</si>
  <si>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</si>
  <si>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2019. évi              előirányzat            módosított</t>
  </si>
  <si>
    <t>2019. évi előirányzat     eredeti</t>
  </si>
  <si>
    <t>2018.</t>
  </si>
  <si>
    <t>2019. után</t>
  </si>
  <si>
    <r>
      <t xml:space="preserve">   Működési költségvetés kiadásai </t>
    </r>
    <r>
      <rPr>
        <sz val="10"/>
        <rFont val="Times New Roman CE"/>
        <charset val="238"/>
      </rPr>
      <t>(1.1+…+1.5+1.18.)</t>
    </r>
  </si>
  <si>
    <t>Eredeti előirányzat</t>
  </si>
  <si>
    <t>Ft</t>
  </si>
  <si>
    <t>Éves eredeti kiadási előirányzat: 0 Ft</t>
  </si>
  <si>
    <t>30 napon túli elismert tartozásállomány összesen: 0 Ft</t>
  </si>
  <si>
    <t>9. melléklet a 7/2019.(VIII.30.) önkormányzati  rendelethez</t>
  </si>
  <si>
    <t>Eeredeti előirányzat</t>
  </si>
  <si>
    <r>
      <t xml:space="preserve">   Működési költségvetés kiadásai </t>
    </r>
    <r>
      <rPr>
        <sz val="10"/>
        <rFont val="Times New Roman CE"/>
        <charset val="238"/>
      </rPr>
      <t>(1.1+…+1.5+1.18.)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</si>
  <si>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</si>
  <si>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2. melléklet a 7/2019. (VIII.30.)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</si>
</sst>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&quot;.&quot;"/>
  </numFmts>
  <fonts count="44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14"/>
      <color indexed="10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591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0" fontId="8" fillId="0" borderId="17" xfId="4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5" fontId="6" fillId="0" borderId="0" xfId="0" applyNumberFormat="1" applyFont="1" applyFill="1" applyAlignment="1" applyProtection="1">
      <alignment horizontal="right" wrapText="1"/>
    </xf>
    <xf numFmtId="165" fontId="0" fillId="0" borderId="0" xfId="0" applyNumberFormat="1" applyFill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28" fillId="0" borderId="15" xfId="5" applyFont="1" applyFill="1" applyBorder="1" applyAlignment="1" applyProtection="1">
      <alignment horizontal="center" vertical="center" wrapText="1"/>
    </xf>
    <xf numFmtId="0" fontId="28" fillId="0" borderId="16" xfId="5" applyFont="1" applyFill="1" applyBorder="1" applyAlignment="1" applyProtection="1">
      <alignment horizontal="center" vertical="center"/>
    </xf>
    <xf numFmtId="0" fontId="28" fillId="0" borderId="28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1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1" fillId="0" borderId="7" xfId="5" applyFont="1" applyFill="1" applyBorder="1" applyAlignment="1" applyProtection="1">
      <alignment horizontal="left" vertical="center" indent="1"/>
    </xf>
    <xf numFmtId="165" fontId="21" fillId="0" borderId="29" xfId="5" applyNumberFormat="1" applyFont="1" applyFill="1" applyBorder="1" applyAlignment="1" applyProtection="1">
      <alignment vertical="center"/>
    </xf>
    <xf numFmtId="0" fontId="21" fillId="0" borderId="8" xfId="5" applyFont="1" applyFill="1" applyBorder="1" applyAlignment="1" applyProtection="1">
      <alignment horizontal="left" vertical="center" indent="1"/>
    </xf>
    <xf numFmtId="165" fontId="21" fillId="0" borderId="20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5" fontId="21" fillId="0" borderId="25" xfId="5" applyNumberFormat="1" applyFont="1" applyFill="1" applyBorder="1" applyAlignment="1" applyProtection="1">
      <alignment vertical="center"/>
    </xf>
    <xf numFmtId="165" fontId="19" fillId="0" borderId="17" xfId="5" applyNumberFormat="1" applyFont="1" applyFill="1" applyBorder="1" applyAlignment="1" applyProtection="1">
      <alignment vertical="center"/>
    </xf>
    <xf numFmtId="0" fontId="21" fillId="0" borderId="9" xfId="5" applyFont="1" applyFill="1" applyBorder="1" applyAlignment="1" applyProtection="1">
      <alignment horizontal="left" vertical="center" indent="1"/>
    </xf>
    <xf numFmtId="0" fontId="19" fillId="0" borderId="13" xfId="5" applyFont="1" applyFill="1" applyBorder="1" applyAlignment="1" applyProtection="1">
      <alignment horizontal="left" vertical="center" indent="1"/>
    </xf>
    <xf numFmtId="165" fontId="19" fillId="0" borderId="17" xfId="5" applyNumberFormat="1" applyFont="1" applyFill="1" applyBorder="1" applyProtection="1"/>
    <xf numFmtId="0" fontId="12" fillId="0" borderId="0" xfId="5" applyFill="1" applyProtection="1">
      <protection locked="0"/>
    </xf>
    <xf numFmtId="0" fontId="31" fillId="0" borderId="0" xfId="5" applyFont="1" applyFill="1" applyProtection="1">
      <protection locked="0"/>
    </xf>
    <xf numFmtId="0" fontId="23" fillId="0" borderId="0" xfId="5" applyFont="1" applyFill="1" applyProtection="1">
      <protection locked="0"/>
    </xf>
    <xf numFmtId="0" fontId="26" fillId="0" borderId="14" xfId="4" applyFont="1" applyFill="1" applyBorder="1" applyAlignment="1" applyProtection="1">
      <alignment horizontal="left" vertical="center" wrapText="1"/>
    </xf>
    <xf numFmtId="0" fontId="2" fillId="0" borderId="0" xfId="4" applyFont="1" applyFill="1"/>
    <xf numFmtId="165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29" fillId="0" borderId="14" xfId="4" applyFont="1" applyFill="1" applyBorder="1"/>
    <xf numFmtId="0" fontId="22" fillId="0" borderId="0" xfId="0" applyFont="1" applyFill="1" applyBorder="1" applyAlignment="1" applyProtection="1">
      <alignment horizontal="right"/>
    </xf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5" fillId="0" borderId="0" xfId="0" applyFont="1" applyFill="1"/>
    <xf numFmtId="165" fontId="27" fillId="0" borderId="3" xfId="0" applyNumberFormat="1" applyFont="1" applyFill="1" applyBorder="1" applyAlignment="1" applyProtection="1">
      <alignment vertical="center"/>
      <protection locked="0"/>
    </xf>
    <xf numFmtId="165" fontId="27" fillId="0" borderId="2" xfId="0" applyNumberFormat="1" applyFont="1" applyFill="1" applyBorder="1" applyAlignment="1" applyProtection="1">
      <alignment vertical="center"/>
      <protection locked="0"/>
    </xf>
    <xf numFmtId="165" fontId="27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6" fillId="0" borderId="11" xfId="4" applyFont="1" applyFill="1" applyBorder="1" applyAlignment="1" applyProtection="1">
      <alignment horizontal="center" vertical="center" wrapText="1"/>
    </xf>
    <xf numFmtId="0" fontId="26" fillId="0" borderId="4" xfId="4" applyFont="1" applyFill="1" applyBorder="1" applyAlignment="1" applyProtection="1">
      <alignment horizontal="center" vertical="center" wrapText="1"/>
    </xf>
    <xf numFmtId="0" fontId="26" fillId="0" borderId="33" xfId="4" applyFont="1" applyFill="1" applyBorder="1" applyAlignment="1" applyProtection="1">
      <alignment horizontal="center" vertical="center" wrapText="1"/>
    </xf>
    <xf numFmtId="0" fontId="27" fillId="0" borderId="13" xfId="4" applyFont="1" applyFill="1" applyBorder="1" applyAlignment="1" applyProtection="1">
      <alignment horizontal="center" vertical="center"/>
    </xf>
    <xf numFmtId="0" fontId="27" fillId="0" borderId="11" xfId="4" applyFont="1" applyFill="1" applyBorder="1" applyAlignment="1" applyProtection="1">
      <alignment horizontal="center" vertical="center"/>
    </xf>
    <xf numFmtId="0" fontId="27" fillId="0" borderId="8" xfId="4" applyFont="1" applyFill="1" applyBorder="1" applyAlignment="1" applyProtection="1">
      <alignment horizontal="center" vertical="center"/>
    </xf>
    <xf numFmtId="0" fontId="27" fillId="0" borderId="10" xfId="4" applyFont="1" applyFill="1" applyBorder="1" applyAlignment="1" applyProtection="1">
      <alignment horizontal="center" vertical="center"/>
    </xf>
    <xf numFmtId="166" fontId="26" fillId="0" borderId="17" xfId="1" applyNumberFormat="1" applyFont="1" applyFill="1" applyBorder="1" applyProtection="1"/>
    <xf numFmtId="166" fontId="27" fillId="0" borderId="33" xfId="1" applyNumberFormat="1" applyFont="1" applyFill="1" applyBorder="1" applyProtection="1">
      <protection locked="0"/>
    </xf>
    <xf numFmtId="166" fontId="27" fillId="0" borderId="20" xfId="1" applyNumberFormat="1" applyFont="1" applyFill="1" applyBorder="1" applyProtection="1">
      <protection locked="0"/>
    </xf>
    <xf numFmtId="166" fontId="27" fillId="0" borderId="21" xfId="1" applyNumberFormat="1" applyFont="1" applyFill="1" applyBorder="1" applyProtection="1">
      <protection locked="0"/>
    </xf>
    <xf numFmtId="0" fontId="27" fillId="0" borderId="4" xfId="4" applyFont="1" applyFill="1" applyBorder="1" applyProtection="1">
      <protection locked="0"/>
    </xf>
    <xf numFmtId="0" fontId="27" fillId="0" borderId="2" xfId="4" applyFont="1" applyFill="1" applyBorder="1" applyProtection="1">
      <protection locked="0"/>
    </xf>
    <xf numFmtId="0" fontId="27" fillId="0" borderId="6" xfId="4" applyFont="1" applyFill="1" applyBorder="1" applyProtection="1">
      <protection locked="0"/>
    </xf>
    <xf numFmtId="165" fontId="0" fillId="0" borderId="0" xfId="0" applyNumberFormat="1" applyFill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center" vertical="center" wrapText="1"/>
    </xf>
    <xf numFmtId="165" fontId="8" fillId="0" borderId="14" xfId="0" applyNumberFormat="1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7" fillId="0" borderId="3" xfId="0" applyFont="1" applyFill="1" applyBorder="1" applyAlignment="1" applyProtection="1">
      <alignment vertical="center" wrapText="1"/>
    </xf>
    <xf numFmtId="0" fontId="27" fillId="0" borderId="2" xfId="0" applyFont="1" applyFill="1" applyBorder="1" applyAlignment="1" applyProtection="1">
      <alignment vertical="center" wrapText="1"/>
    </xf>
    <xf numFmtId="0" fontId="0" fillId="0" borderId="0" xfId="0" applyFill="1" applyProtection="1"/>
    <xf numFmtId="165" fontId="3" fillId="0" borderId="0" xfId="0" applyNumberFormat="1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/>
    </xf>
    <xf numFmtId="16" fontId="0" fillId="0" borderId="0" xfId="0" applyNumberFormat="1" applyFill="1" applyAlignment="1">
      <alignment vertical="center" wrapText="1"/>
    </xf>
    <xf numFmtId="0" fontId="35" fillId="0" borderId="0" xfId="0" applyFont="1" applyFill="1" applyProtection="1"/>
    <xf numFmtId="0" fontId="27" fillId="0" borderId="9" xfId="0" applyFont="1" applyFill="1" applyBorder="1" applyAlignment="1" applyProtection="1">
      <alignment horizontal="center" vertical="center"/>
    </xf>
    <xf numFmtId="165" fontId="26" fillId="0" borderId="25" xfId="0" applyNumberFormat="1" applyFont="1" applyFill="1" applyBorder="1" applyAlignment="1" applyProtection="1">
      <alignment vertical="center"/>
    </xf>
    <xf numFmtId="0" fontId="27" fillId="0" borderId="8" xfId="0" applyFont="1" applyFill="1" applyBorder="1" applyAlignment="1" applyProtection="1">
      <alignment horizontal="center" vertical="center"/>
    </xf>
    <xf numFmtId="165" fontId="26" fillId="0" borderId="20" xfId="0" applyNumberFormat="1" applyFont="1" applyFill="1" applyBorder="1" applyAlignment="1" applyProtection="1">
      <alignment vertical="center"/>
    </xf>
    <xf numFmtId="0" fontId="27" fillId="0" borderId="10" xfId="0" applyFont="1" applyFill="1" applyBorder="1" applyAlignment="1" applyProtection="1">
      <alignment horizontal="center" vertical="center"/>
    </xf>
    <xf numFmtId="0" fontId="27" fillId="0" borderId="6" xfId="0" applyFont="1" applyFill="1" applyBorder="1" applyAlignment="1" applyProtection="1">
      <alignment vertical="center" wrapText="1"/>
    </xf>
    <xf numFmtId="165" fontId="26" fillId="0" borderId="21" xfId="0" applyNumberFormat="1" applyFont="1" applyFill="1" applyBorder="1" applyAlignment="1" applyProtection="1">
      <alignment vertical="center"/>
    </xf>
    <xf numFmtId="0" fontId="26" fillId="0" borderId="13" xfId="0" applyFont="1" applyFill="1" applyBorder="1" applyAlignment="1" applyProtection="1">
      <alignment horizontal="center" vertical="center"/>
    </xf>
    <xf numFmtId="0" fontId="28" fillId="0" borderId="14" xfId="0" applyFont="1" applyFill="1" applyBorder="1" applyAlignment="1" applyProtection="1">
      <alignment vertical="center" wrapText="1"/>
    </xf>
    <xf numFmtId="165" fontId="26" fillId="0" borderId="14" xfId="0" applyNumberFormat="1" applyFont="1" applyFill="1" applyBorder="1" applyAlignment="1" applyProtection="1">
      <alignment vertical="center"/>
    </xf>
    <xf numFmtId="165" fontId="26" fillId="0" borderId="17" xfId="0" applyNumberFormat="1" applyFont="1" applyFill="1" applyBorder="1" applyAlignment="1" applyProtection="1">
      <alignment vertical="center"/>
    </xf>
    <xf numFmtId="0" fontId="35" fillId="0" borderId="0" xfId="0" applyFont="1" applyFill="1" applyProtection="1">
      <protection locked="0"/>
    </xf>
    <xf numFmtId="0" fontId="31" fillId="0" borderId="0" xfId="0" applyFont="1" applyFill="1" applyProtection="1">
      <protection locked="0"/>
    </xf>
    <xf numFmtId="0" fontId="21" fillId="0" borderId="2" xfId="5" applyFont="1" applyFill="1" applyBorder="1" applyAlignment="1" applyProtection="1">
      <alignment horizontal="left" vertical="center" indent="1"/>
    </xf>
    <xf numFmtId="0" fontId="21" fillId="0" borderId="3" xfId="5" applyFont="1" applyFill="1" applyBorder="1" applyAlignment="1" applyProtection="1">
      <alignment horizontal="left" vertical="center" wrapText="1" indent="1"/>
    </xf>
    <xf numFmtId="0" fontId="21" fillId="0" borderId="2" xfId="5" applyFont="1" applyFill="1" applyBorder="1" applyAlignment="1" applyProtection="1">
      <alignment horizontal="left" vertical="center" wrapText="1" indent="1"/>
    </xf>
    <xf numFmtId="0" fontId="21" fillId="0" borderId="3" xfId="5" applyFont="1" applyFill="1" applyBorder="1" applyAlignment="1" applyProtection="1">
      <alignment horizontal="left" vertical="center" indent="1"/>
    </xf>
    <xf numFmtId="165" fontId="7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8" fillId="0" borderId="13" xfId="0" applyNumberFormat="1" applyFont="1" applyFill="1" applyBorder="1" applyAlignment="1" applyProtection="1">
      <alignment horizontal="centerContinuous" vertical="center" wrapText="1"/>
    </xf>
    <xf numFmtId="165" fontId="8" fillId="0" borderId="14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6" fillId="0" borderId="13" xfId="0" applyNumberFormat="1" applyFont="1" applyFill="1" applyBorder="1" applyAlignment="1" applyProtection="1">
      <alignment horizontal="center" vertical="center" wrapText="1"/>
    </xf>
    <xf numFmtId="165" fontId="26" fillId="0" borderId="14" xfId="0" applyNumberFormat="1" applyFont="1" applyFill="1" applyBorder="1" applyAlignment="1" applyProtection="1">
      <alignment horizontal="center" vertical="center" wrapText="1"/>
    </xf>
    <xf numFmtId="165" fontId="26" fillId="0" borderId="17" xfId="0" applyNumberFormat="1" applyFont="1" applyFill="1" applyBorder="1" applyAlignment="1" applyProtection="1">
      <alignment horizontal="center" vertical="center" wrapText="1"/>
    </xf>
    <xf numFmtId="165" fontId="26" fillId="0" borderId="0" xfId="0" applyNumberFormat="1" applyFont="1" applyFill="1" applyAlignment="1" applyProtection="1">
      <alignment horizontal="center" vertical="center" wrapText="1"/>
    </xf>
    <xf numFmtId="165" fontId="29" fillId="0" borderId="22" xfId="0" applyNumberFormat="1" applyFont="1" applyFill="1" applyBorder="1" applyAlignment="1" applyProtection="1">
      <alignment horizontal="left" vertical="center" wrapText="1" indent="1"/>
    </xf>
    <xf numFmtId="165" fontId="29" fillId="0" borderId="13" xfId="0" applyNumberFormat="1" applyFont="1" applyFill="1" applyBorder="1" applyAlignment="1" applyProtection="1">
      <alignment horizontal="left" vertical="center" wrapText="1" indent="1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0" fontId="8" fillId="0" borderId="50" xfId="0" applyFont="1" applyFill="1" applyBorder="1" applyAlignment="1" applyProtection="1">
      <alignment horizontal="center" vertical="center" wrapText="1"/>
    </xf>
    <xf numFmtId="0" fontId="12" fillId="0" borderId="0" xfId="4" applyFill="1" applyProtection="1"/>
    <xf numFmtId="0" fontId="21" fillId="0" borderId="0" xfId="4" applyFont="1" applyFill="1" applyProtection="1"/>
    <xf numFmtId="0" fontId="15" fillId="0" borderId="0" xfId="4" applyFont="1" applyFill="1" applyProtection="1"/>
    <xf numFmtId="0" fontId="12" fillId="0" borderId="0" xfId="4" applyFill="1" applyAlignment="1" applyProtection="1"/>
    <xf numFmtId="165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23" fillId="0" borderId="0" xfId="4" applyFont="1" applyFill="1" applyProtection="1"/>
    <xf numFmtId="0" fontId="29" fillId="0" borderId="13" xfId="4" applyFont="1" applyFill="1" applyBorder="1" applyAlignment="1">
      <alignment horizontal="center" vertical="center"/>
    </xf>
    <xf numFmtId="0" fontId="31" fillId="0" borderId="0" xfId="4" applyFont="1" applyFill="1"/>
    <xf numFmtId="0" fontId="26" fillId="0" borderId="13" xfId="4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 applyProtection="1">
      <alignment horizontal="left" vertical="center" wrapText="1" indent="1"/>
    </xf>
    <xf numFmtId="0" fontId="26" fillId="0" borderId="14" xfId="4" applyFont="1" applyFill="1" applyBorder="1" applyAlignment="1" applyProtection="1">
      <alignment horizontal="center" vertical="center"/>
    </xf>
    <xf numFmtId="0" fontId="26" fillId="0" borderId="17" xfId="4" applyFont="1" applyFill="1" applyBorder="1" applyAlignment="1" applyProtection="1">
      <alignment horizontal="center" vertical="center"/>
    </xf>
    <xf numFmtId="0" fontId="37" fillId="0" borderId="0" xfId="0" applyFont="1" applyFill="1" applyAlignment="1" applyProtection="1">
      <alignment horizontal="right"/>
    </xf>
    <xf numFmtId="166" fontId="38" fillId="0" borderId="3" xfId="1" applyNumberFormat="1" applyFont="1" applyFill="1" applyBorder="1" applyProtection="1">
      <protection locked="0"/>
    </xf>
    <xf numFmtId="166" fontId="38" fillId="0" borderId="25" xfId="1" applyNumberFormat="1" applyFont="1" applyFill="1" applyBorder="1"/>
    <xf numFmtId="166" fontId="38" fillId="0" borderId="2" xfId="1" applyNumberFormat="1" applyFont="1" applyFill="1" applyBorder="1" applyProtection="1">
      <protection locked="0"/>
    </xf>
    <xf numFmtId="166" fontId="38" fillId="0" borderId="20" xfId="1" applyNumberFormat="1" applyFont="1" applyFill="1" applyBorder="1"/>
    <xf numFmtId="166" fontId="38" fillId="0" borderId="6" xfId="1" applyNumberFormat="1" applyFont="1" applyFill="1" applyBorder="1" applyProtection="1">
      <protection locked="0"/>
    </xf>
    <xf numFmtId="166" fontId="39" fillId="0" borderId="14" xfId="4" applyNumberFormat="1" applyFont="1" applyFill="1" applyBorder="1"/>
    <xf numFmtId="166" fontId="39" fillId="0" borderId="17" xfId="4" applyNumberFormat="1" applyFont="1" applyFill="1" applyBorder="1"/>
    <xf numFmtId="0" fontId="15" fillId="0" borderId="0" xfId="4" applyFont="1" applyFill="1" applyAlignment="1" applyProtection="1">
      <alignment vertical="center"/>
    </xf>
    <xf numFmtId="0" fontId="23" fillId="0" borderId="0" xfId="0" applyFont="1" applyFill="1" applyProtection="1">
      <protection locked="0"/>
    </xf>
    <xf numFmtId="165" fontId="8" fillId="0" borderId="39" xfId="0" applyNumberFormat="1" applyFont="1" applyFill="1" applyBorder="1" applyAlignment="1" applyProtection="1">
      <alignment horizontal="centerContinuous" vertical="center" wrapText="1"/>
    </xf>
    <xf numFmtId="165" fontId="26" fillId="0" borderId="39" xfId="0" applyNumberFormat="1" applyFont="1" applyFill="1" applyBorder="1" applyAlignment="1" applyProtection="1">
      <alignment horizontal="center" vertical="center" wrapText="1"/>
    </xf>
    <xf numFmtId="165" fontId="29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4" xfId="0" applyNumberFormat="1" applyFont="1" applyFill="1" applyBorder="1" applyAlignment="1" applyProtection="1">
      <alignment horizontal="centerContinuous" vertical="center" wrapText="1"/>
    </xf>
    <xf numFmtId="165" fontId="8" fillId="0" borderId="44" xfId="0" applyNumberFormat="1" applyFont="1" applyFill="1" applyBorder="1" applyAlignment="1" applyProtection="1">
      <alignment horizontal="center" vertical="center" wrapText="1"/>
    </xf>
    <xf numFmtId="165" fontId="26" fillId="0" borderId="44" xfId="0" applyNumberFormat="1" applyFont="1" applyFill="1" applyBorder="1" applyAlignment="1" applyProtection="1">
      <alignment horizontal="center" vertical="center" wrapText="1"/>
    </xf>
    <xf numFmtId="165" fontId="8" fillId="0" borderId="28" xfId="0" applyNumberFormat="1" applyFont="1" applyFill="1" applyBorder="1" applyAlignment="1" applyProtection="1">
      <alignment horizontal="centerContinuous" vertical="center" wrapText="1"/>
    </xf>
    <xf numFmtId="165" fontId="29" fillId="0" borderId="17" xfId="0" applyNumberFormat="1" applyFont="1" applyFill="1" applyBorder="1" applyAlignment="1" applyProtection="1">
      <alignment horizontal="right" vertical="center" wrapText="1" indent="1"/>
    </xf>
    <xf numFmtId="0" fontId="26" fillId="0" borderId="44" xfId="4" applyFont="1" applyFill="1" applyBorder="1" applyAlignment="1" applyProtection="1">
      <alignment horizontal="center" vertical="center"/>
    </xf>
    <xf numFmtId="0" fontId="4" fillId="0" borderId="14" xfId="4" applyFont="1" applyFill="1" applyBorder="1" applyAlignment="1" applyProtection="1">
      <alignment horizontal="left" vertical="center" wrapText="1" indent="1"/>
    </xf>
    <xf numFmtId="165" fontId="4" fillId="0" borderId="17" xfId="4" applyNumberFormat="1" applyFont="1" applyFill="1" applyBorder="1" applyAlignment="1" applyProtection="1">
      <alignment horizontal="right" vertical="center" wrapText="1" indent="1"/>
    </xf>
    <xf numFmtId="0" fontId="41" fillId="0" borderId="3" xfId="0" applyFont="1" applyBorder="1" applyAlignment="1" applyProtection="1">
      <alignment horizontal="left" wrapText="1" indent="1"/>
    </xf>
    <xf numFmtId="165" fontId="15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0" fontId="41" fillId="0" borderId="2" xfId="0" applyFont="1" applyBorder="1" applyAlignment="1" applyProtection="1">
      <alignment horizontal="left" wrapText="1" indent="1"/>
    </xf>
    <xf numFmtId="165" fontId="15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41" fillId="0" borderId="2" xfId="0" applyFont="1" applyBorder="1" applyAlignment="1" applyProtection="1">
      <alignment horizontal="left" vertical="center" wrapText="1" indent="1"/>
    </xf>
    <xf numFmtId="0" fontId="41" fillId="0" borderId="6" xfId="0" applyFont="1" applyBorder="1" applyAlignment="1" applyProtection="1">
      <alignment horizontal="left" vertical="center" wrapText="1" indent="1"/>
    </xf>
    <xf numFmtId="0" fontId="42" fillId="0" borderId="14" xfId="0" applyFont="1" applyBorder="1" applyAlignment="1" applyProtection="1">
      <alignment horizontal="left" vertical="center" wrapText="1" indent="1"/>
    </xf>
    <xf numFmtId="165" fontId="15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41" fillId="0" borderId="6" xfId="0" applyFont="1" applyBorder="1" applyAlignment="1" applyProtection="1">
      <alignment horizontal="left" vertical="center" wrapText="1"/>
    </xf>
    <xf numFmtId="165" fontId="15" fillId="0" borderId="21" xfId="4" applyNumberFormat="1" applyFont="1" applyFill="1" applyBorder="1" applyAlignment="1" applyProtection="1">
      <alignment horizontal="right" vertical="center" wrapText="1"/>
      <protection locked="0"/>
    </xf>
    <xf numFmtId="165" fontId="29" fillId="0" borderId="17" xfId="4" applyNumberFormat="1" applyFont="1" applyFill="1" applyBorder="1" applyAlignment="1" applyProtection="1">
      <alignment horizontal="right" vertical="center" wrapText="1" indent="1"/>
    </xf>
    <xf numFmtId="0" fontId="41" fillId="0" borderId="6" xfId="0" applyFont="1" applyBorder="1" applyAlignment="1" applyProtection="1">
      <alignment horizontal="left" indent="1"/>
    </xf>
    <xf numFmtId="0" fontId="41" fillId="0" borderId="6" xfId="0" applyFont="1" applyBorder="1" applyAlignment="1" applyProtection="1">
      <alignment horizontal="left" wrapText="1" indent="1"/>
    </xf>
    <xf numFmtId="165" fontId="4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14" xfId="0" applyFont="1" applyBorder="1" applyAlignment="1" applyProtection="1">
      <alignment wrapText="1"/>
    </xf>
    <xf numFmtId="0" fontId="42" fillId="0" borderId="19" xfId="0" applyFont="1" applyBorder="1" applyAlignment="1" applyProtection="1">
      <alignment wrapText="1"/>
    </xf>
    <xf numFmtId="0" fontId="4" fillId="0" borderId="13" xfId="4" applyFont="1" applyFill="1" applyBorder="1" applyAlignment="1" applyProtection="1">
      <alignment horizontal="center" vertical="center" wrapText="1"/>
    </xf>
    <xf numFmtId="0" fontId="4" fillId="0" borderId="16" xfId="4" applyFont="1" applyFill="1" applyBorder="1" applyAlignment="1" applyProtection="1">
      <alignment vertical="center" wrapText="1"/>
    </xf>
    <xf numFmtId="165" fontId="4" fillId="0" borderId="28" xfId="4" applyNumberFormat="1" applyFont="1" applyFill="1" applyBorder="1" applyAlignment="1" applyProtection="1">
      <alignment horizontal="right" vertical="center" wrapText="1" indent="1"/>
    </xf>
    <xf numFmtId="0" fontId="15" fillId="0" borderId="4" xfId="4" applyFont="1" applyFill="1" applyBorder="1" applyAlignment="1" applyProtection="1">
      <alignment horizontal="left" vertical="center" wrapText="1" indent="1"/>
    </xf>
    <xf numFmtId="165" fontId="15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" xfId="4" applyFont="1" applyFill="1" applyBorder="1" applyAlignment="1" applyProtection="1">
      <alignment horizontal="left" vertical="center" wrapText="1" indent="1"/>
    </xf>
    <xf numFmtId="0" fontId="15" fillId="0" borderId="5" xfId="4" applyFont="1" applyFill="1" applyBorder="1" applyAlignment="1" applyProtection="1">
      <alignment horizontal="left" vertical="center" wrapText="1" indent="1"/>
    </xf>
    <xf numFmtId="0" fontId="15" fillId="0" borderId="0" xfId="4" applyFont="1" applyFill="1" applyBorder="1" applyAlignment="1" applyProtection="1">
      <alignment horizontal="left" vertical="center" wrapText="1" indent="1"/>
    </xf>
    <xf numFmtId="0" fontId="15" fillId="0" borderId="6" xfId="4" applyFont="1" applyFill="1" applyBorder="1" applyAlignment="1" applyProtection="1">
      <alignment horizontal="left" vertical="center" wrapText="1" indent="6"/>
    </xf>
    <xf numFmtId="0" fontId="15" fillId="0" borderId="2" xfId="4" applyFont="1" applyFill="1" applyBorder="1" applyAlignment="1" applyProtection="1">
      <alignment horizontal="left" indent="6"/>
    </xf>
    <xf numFmtId="0" fontId="15" fillId="0" borderId="2" xfId="4" applyFont="1" applyFill="1" applyBorder="1" applyAlignment="1" applyProtection="1">
      <alignment horizontal="left" vertical="center" wrapText="1" indent="6"/>
    </xf>
    <xf numFmtId="165" fontId="15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34" xfId="4" applyNumberFormat="1" applyFont="1" applyFill="1" applyBorder="1" applyAlignment="1" applyProtection="1">
      <alignment horizontal="right" vertical="center" wrapText="1" indent="1"/>
    </xf>
    <xf numFmtId="0" fontId="15" fillId="0" borderId="6" xfId="4" applyFont="1" applyFill="1" applyBorder="1" applyAlignment="1" applyProtection="1">
      <alignment horizontal="left" vertical="center" wrapText="1" indent="1"/>
    </xf>
    <xf numFmtId="0" fontId="15" fillId="0" borderId="3" xfId="4" applyFont="1" applyFill="1" applyBorder="1" applyAlignment="1" applyProtection="1">
      <alignment horizontal="left" vertical="center" wrapText="1" indent="6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15" fillId="0" borderId="3" xfId="4" applyFont="1" applyFill="1" applyBorder="1" applyAlignment="1" applyProtection="1">
      <alignment horizontal="left" vertical="center" wrapText="1" indent="1"/>
    </xf>
    <xf numFmtId="0" fontId="15" fillId="0" borderId="1" xfId="4" applyFont="1" applyFill="1" applyBorder="1" applyAlignment="1" applyProtection="1">
      <alignment horizontal="left" vertical="center" wrapText="1" indent="1"/>
    </xf>
    <xf numFmtId="165" fontId="42" fillId="0" borderId="17" xfId="0" applyNumberFormat="1" applyFont="1" applyBorder="1" applyAlignment="1" applyProtection="1">
      <alignment horizontal="right" vertical="center" wrapText="1" indent="1"/>
      <protection locked="0"/>
    </xf>
    <xf numFmtId="165" fontId="42" fillId="0" borderId="17" xfId="0" quotePrefix="1" applyNumberFormat="1" applyFont="1" applyBorder="1" applyAlignment="1" applyProtection="1">
      <alignment horizontal="right" vertical="center" wrapText="1" indent="1"/>
    </xf>
    <xf numFmtId="0" fontId="42" fillId="0" borderId="19" xfId="0" applyFont="1" applyBorder="1" applyAlignment="1" applyProtection="1">
      <alignment horizontal="left" vertical="center" wrapText="1" indent="1"/>
    </xf>
    <xf numFmtId="0" fontId="4" fillId="0" borderId="14" xfId="4" applyFont="1" applyFill="1" applyBorder="1" applyAlignment="1" applyProtection="1">
      <alignment vertical="center" wrapText="1"/>
    </xf>
    <xf numFmtId="0" fontId="8" fillId="0" borderId="16" xfId="4" applyFont="1" applyFill="1" applyBorder="1" applyAlignment="1" applyProtection="1">
      <alignment horizontal="center" vertical="center" wrapText="1"/>
    </xf>
    <xf numFmtId="0" fontId="8" fillId="0" borderId="28" xfId="4" applyFont="1" applyFill="1" applyBorder="1" applyAlignment="1" applyProtection="1">
      <alignment horizontal="center" vertical="center" wrapText="1"/>
    </xf>
    <xf numFmtId="0" fontId="8" fillId="0" borderId="13" xfId="4" applyFont="1" applyFill="1" applyBorder="1" applyAlignment="1" applyProtection="1">
      <alignment horizontal="left" vertical="center" wrapText="1" indent="1"/>
    </xf>
    <xf numFmtId="0" fontId="8" fillId="0" borderId="14" xfId="4" applyFont="1" applyFill="1" applyBorder="1" applyAlignment="1" applyProtection="1">
      <alignment horizontal="left" vertical="center" wrapText="1" indent="1"/>
    </xf>
    <xf numFmtId="165" fontId="8" fillId="0" borderId="17" xfId="4" applyNumberFormat="1" applyFont="1" applyFill="1" applyBorder="1" applyAlignment="1" applyProtection="1">
      <alignment horizontal="right" vertical="center" wrapText="1" indent="1"/>
    </xf>
    <xf numFmtId="49" fontId="18" fillId="0" borderId="9" xfId="4" applyNumberFormat="1" applyFont="1" applyFill="1" applyBorder="1" applyAlignment="1" applyProtection="1">
      <alignment horizontal="left" vertical="center" wrapText="1" indent="1"/>
    </xf>
    <xf numFmtId="0" fontId="34" fillId="0" borderId="3" xfId="0" applyFont="1" applyBorder="1" applyAlignment="1" applyProtection="1">
      <alignment horizontal="left" wrapText="1" indent="1"/>
    </xf>
    <xf numFmtId="165" fontId="18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8" xfId="4" applyNumberFormat="1" applyFont="1" applyFill="1" applyBorder="1" applyAlignment="1" applyProtection="1">
      <alignment horizontal="left" vertical="center" wrapText="1" indent="1"/>
    </xf>
    <xf numFmtId="0" fontId="34" fillId="0" borderId="2" xfId="0" applyFont="1" applyBorder="1" applyAlignment="1" applyProtection="1">
      <alignment horizontal="left" wrapText="1" indent="1"/>
    </xf>
    <xf numFmtId="165" fontId="18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2" xfId="0" applyFont="1" applyBorder="1" applyAlignment="1" applyProtection="1">
      <alignment horizontal="left" vertical="center" wrapText="1" indent="1"/>
    </xf>
    <xf numFmtId="49" fontId="18" fillId="0" borderId="10" xfId="4" applyNumberFormat="1" applyFont="1" applyFill="1" applyBorder="1" applyAlignment="1" applyProtection="1">
      <alignment horizontal="left" vertical="center" wrapText="1" indent="1"/>
    </xf>
    <xf numFmtId="0" fontId="34" fillId="0" borderId="6" xfId="0" applyFont="1" applyBorder="1" applyAlignment="1" applyProtection="1">
      <alignment horizontal="left" vertical="center" wrapText="1" indent="1"/>
    </xf>
    <xf numFmtId="0" fontId="25" fillId="0" borderId="14" xfId="0" applyFont="1" applyBorder="1" applyAlignment="1" applyProtection="1">
      <alignment horizontal="left" vertical="center" wrapText="1" indent="1"/>
    </xf>
    <xf numFmtId="165" fontId="1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10" xfId="4" applyNumberFormat="1" applyFont="1" applyFill="1" applyBorder="1" applyAlignment="1" applyProtection="1">
      <alignment horizontal="left" vertical="center" wrapText="1"/>
    </xf>
    <xf numFmtId="0" fontId="34" fillId="0" borderId="6" xfId="0" applyFont="1" applyBorder="1" applyAlignment="1" applyProtection="1">
      <alignment horizontal="left" vertical="center" wrapText="1"/>
    </xf>
    <xf numFmtId="165" fontId="18" fillId="0" borderId="21" xfId="4" applyNumberFormat="1" applyFont="1" applyFill="1" applyBorder="1" applyAlignment="1" applyProtection="1">
      <alignment horizontal="right" vertical="center" wrapText="1"/>
      <protection locked="0"/>
    </xf>
    <xf numFmtId="165" fontId="28" fillId="0" borderId="17" xfId="4" applyNumberFormat="1" applyFont="1" applyFill="1" applyBorder="1" applyAlignment="1" applyProtection="1">
      <alignment horizontal="right" vertical="center" wrapText="1" indent="1"/>
    </xf>
    <xf numFmtId="0" fontId="34" fillId="0" borderId="6" xfId="0" applyFont="1" applyBorder="1" applyAlignment="1" applyProtection="1">
      <alignment horizontal="left" indent="1"/>
    </xf>
    <xf numFmtId="165" fontId="33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6" xfId="0" applyFont="1" applyBorder="1" applyAlignment="1" applyProtection="1">
      <alignment horizontal="left" wrapText="1" indent="1"/>
    </xf>
    <xf numFmtId="165" fontId="33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4" applyFont="1" applyFill="1" applyBorder="1" applyAlignment="1" applyProtection="1">
      <alignment horizontal="left" vertical="center" wrapText="1"/>
    </xf>
    <xf numFmtId="0" fontId="25" fillId="0" borderId="13" xfId="0" applyFont="1" applyBorder="1" applyAlignment="1" applyProtection="1">
      <alignment vertical="center" wrapText="1"/>
    </xf>
    <xf numFmtId="0" fontId="34" fillId="0" borderId="6" xfId="0" applyFont="1" applyBorder="1" applyAlignment="1" applyProtection="1">
      <alignment vertical="center" wrapText="1"/>
    </xf>
    <xf numFmtId="49" fontId="18" fillId="0" borderId="12" xfId="4" applyNumberFormat="1" applyFont="1" applyFill="1" applyBorder="1" applyAlignment="1" applyProtection="1">
      <alignment horizontal="left" vertical="center" wrapText="1" indent="1"/>
    </xf>
    <xf numFmtId="0" fontId="34" fillId="0" borderId="26" xfId="0" applyFont="1" applyBorder="1" applyAlignment="1" applyProtection="1">
      <alignment horizontal="left" vertical="center" wrapText="1" indent="1"/>
    </xf>
    <xf numFmtId="165" fontId="33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9" xfId="0" applyFont="1" applyBorder="1" applyAlignment="1" applyProtection="1">
      <alignment wrapText="1"/>
    </xf>
    <xf numFmtId="0" fontId="34" fillId="0" borderId="8" xfId="0" applyFont="1" applyBorder="1" applyAlignment="1" applyProtection="1">
      <alignment wrapText="1"/>
    </xf>
    <xf numFmtId="0" fontId="34" fillId="0" borderId="10" xfId="0" applyFont="1" applyBorder="1" applyAlignment="1" applyProtection="1">
      <alignment wrapText="1"/>
    </xf>
    <xf numFmtId="165" fontId="8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4" xfId="0" applyFont="1" applyBorder="1" applyAlignment="1" applyProtection="1">
      <alignment wrapText="1"/>
    </xf>
    <xf numFmtId="0" fontId="25" fillId="0" borderId="18" xfId="0" applyFont="1" applyBorder="1" applyAlignment="1" applyProtection="1">
      <alignment vertical="center" wrapText="1"/>
    </xf>
    <xf numFmtId="0" fontId="25" fillId="0" borderId="19" xfId="0" applyFont="1" applyBorder="1" applyAlignment="1" applyProtection="1">
      <alignment wrapText="1"/>
    </xf>
    <xf numFmtId="0" fontId="8" fillId="0" borderId="0" xfId="4" applyFont="1" applyFill="1" applyBorder="1" applyAlignment="1" applyProtection="1">
      <alignment horizontal="center" vertical="center" wrapText="1"/>
    </xf>
    <xf numFmtId="0" fontId="8" fillId="0" borderId="0" xfId="4" applyFont="1" applyFill="1" applyBorder="1" applyAlignment="1" applyProtection="1">
      <alignment vertical="center" wrapText="1"/>
    </xf>
    <xf numFmtId="165" fontId="8" fillId="0" borderId="0" xfId="4" applyNumberFormat="1" applyFont="1" applyFill="1" applyBorder="1" applyAlignment="1" applyProtection="1">
      <alignment horizontal="right" vertical="center" wrapText="1" indent="1"/>
    </xf>
    <xf numFmtId="0" fontId="33" fillId="0" borderId="0" xfId="4" applyFont="1" applyFill="1" applyProtection="1"/>
    <xf numFmtId="0" fontId="8" fillId="0" borderId="15" xfId="4" applyFont="1" applyFill="1" applyBorder="1" applyAlignment="1" applyProtection="1">
      <alignment horizontal="left" vertical="center" wrapText="1" indent="1"/>
    </xf>
    <xf numFmtId="0" fontId="8" fillId="0" borderId="16" xfId="4" applyFont="1" applyFill="1" applyBorder="1" applyAlignment="1" applyProtection="1">
      <alignment vertical="center" wrapText="1"/>
    </xf>
    <xf numFmtId="165" fontId="8" fillId="0" borderId="28" xfId="4" applyNumberFormat="1" applyFont="1" applyFill="1" applyBorder="1" applyAlignment="1" applyProtection="1">
      <alignment horizontal="right" vertical="center" wrapText="1" indent="1"/>
    </xf>
    <xf numFmtId="49" fontId="18" fillId="0" borderId="11" xfId="4" applyNumberFormat="1" applyFont="1" applyFill="1" applyBorder="1" applyAlignment="1" applyProtection="1">
      <alignment horizontal="left" vertical="center" wrapText="1" indent="1"/>
    </xf>
    <xf numFmtId="0" fontId="18" fillId="0" borderId="4" xfId="4" applyFont="1" applyFill="1" applyBorder="1" applyAlignment="1" applyProtection="1">
      <alignment horizontal="left" vertical="center" wrapText="1" indent="1"/>
    </xf>
    <xf numFmtId="165" fontId="18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" xfId="4" applyFont="1" applyFill="1" applyBorder="1" applyAlignment="1" applyProtection="1">
      <alignment horizontal="left" vertical="center" wrapText="1" indent="1"/>
    </xf>
    <xf numFmtId="0" fontId="18" fillId="0" borderId="5" xfId="4" applyFont="1" applyFill="1" applyBorder="1" applyAlignment="1" applyProtection="1">
      <alignment horizontal="left" vertical="center" wrapText="1" indent="1"/>
    </xf>
    <xf numFmtId="0" fontId="18" fillId="0" borderId="0" xfId="4" applyFont="1" applyFill="1" applyBorder="1" applyAlignment="1" applyProtection="1">
      <alignment horizontal="left" vertical="center" wrapText="1" indent="1"/>
    </xf>
    <xf numFmtId="0" fontId="18" fillId="0" borderId="6" xfId="4" applyFont="1" applyFill="1" applyBorder="1" applyAlignment="1" applyProtection="1">
      <alignment horizontal="left" vertical="center" wrapText="1" indent="6"/>
    </xf>
    <xf numFmtId="0" fontId="18" fillId="0" borderId="2" xfId="4" applyFont="1" applyFill="1" applyBorder="1" applyAlignment="1" applyProtection="1">
      <alignment horizontal="left" indent="6"/>
    </xf>
    <xf numFmtId="0" fontId="18" fillId="0" borderId="2" xfId="4" applyFont="1" applyFill="1" applyBorder="1" applyAlignment="1" applyProtection="1">
      <alignment horizontal="left" vertical="center" wrapText="1" indent="6"/>
    </xf>
    <xf numFmtId="49" fontId="18" fillId="0" borderId="7" xfId="4" applyNumberFormat="1" applyFont="1" applyFill="1" applyBorder="1" applyAlignment="1" applyProtection="1">
      <alignment horizontal="left" vertical="center" wrapText="1" indent="1"/>
    </xf>
    <xf numFmtId="0" fontId="18" fillId="0" borderId="26" xfId="4" applyFont="1" applyFill="1" applyBorder="1" applyAlignment="1" applyProtection="1">
      <alignment horizontal="left" vertical="center" wrapText="1" indent="7"/>
    </xf>
    <xf numFmtId="165" fontId="18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8" xfId="4" applyFont="1" applyFill="1" applyBorder="1" applyAlignment="1" applyProtection="1">
      <alignment horizontal="left" vertical="center" wrapText="1" indent="1"/>
    </xf>
    <xf numFmtId="0" fontId="8" fillId="0" borderId="19" xfId="4" applyFont="1" applyFill="1" applyBorder="1" applyAlignment="1" applyProtection="1">
      <alignment vertical="center" wrapText="1"/>
    </xf>
    <xf numFmtId="165" fontId="8" fillId="0" borderId="34" xfId="4" applyNumberFormat="1" applyFont="1" applyFill="1" applyBorder="1" applyAlignment="1" applyProtection="1">
      <alignment horizontal="right" vertical="center" wrapText="1" indent="1"/>
    </xf>
    <xf numFmtId="0" fontId="18" fillId="0" borderId="6" xfId="4" applyFont="1" applyFill="1" applyBorder="1" applyAlignment="1" applyProtection="1">
      <alignment horizontal="left" vertical="center" wrapText="1" indent="1"/>
    </xf>
    <xf numFmtId="165" fontId="18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3" xfId="4" applyFont="1" applyFill="1" applyBorder="1" applyAlignment="1" applyProtection="1">
      <alignment horizontal="left" vertical="center" wrapText="1" indent="6"/>
    </xf>
    <xf numFmtId="165" fontId="18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4" xfId="4" applyFont="1" applyFill="1" applyBorder="1" applyAlignment="1" applyProtection="1">
      <alignment horizontal="left" vertical="center" wrapText="1" indent="1"/>
    </xf>
    <xf numFmtId="0" fontId="18" fillId="0" borderId="3" xfId="4" applyFont="1" applyFill="1" applyBorder="1" applyAlignment="1" applyProtection="1">
      <alignment horizontal="left" vertical="center" wrapText="1" indent="1"/>
    </xf>
    <xf numFmtId="0" fontId="18" fillId="0" borderId="1" xfId="4" applyFont="1" applyFill="1" applyBorder="1" applyAlignment="1" applyProtection="1">
      <alignment horizontal="left" vertical="center" wrapText="1" indent="1"/>
    </xf>
    <xf numFmtId="165" fontId="25" fillId="0" borderId="17" xfId="0" applyNumberFormat="1" applyFont="1" applyBorder="1" applyAlignment="1" applyProtection="1">
      <alignment horizontal="right" vertical="center" wrapText="1" indent="1"/>
    </xf>
    <xf numFmtId="165" fontId="25" fillId="0" borderId="17" xfId="0" applyNumberFormat="1" applyFont="1" applyBorder="1" applyAlignment="1" applyProtection="1">
      <alignment horizontal="right" vertical="center" wrapText="1" indent="1"/>
      <protection locked="0"/>
    </xf>
    <xf numFmtId="0" fontId="25" fillId="0" borderId="18" xfId="0" applyFont="1" applyBorder="1" applyAlignment="1" applyProtection="1">
      <alignment horizontal="left" vertical="center" wrapText="1" indent="1"/>
    </xf>
    <xf numFmtId="0" fontId="33" fillId="0" borderId="0" xfId="4" applyFont="1" applyFill="1" applyAlignment="1" applyProtection="1">
      <alignment horizontal="right" vertical="center" indent="1"/>
    </xf>
    <xf numFmtId="0" fontId="8" fillId="0" borderId="14" xfId="4" applyFont="1" applyFill="1" applyBorder="1" applyAlignment="1" applyProtection="1">
      <alignment vertical="center" wrapText="1"/>
    </xf>
    <xf numFmtId="165" fontId="0" fillId="0" borderId="24" xfId="0" applyNumberFormat="1" applyFont="1" applyFill="1" applyBorder="1" applyAlignment="1" applyProtection="1">
      <alignment horizontal="left" vertical="center" wrapText="1" indent="1"/>
    </xf>
    <xf numFmtId="165" fontId="0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33" xfId="4" applyNumberFormat="1" applyFont="1" applyFill="1" applyBorder="1" applyAlignment="1" applyProtection="1">
      <alignment horizontal="right" vertical="center" wrapText="1" indent="1"/>
    </xf>
    <xf numFmtId="165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23" xfId="0" applyNumberFormat="1" applyFont="1" applyFill="1" applyBorder="1" applyAlignment="1" applyProtection="1">
      <alignment horizontal="left" vertical="center" wrapText="1" indent="1"/>
    </xf>
    <xf numFmtId="165" fontId="0" fillId="0" borderId="8" xfId="0" applyNumberFormat="1" applyFont="1" applyFill="1" applyBorder="1" applyAlignment="1" applyProtection="1">
      <alignment horizontal="left" vertical="center" wrapText="1" indent="1"/>
    </xf>
    <xf numFmtId="165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47" xfId="0" applyNumberFormat="1" applyFont="1" applyFill="1" applyBorder="1" applyAlignment="1" applyProtection="1">
      <alignment horizontal="left" vertical="center" wrapText="1" indent="1"/>
    </xf>
    <xf numFmtId="165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4" xfId="0" applyNumberFormat="1" applyFont="1" applyFill="1" applyBorder="1" applyAlignment="1" applyProtection="1">
      <alignment horizontal="right" vertical="center" wrapText="1" indent="1"/>
    </xf>
    <xf numFmtId="165" fontId="29" fillId="0" borderId="39" xfId="0" applyNumberFormat="1" applyFont="1" applyFill="1" applyBorder="1" applyAlignment="1" applyProtection="1">
      <alignment horizontal="right" vertical="center" wrapText="1" indent="1"/>
    </xf>
    <xf numFmtId="165" fontId="29" fillId="0" borderId="44" xfId="0" applyNumberFormat="1" applyFont="1" applyFill="1" applyBorder="1" applyAlignment="1" applyProtection="1">
      <alignment horizontal="right" vertical="center" wrapText="1" indent="1"/>
    </xf>
    <xf numFmtId="165" fontId="0" fillId="0" borderId="45" xfId="0" applyNumberFormat="1" applyFont="1" applyFill="1" applyBorder="1" applyAlignment="1" applyProtection="1">
      <alignment horizontal="left" vertical="center" wrapText="1" indent="1"/>
    </xf>
    <xf numFmtId="165" fontId="0" fillId="0" borderId="7" xfId="0" applyNumberFormat="1" applyFont="1" applyFill="1" applyBorder="1" applyAlignment="1" applyProtection="1">
      <alignment horizontal="left" vertical="center" wrapText="1" indent="1"/>
    </xf>
    <xf numFmtId="165" fontId="17" fillId="0" borderId="1" xfId="0" applyNumberFormat="1" applyFont="1" applyFill="1" applyBorder="1" applyAlignment="1" applyProtection="1">
      <alignment horizontal="right" vertical="center" wrapText="1" indent="1"/>
    </xf>
    <xf numFmtId="165" fontId="17" fillId="0" borderId="54" xfId="0" applyNumberFormat="1" applyFont="1" applyFill="1" applyBorder="1" applyAlignment="1" applyProtection="1">
      <alignment horizontal="right" vertical="center" wrapText="1" indent="1"/>
    </xf>
    <xf numFmtId="165" fontId="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" xfId="0" applyNumberFormat="1" applyFont="1" applyFill="1" applyBorder="1" applyAlignment="1" applyProtection="1">
      <alignment horizontal="right" vertical="center" wrapText="1" indent="1"/>
    </xf>
    <xf numFmtId="165" fontId="17" fillId="0" borderId="5" xfId="0" applyNumberFormat="1" applyFont="1" applyFill="1" applyBorder="1" applyAlignment="1" applyProtection="1">
      <alignment horizontal="right" vertical="center" wrapText="1" indent="1"/>
    </xf>
    <xf numFmtId="165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28" fillId="0" borderId="13" xfId="0" applyNumberFormat="1" applyFont="1" applyFill="1" applyBorder="1" applyAlignment="1" applyProtection="1">
      <alignment horizontal="centerContinuous" vertical="center" wrapText="1"/>
    </xf>
    <xf numFmtId="165" fontId="28" fillId="0" borderId="14" xfId="0" applyNumberFormat="1" applyFont="1" applyFill="1" applyBorder="1" applyAlignment="1" applyProtection="1">
      <alignment horizontal="centerContinuous" vertical="center" wrapText="1"/>
    </xf>
    <xf numFmtId="165" fontId="28" fillId="0" borderId="39" xfId="0" applyNumberFormat="1" applyFont="1" applyFill="1" applyBorder="1" applyAlignment="1" applyProtection="1">
      <alignment horizontal="centerContinuous" vertical="center" wrapText="1"/>
    </xf>
    <xf numFmtId="165" fontId="28" fillId="0" borderId="17" xfId="0" applyNumberFormat="1" applyFont="1" applyFill="1" applyBorder="1" applyAlignment="1" applyProtection="1">
      <alignment horizontal="centerContinuous" vertical="center" wrapText="1"/>
    </xf>
    <xf numFmtId="165" fontId="28" fillId="0" borderId="22" xfId="0" applyNumberFormat="1" applyFont="1" applyFill="1" applyBorder="1" applyAlignment="1" applyProtection="1">
      <alignment horizontal="centerContinuous" vertical="center" wrapText="1"/>
    </xf>
    <xf numFmtId="165" fontId="28" fillId="0" borderId="13" xfId="0" applyNumberFormat="1" applyFont="1" applyFill="1" applyBorder="1" applyAlignment="1" applyProtection="1">
      <alignment horizontal="center" vertical="center" wrapText="1"/>
    </xf>
    <xf numFmtId="165" fontId="28" fillId="0" borderId="14" xfId="0" applyNumberFormat="1" applyFont="1" applyFill="1" applyBorder="1" applyAlignment="1" applyProtection="1">
      <alignment horizontal="center" vertical="center" wrapText="1"/>
    </xf>
    <xf numFmtId="0" fontId="28" fillId="0" borderId="17" xfId="4" applyFont="1" applyFill="1" applyBorder="1" applyAlignment="1" applyProtection="1">
      <alignment horizontal="center" vertical="center" wrapText="1"/>
    </xf>
    <xf numFmtId="165" fontId="28" fillId="0" borderId="17" xfId="0" applyNumberFormat="1" applyFont="1" applyFill="1" applyBorder="1" applyAlignment="1" applyProtection="1">
      <alignment horizontal="center" vertical="center" wrapText="1"/>
    </xf>
    <xf numFmtId="165" fontId="28" fillId="0" borderId="22" xfId="0" applyNumberFormat="1" applyFont="1" applyFill="1" applyBorder="1" applyAlignment="1" applyProtection="1">
      <alignment horizontal="center" vertical="center" wrapText="1"/>
    </xf>
    <xf numFmtId="165" fontId="28" fillId="0" borderId="39" xfId="0" applyNumberFormat="1" applyFont="1" applyFill="1" applyBorder="1" applyAlignment="1" applyProtection="1">
      <alignment horizontal="center" vertical="center" wrapText="1"/>
    </xf>
    <xf numFmtId="165" fontId="28" fillId="0" borderId="44" xfId="0" applyNumberFormat="1" applyFont="1" applyFill="1" applyBorder="1" applyAlignment="1" applyProtection="1">
      <alignment horizontal="center" vertical="center" wrapText="1"/>
    </xf>
    <xf numFmtId="165" fontId="28" fillId="0" borderId="22" xfId="0" applyNumberFormat="1" applyFont="1" applyFill="1" applyBorder="1" applyAlignment="1" applyProtection="1">
      <alignment horizontal="left" vertical="center" wrapText="1" indent="1"/>
    </xf>
    <xf numFmtId="165" fontId="28" fillId="0" borderId="13" xfId="0" applyNumberFormat="1" applyFont="1" applyFill="1" applyBorder="1" applyAlignment="1" applyProtection="1">
      <alignment horizontal="left" vertical="center" wrapText="1" indent="1"/>
    </xf>
    <xf numFmtId="165" fontId="28" fillId="0" borderId="14" xfId="0" applyNumberFormat="1" applyFont="1" applyFill="1" applyBorder="1" applyAlignment="1" applyProtection="1">
      <alignment horizontal="right" vertical="center" wrapText="1" indent="1"/>
    </xf>
    <xf numFmtId="165" fontId="28" fillId="0" borderId="39" xfId="0" applyNumberFormat="1" applyFont="1" applyFill="1" applyBorder="1" applyAlignment="1" applyProtection="1">
      <alignment horizontal="right" vertical="center" wrapText="1" indent="1"/>
    </xf>
    <xf numFmtId="3" fontId="28" fillId="0" borderId="44" xfId="0" applyNumberFormat="1" applyFont="1" applyFill="1" applyBorder="1" applyAlignment="1" applyProtection="1">
      <alignment horizontal="right" vertical="center" wrapText="1" indent="1"/>
    </xf>
    <xf numFmtId="3" fontId="28" fillId="0" borderId="17" xfId="0" applyNumberFormat="1" applyFont="1" applyFill="1" applyBorder="1" applyAlignment="1" applyProtection="1">
      <alignment horizontal="right" vertical="center" wrapText="1" indent="1"/>
    </xf>
    <xf numFmtId="165" fontId="0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21" xfId="4" applyNumberFormat="1" applyFont="1" applyFill="1" applyBorder="1" applyAlignment="1" applyProtection="1">
      <alignment horizontal="right" vertical="center" wrapText="1"/>
      <protection locked="0"/>
    </xf>
    <xf numFmtId="165" fontId="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7" xfId="0" applyNumberFormat="1" applyFont="1" applyFill="1" applyBorder="1" applyAlignment="1" applyProtection="1">
      <alignment horizontal="left" vertical="center" wrapText="1" indent="1"/>
    </xf>
    <xf numFmtId="165" fontId="17" fillId="0" borderId="3" xfId="0" applyNumberFormat="1" applyFont="1" applyFill="1" applyBorder="1" applyAlignment="1" applyProtection="1">
      <alignment horizontal="right" vertical="center" wrapText="1" indent="1"/>
    </xf>
    <xf numFmtId="165" fontId="17" fillId="0" borderId="30" xfId="0" applyNumberFormat="1" applyFont="1" applyFill="1" applyBorder="1" applyAlignment="1" applyProtection="1">
      <alignment horizontal="right" vertical="center" wrapText="1" indent="1"/>
    </xf>
    <xf numFmtId="165" fontId="0" fillId="0" borderId="8" xfId="0" applyNumberFormat="1" applyFont="1" applyFill="1" applyBorder="1" applyAlignment="1" applyProtection="1">
      <alignment horizontal="left" vertical="center" wrapText="1" indent="2"/>
    </xf>
    <xf numFmtId="165" fontId="0" fillId="0" borderId="2" xfId="0" applyNumberFormat="1" applyFont="1" applyFill="1" applyBorder="1" applyAlignment="1" applyProtection="1">
      <alignment horizontal="left" vertical="center" wrapText="1" indent="2"/>
    </xf>
    <xf numFmtId="165" fontId="17" fillId="0" borderId="2" xfId="0" applyNumberFormat="1" applyFont="1" applyFill="1" applyBorder="1" applyAlignment="1" applyProtection="1">
      <alignment horizontal="left" vertical="center" wrapText="1" indent="1"/>
    </xf>
    <xf numFmtId="165" fontId="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9" xfId="0" applyNumberFormat="1" applyFont="1" applyFill="1" applyBorder="1" applyAlignment="1" applyProtection="1">
      <alignment horizontal="left" vertical="center" wrapText="1" indent="2"/>
    </xf>
    <xf numFmtId="165" fontId="0" fillId="0" borderId="10" xfId="0" applyNumberFormat="1" applyFont="1" applyFill="1" applyBorder="1" applyAlignment="1" applyProtection="1">
      <alignment horizontal="left" vertical="center" wrapText="1" indent="2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57" xfId="4" applyFont="1" applyFill="1" applyBorder="1" applyAlignment="1" applyProtection="1">
      <alignment horizontal="center" vertical="center" wrapText="1"/>
    </xf>
    <xf numFmtId="0" fontId="29" fillId="0" borderId="17" xfId="4" applyFont="1" applyFill="1" applyBorder="1" applyAlignment="1" applyProtection="1">
      <alignment horizontal="center" vertical="center" wrapText="1"/>
    </xf>
    <xf numFmtId="0" fontId="16" fillId="0" borderId="11" xfId="4" applyFont="1" applyFill="1" applyBorder="1" applyAlignment="1" applyProtection="1">
      <alignment horizontal="center" vertical="center"/>
    </xf>
    <xf numFmtId="0" fontId="16" fillId="0" borderId="3" xfId="4" applyFont="1" applyFill="1" applyBorder="1" applyProtection="1"/>
    <xf numFmtId="166" fontId="16" fillId="0" borderId="58" xfId="1" applyNumberFormat="1" applyFont="1" applyFill="1" applyBorder="1" applyProtection="1">
      <protection locked="0"/>
    </xf>
    <xf numFmtId="166" fontId="16" fillId="0" borderId="33" xfId="1" applyNumberFormat="1" applyFont="1" applyFill="1" applyBorder="1" applyProtection="1">
      <protection locked="0"/>
    </xf>
    <xf numFmtId="0" fontId="16" fillId="0" borderId="8" xfId="4" applyFont="1" applyFill="1" applyBorder="1" applyAlignment="1" applyProtection="1">
      <alignment horizontal="center" vertical="center"/>
    </xf>
    <xf numFmtId="0" fontId="41" fillId="0" borderId="2" xfId="0" applyFont="1" applyBorder="1" applyAlignment="1">
      <alignment horizontal="justify" wrapText="1"/>
    </xf>
    <xf numFmtId="166" fontId="16" fillId="0" borderId="59" xfId="1" applyNumberFormat="1" applyFont="1" applyFill="1" applyBorder="1" applyProtection="1">
      <protection locked="0"/>
    </xf>
    <xf numFmtId="166" fontId="16" fillId="0" borderId="20" xfId="1" applyNumberFormat="1" applyFont="1" applyFill="1" applyBorder="1" applyProtection="1">
      <protection locked="0"/>
    </xf>
    <xf numFmtId="0" fontId="41" fillId="0" borderId="2" xfId="0" applyFont="1" applyBorder="1" applyAlignment="1">
      <alignment wrapText="1"/>
    </xf>
    <xf numFmtId="0" fontId="16" fillId="0" borderId="10" xfId="4" applyFont="1" applyFill="1" applyBorder="1" applyAlignment="1" applyProtection="1">
      <alignment horizontal="center" vertical="center"/>
    </xf>
    <xf numFmtId="166" fontId="16" fillId="0" borderId="37" xfId="1" applyNumberFormat="1" applyFont="1" applyFill="1" applyBorder="1" applyProtection="1">
      <protection locked="0"/>
    </xf>
    <xf numFmtId="166" fontId="16" fillId="0" borderId="21" xfId="1" applyNumberFormat="1" applyFont="1" applyFill="1" applyBorder="1" applyProtection="1">
      <protection locked="0"/>
    </xf>
    <xf numFmtId="0" fontId="41" fillId="0" borderId="26" xfId="0" applyFont="1" applyBorder="1" applyAlignment="1">
      <alignment wrapText="1"/>
    </xf>
    <xf numFmtId="166" fontId="29" fillId="0" borderId="44" xfId="1" applyNumberFormat="1" applyFont="1" applyFill="1" applyBorder="1" applyProtection="1"/>
    <xf numFmtId="166" fontId="29" fillId="0" borderId="17" xfId="1" applyNumberFormat="1" applyFont="1" applyFill="1" applyBorder="1" applyProtection="1"/>
    <xf numFmtId="165" fontId="4" fillId="0" borderId="13" xfId="0" applyNumberFormat="1" applyFont="1" applyFill="1" applyBorder="1" applyAlignment="1" applyProtection="1">
      <alignment horizontal="center" vertical="center" wrapText="1"/>
    </xf>
    <xf numFmtId="165" fontId="4" fillId="0" borderId="14" xfId="0" applyNumberFormat="1" applyFont="1" applyFill="1" applyBorder="1" applyAlignment="1" applyProtection="1">
      <alignment horizontal="center" vertical="center" wrapText="1"/>
    </xf>
    <xf numFmtId="165" fontId="4" fillId="0" borderId="17" xfId="0" applyNumberFormat="1" applyFont="1" applyFill="1" applyBorder="1" applyAlignment="1" applyProtection="1">
      <alignment horizontal="center" vertical="center" wrapText="1"/>
    </xf>
    <xf numFmtId="165" fontId="4" fillId="0" borderId="18" xfId="0" applyNumberFormat="1" applyFont="1" applyFill="1" applyBorder="1" applyAlignment="1" applyProtection="1">
      <alignment horizontal="center" vertical="center" wrapText="1"/>
    </xf>
    <xf numFmtId="165" fontId="4" fillId="0" borderId="19" xfId="0" applyNumberFormat="1" applyFont="1" applyFill="1" applyBorder="1" applyAlignment="1" applyProtection="1">
      <alignment horizontal="center" vertical="center" wrapText="1"/>
    </xf>
    <xf numFmtId="165" fontId="4" fillId="0" borderId="34" xfId="0" applyNumberFormat="1" applyFont="1" applyFill="1" applyBorder="1" applyAlignment="1" applyProtection="1">
      <alignment horizontal="center" vertical="center" wrapText="1"/>
    </xf>
    <xf numFmtId="165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15" fillId="0" borderId="2" xfId="0" applyNumberFormat="1" applyFont="1" applyFill="1" applyBorder="1" applyAlignment="1" applyProtection="1">
      <alignment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20" xfId="0" applyNumberFormat="1" applyFont="1" applyFill="1" applyBorder="1" applyAlignment="1" applyProtection="1">
      <alignment vertical="center" wrapText="1"/>
    </xf>
    <xf numFmtId="165" fontId="15" fillId="0" borderId="7" xfId="0" applyNumberFormat="1" applyFont="1" applyFill="1" applyBorder="1" applyAlignment="1" applyProtection="1">
      <alignment horizontal="left" vertical="center" wrapText="1"/>
      <protection locked="0"/>
    </xf>
    <xf numFmtId="165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6" xfId="0" applyNumberFormat="1" applyFont="1" applyFill="1" applyBorder="1" applyAlignment="1" applyProtection="1">
      <alignment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21" xfId="0" applyNumberFormat="1" applyFont="1" applyFill="1" applyBorder="1" applyAlignment="1" applyProtection="1">
      <alignment vertical="center" wrapText="1"/>
    </xf>
    <xf numFmtId="165" fontId="4" fillId="0" borderId="13" xfId="0" applyNumberFormat="1" applyFont="1" applyFill="1" applyBorder="1" applyAlignment="1" applyProtection="1">
      <alignment horizontal="left" vertical="center" wrapText="1"/>
    </xf>
    <xf numFmtId="165" fontId="4" fillId="0" borderId="14" xfId="0" applyNumberFormat="1" applyFont="1" applyFill="1" applyBorder="1" applyAlignment="1" applyProtection="1">
      <alignment vertical="center" wrapText="1"/>
    </xf>
    <xf numFmtId="165" fontId="4" fillId="2" borderId="14" xfId="0" applyNumberFormat="1" applyFont="1" applyFill="1" applyBorder="1" applyAlignment="1" applyProtection="1">
      <alignment vertical="center" wrapText="1"/>
    </xf>
    <xf numFmtId="165" fontId="4" fillId="0" borderId="17" xfId="0" applyNumberFormat="1" applyFont="1" applyFill="1" applyBorder="1" applyAlignment="1" applyProtection="1">
      <alignment vertical="center" wrapText="1"/>
    </xf>
    <xf numFmtId="165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3" fontId="41" fillId="0" borderId="0" xfId="0" applyNumberFormat="1" applyFont="1"/>
    <xf numFmtId="0" fontId="29" fillId="0" borderId="15" xfId="0" applyFont="1" applyFill="1" applyBorder="1" applyAlignment="1" applyProtection="1">
      <alignment vertical="center"/>
    </xf>
    <xf numFmtId="0" fontId="29" fillId="0" borderId="53" xfId="0" applyFont="1" applyFill="1" applyBorder="1" applyAlignment="1" applyProtection="1">
      <alignment horizontal="center" vertical="center"/>
    </xf>
    <xf numFmtId="0" fontId="29" fillId="0" borderId="16" xfId="0" applyFont="1" applyFill="1" applyBorder="1" applyAlignment="1" applyProtection="1">
      <alignment horizontal="center" vertical="center"/>
    </xf>
    <xf numFmtId="0" fontId="29" fillId="0" borderId="28" xfId="0" applyFont="1" applyFill="1" applyBorder="1" applyAlignment="1" applyProtection="1">
      <alignment horizontal="center" vertical="center"/>
    </xf>
    <xf numFmtId="49" fontId="0" fillId="0" borderId="11" xfId="0" applyNumberFormat="1" applyFont="1" applyFill="1" applyBorder="1" applyAlignment="1" applyProtection="1">
      <alignment vertical="center"/>
    </xf>
    <xf numFmtId="49" fontId="0" fillId="0" borderId="51" xfId="0" applyNumberFormat="1" applyFont="1" applyFill="1" applyBorder="1" applyAlignment="1" applyProtection="1">
      <alignment vertical="center"/>
    </xf>
    <xf numFmtId="3" fontId="0" fillId="0" borderId="4" xfId="0" applyNumberFormat="1" applyFont="1" applyFill="1" applyBorder="1" applyAlignment="1" applyProtection="1">
      <alignment vertical="center"/>
      <protection locked="0"/>
    </xf>
    <xf numFmtId="3" fontId="0" fillId="0" borderId="2" xfId="0" applyNumberFormat="1" applyFont="1" applyFill="1" applyBorder="1" applyAlignment="1" applyProtection="1">
      <alignment vertical="center"/>
      <protection locked="0"/>
    </xf>
    <xf numFmtId="3" fontId="0" fillId="0" borderId="33" xfId="0" applyNumberFormat="1" applyFont="1" applyFill="1" applyBorder="1" applyAlignment="1" applyProtection="1">
      <alignment vertical="center"/>
    </xf>
    <xf numFmtId="49" fontId="17" fillId="0" borderId="8" xfId="0" quotePrefix="1" applyNumberFormat="1" applyFont="1" applyFill="1" applyBorder="1" applyAlignment="1" applyProtection="1">
      <alignment horizontal="left" vertical="center" indent="1"/>
    </xf>
    <xf numFmtId="49" fontId="17" fillId="0" borderId="5" xfId="0" quotePrefix="1" applyNumberFormat="1" applyFont="1" applyFill="1" applyBorder="1" applyAlignment="1" applyProtection="1">
      <alignment horizontal="left" vertical="center" indent="1"/>
    </xf>
    <xf numFmtId="3" fontId="17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/>
    <xf numFmtId="3" fontId="17" fillId="0" borderId="20" xfId="0" applyNumberFormat="1" applyFont="1" applyFill="1" applyBorder="1" applyAlignment="1" applyProtection="1">
      <alignment vertical="center"/>
    </xf>
    <xf numFmtId="49" fontId="0" fillId="0" borderId="8" xfId="0" applyNumberFormat="1" applyFont="1" applyFill="1" applyBorder="1" applyAlignment="1" applyProtection="1">
      <alignment vertical="center"/>
    </xf>
    <xf numFmtId="49" fontId="0" fillId="0" borderId="5" xfId="0" applyNumberFormat="1" applyFont="1" applyFill="1" applyBorder="1" applyAlignment="1" applyProtection="1">
      <alignment vertical="center"/>
    </xf>
    <xf numFmtId="3" fontId="0" fillId="0" borderId="20" xfId="0" applyNumberFormat="1" applyFont="1" applyFill="1" applyBorder="1" applyAlignment="1" applyProtection="1">
      <alignment vertical="center"/>
    </xf>
    <xf numFmtId="49" fontId="0" fillId="0" borderId="10" xfId="0" applyNumberFormat="1" applyFont="1" applyFill="1" applyBorder="1" applyAlignment="1" applyProtection="1">
      <alignment vertical="center"/>
      <protection locked="0"/>
    </xf>
    <xf numFmtId="49" fontId="0" fillId="0" borderId="52" xfId="0" applyNumberFormat="1" applyFont="1" applyFill="1" applyBorder="1" applyAlignment="1" applyProtection="1">
      <alignment vertical="center"/>
      <protection locked="0"/>
    </xf>
    <xf numFmtId="3" fontId="0" fillId="0" borderId="6" xfId="0" applyNumberFormat="1" applyFont="1" applyFill="1" applyBorder="1" applyAlignment="1" applyProtection="1">
      <alignment vertical="center"/>
      <protection locked="0"/>
    </xf>
    <xf numFmtId="49" fontId="29" fillId="0" borderId="13" xfId="0" applyNumberFormat="1" applyFont="1" applyFill="1" applyBorder="1" applyAlignment="1" applyProtection="1">
      <alignment vertical="center"/>
    </xf>
    <xf numFmtId="49" fontId="29" fillId="0" borderId="39" xfId="0" applyNumberFormat="1" applyFont="1" applyFill="1" applyBorder="1" applyAlignment="1" applyProtection="1">
      <alignment vertical="center"/>
    </xf>
    <xf numFmtId="3" fontId="0" fillId="0" borderId="14" xfId="0" applyNumberFormat="1" applyFont="1" applyFill="1" applyBorder="1" applyAlignment="1" applyProtection="1">
      <alignment vertical="center"/>
    </xf>
    <xf numFmtId="3" fontId="0" fillId="0" borderId="17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49" fontId="0" fillId="0" borderId="8" xfId="0" applyNumberFormat="1" applyFont="1" applyFill="1" applyBorder="1" applyAlignment="1" applyProtection="1">
      <alignment horizontal="left" vertical="center"/>
    </xf>
    <xf numFmtId="49" fontId="0" fillId="0" borderId="5" xfId="0" applyNumberFormat="1" applyFont="1" applyFill="1" applyBorder="1" applyAlignment="1" applyProtection="1">
      <alignment horizontal="left" vertical="center"/>
    </xf>
    <xf numFmtId="49" fontId="0" fillId="0" borderId="8" xfId="0" applyNumberFormat="1" applyFont="1" applyFill="1" applyBorder="1" applyAlignment="1" applyProtection="1">
      <alignment vertical="center"/>
      <protection locked="0"/>
    </xf>
    <xf numFmtId="49" fontId="0" fillId="0" borderId="5" xfId="0" applyNumberFormat="1" applyFont="1" applyFill="1" applyBorder="1" applyAlignment="1" applyProtection="1">
      <alignment vertical="center"/>
      <protection locked="0"/>
    </xf>
    <xf numFmtId="49" fontId="0" fillId="0" borderId="5" xfId="0" applyNumberFormat="1" applyFont="1" applyFill="1" applyBorder="1" applyAlignment="1" applyProtection="1">
      <alignment horizontal="right" vertical="center"/>
    </xf>
    <xf numFmtId="49" fontId="0" fillId="0" borderId="39" xfId="0" applyNumberFormat="1" applyFont="1" applyFill="1" applyBorder="1" applyAlignment="1" applyProtection="1">
      <alignment horizontal="righ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3" fontId="0" fillId="0" borderId="39" xfId="0" applyNumberFormat="1" applyFont="1" applyFill="1" applyBorder="1" applyAlignment="1" applyProtection="1">
      <alignment horizontal="right" vertical="center"/>
    </xf>
    <xf numFmtId="0" fontId="8" fillId="0" borderId="35" xfId="0" applyFont="1" applyFill="1" applyBorder="1" applyAlignment="1" applyProtection="1">
      <alignment vertical="center" wrapText="1"/>
    </xf>
    <xf numFmtId="0" fontId="4" fillId="0" borderId="40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60" xfId="0" applyFont="1" applyFill="1" applyBorder="1" applyAlignment="1" applyProtection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165" fontId="4" fillId="0" borderId="37" xfId="0" applyNumberFormat="1" applyFont="1" applyFill="1" applyBorder="1" applyAlignment="1" applyProtection="1">
      <alignment horizontal="right" vertical="center" wrapText="1" indent="1"/>
    </xf>
    <xf numFmtId="165" fontId="4" fillId="0" borderId="44" xfId="4" applyNumberFormat="1" applyFont="1" applyFill="1" applyBorder="1" applyAlignment="1" applyProtection="1">
      <alignment horizontal="right" vertical="center" wrapText="1" indent="1"/>
    </xf>
    <xf numFmtId="49" fontId="15" fillId="0" borderId="9" xfId="4" applyNumberFormat="1" applyFont="1" applyFill="1" applyBorder="1" applyAlignment="1" applyProtection="1">
      <alignment horizontal="center" vertical="center" wrapText="1"/>
    </xf>
    <xf numFmtId="165" fontId="15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8" xfId="4" applyNumberFormat="1" applyFont="1" applyFill="1" applyBorder="1" applyAlignment="1" applyProtection="1">
      <alignment horizontal="center" vertical="center" wrapText="1"/>
    </xf>
    <xf numFmtId="165" fontId="15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0" xfId="4" applyNumberFormat="1" applyFont="1" applyFill="1" applyBorder="1" applyAlignment="1" applyProtection="1">
      <alignment horizontal="center" vertical="center" wrapText="1"/>
    </xf>
    <xf numFmtId="165" fontId="15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56" xfId="4" applyNumberFormat="1" applyFont="1" applyFill="1" applyBorder="1" applyAlignment="1" applyProtection="1">
      <alignment horizontal="right" vertical="center" wrapText="1"/>
      <protection locked="0"/>
    </xf>
    <xf numFmtId="165" fontId="29" fillId="0" borderId="44" xfId="4" applyNumberFormat="1" applyFont="1" applyFill="1" applyBorder="1" applyAlignment="1" applyProtection="1">
      <alignment horizontal="right" vertical="center" wrapText="1" indent="1"/>
    </xf>
    <xf numFmtId="165" fontId="0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13" xfId="0" applyFont="1" applyBorder="1" applyAlignment="1" applyProtection="1">
      <alignment horizontal="center" wrapText="1"/>
    </xf>
    <xf numFmtId="0" fontId="41" fillId="0" borderId="6" xfId="0" applyFont="1" applyBorder="1" applyAlignment="1" applyProtection="1">
      <alignment wrapText="1"/>
    </xf>
    <xf numFmtId="165" fontId="0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0" fontId="41" fillId="0" borderId="9" xfId="0" applyFont="1" applyBorder="1" applyAlignment="1" applyProtection="1">
      <alignment horizontal="center" wrapText="1"/>
    </xf>
    <xf numFmtId="0" fontId="41" fillId="0" borderId="8" xfId="0" applyFont="1" applyBorder="1" applyAlignment="1" applyProtection="1">
      <alignment horizontal="center" wrapText="1"/>
    </xf>
    <xf numFmtId="0" fontId="41" fillId="0" borderId="10" xfId="0" applyFont="1" applyBorder="1" applyAlignment="1" applyProtection="1">
      <alignment horizontal="center" wrapText="1"/>
    </xf>
    <xf numFmtId="165" fontId="4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18" xfId="0" applyFont="1" applyBorder="1" applyAlignment="1" applyProtection="1">
      <alignment horizont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5" fontId="4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>
      <alignment vertical="center" wrapText="1"/>
    </xf>
    <xf numFmtId="0" fontId="4" fillId="0" borderId="41" xfId="0" applyFont="1" applyFill="1" applyBorder="1" applyAlignment="1" applyProtection="1">
      <alignment horizontal="center" vertical="center" wrapText="1"/>
    </xf>
    <xf numFmtId="0" fontId="4" fillId="0" borderId="15" xfId="4" applyFont="1" applyFill="1" applyBorder="1" applyAlignment="1" applyProtection="1">
      <alignment horizontal="center" vertical="center" wrapText="1"/>
    </xf>
    <xf numFmtId="165" fontId="4" fillId="0" borderId="49" xfId="4" applyNumberFormat="1" applyFont="1" applyFill="1" applyBorder="1" applyAlignment="1" applyProtection="1">
      <alignment horizontal="right" vertical="center" wrapText="1" indent="1"/>
    </xf>
    <xf numFmtId="49" fontId="15" fillId="0" borderId="11" xfId="4" applyNumberFormat="1" applyFont="1" applyFill="1" applyBorder="1" applyAlignment="1" applyProtection="1">
      <alignment horizontal="center" vertical="center" wrapText="1"/>
    </xf>
    <xf numFmtId="165" fontId="15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7" xfId="4" applyNumberFormat="1" applyFont="1" applyFill="1" applyBorder="1" applyAlignment="1" applyProtection="1">
      <alignment horizontal="center" vertical="center" wrapText="1"/>
    </xf>
    <xf numFmtId="49" fontId="15" fillId="0" borderId="12" xfId="4" applyNumberFormat="1" applyFont="1" applyFill="1" applyBorder="1" applyAlignment="1" applyProtection="1">
      <alignment horizontal="center" vertical="center" wrapText="1"/>
    </xf>
    <xf numFmtId="0" fontId="15" fillId="0" borderId="26" xfId="4" applyFont="1" applyFill="1" applyBorder="1" applyAlignment="1" applyProtection="1">
      <alignment horizontal="left" vertical="center" wrapText="1" indent="6"/>
    </xf>
    <xf numFmtId="165" fontId="15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61" xfId="4" applyNumberFormat="1" applyFont="1" applyFill="1" applyBorder="1" applyAlignment="1" applyProtection="1">
      <alignment horizontal="right" vertical="center" wrapText="1" indent="1"/>
    </xf>
    <xf numFmtId="165" fontId="15" fillId="0" borderId="59" xfId="4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5" fontId="42" fillId="0" borderId="43" xfId="0" applyNumberFormat="1" applyFont="1" applyBorder="1" applyAlignment="1" applyProtection="1">
      <alignment horizontal="right" vertical="center" wrapText="1" indent="1"/>
    </xf>
    <xf numFmtId="165" fontId="42" fillId="0" borderId="27" xfId="0" applyNumberFormat="1" applyFont="1" applyBorder="1" applyAlignment="1" applyProtection="1">
      <alignment horizontal="right" vertical="center" wrapText="1" indent="1"/>
    </xf>
    <xf numFmtId="165" fontId="15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5" fontId="42" fillId="0" borderId="43" xfId="0" applyNumberFormat="1" applyFont="1" applyBorder="1" applyAlignment="1" applyProtection="1">
      <alignment horizontal="right" vertical="center" wrapText="1" indent="1"/>
      <protection locked="0"/>
    </xf>
    <xf numFmtId="165" fontId="42" fillId="0" borderId="27" xfId="0" applyNumberFormat="1" applyFont="1" applyBorder="1" applyAlignment="1" applyProtection="1">
      <alignment horizontal="right" vertical="center" wrapText="1" indent="1"/>
      <protection locked="0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5" fontId="42" fillId="0" borderId="44" xfId="0" applyNumberFormat="1" applyFont="1" applyBorder="1" applyAlignment="1" applyProtection="1">
      <alignment horizontal="right" vertical="center" wrapText="1" indent="1"/>
      <protection locked="0"/>
    </xf>
    <xf numFmtId="165" fontId="42" fillId="0" borderId="44" xfId="0" quotePrefix="1" applyNumberFormat="1" applyFont="1" applyBorder="1" applyAlignment="1" applyProtection="1">
      <alignment horizontal="right" vertical="center" wrapText="1" indent="1"/>
    </xf>
    <xf numFmtId="0" fontId="42" fillId="0" borderId="18" xfId="0" applyFont="1" applyBorder="1" applyAlignment="1" applyProtection="1">
      <alignment horizontal="center" vertical="center" wrapText="1"/>
    </xf>
    <xf numFmtId="165" fontId="29" fillId="0" borderId="17" xfId="0" applyNumberFormat="1" applyFont="1" applyFill="1" applyBorder="1" applyAlignment="1">
      <alignment vertical="center" wrapText="1"/>
    </xf>
    <xf numFmtId="165" fontId="21" fillId="0" borderId="1" xfId="5" applyNumberFormat="1" applyFont="1" applyFill="1" applyBorder="1" applyAlignment="1" applyProtection="1">
      <alignment vertical="center"/>
      <protection locked="0"/>
    </xf>
    <xf numFmtId="165" fontId="21" fillId="0" borderId="2" xfId="5" applyNumberFormat="1" applyFont="1" applyFill="1" applyBorder="1" applyAlignment="1" applyProtection="1">
      <alignment vertical="center"/>
      <protection locked="0"/>
    </xf>
    <xf numFmtId="165" fontId="21" fillId="0" borderId="3" xfId="5" applyNumberFormat="1" applyFont="1" applyFill="1" applyBorder="1" applyAlignment="1" applyProtection="1">
      <alignment vertical="center"/>
      <protection locked="0"/>
    </xf>
    <xf numFmtId="0" fontId="19" fillId="0" borderId="14" xfId="5" applyFont="1" applyFill="1" applyBorder="1" applyAlignment="1" applyProtection="1">
      <alignment horizontal="left" vertical="center" indent="1"/>
    </xf>
    <xf numFmtId="165" fontId="19" fillId="0" borderId="14" xfId="5" applyNumberFormat="1" applyFont="1" applyFill="1" applyBorder="1" applyAlignment="1" applyProtection="1">
      <alignment vertical="center"/>
    </xf>
    <xf numFmtId="0" fontId="19" fillId="0" borderId="14" xfId="5" applyFont="1" applyFill="1" applyBorder="1" applyAlignment="1" applyProtection="1">
      <alignment horizontal="left" indent="1"/>
    </xf>
    <xf numFmtId="165" fontId="19" fillId="0" borderId="14" xfId="5" applyNumberFormat="1" applyFont="1" applyFill="1" applyBorder="1" applyProtection="1"/>
    <xf numFmtId="0" fontId="21" fillId="0" borderId="0" xfId="5" applyFont="1" applyFill="1" applyProtection="1"/>
    <xf numFmtId="0" fontId="21" fillId="0" borderId="0" xfId="5" applyFont="1" applyFill="1" applyProtection="1">
      <protection locked="0"/>
    </xf>
    <xf numFmtId="165" fontId="21" fillId="0" borderId="0" xfId="5" applyNumberFormat="1" applyFont="1" applyFill="1" applyProtection="1">
      <protection locked="0"/>
    </xf>
    <xf numFmtId="165" fontId="15" fillId="0" borderId="0" xfId="0" applyNumberFormat="1" applyFont="1" applyFill="1" applyAlignment="1" applyProtection="1">
      <alignment horizontal="left" vertical="center" wrapText="1"/>
    </xf>
    <xf numFmtId="165" fontId="15" fillId="0" borderId="0" xfId="0" applyNumberFormat="1" applyFont="1" applyFill="1" applyAlignment="1" applyProtection="1">
      <alignment vertical="center" wrapText="1"/>
    </xf>
    <xf numFmtId="0" fontId="43" fillId="0" borderId="0" xfId="0" applyFont="1" applyAlignment="1" applyProtection="1">
      <alignment horizontal="right" vertical="top"/>
      <protection locked="0"/>
    </xf>
    <xf numFmtId="165" fontId="15" fillId="0" borderId="0" xfId="0" applyNumberFormat="1" applyFont="1" applyFill="1" applyAlignment="1">
      <alignment vertical="center" wrapText="1"/>
    </xf>
    <xf numFmtId="0" fontId="4" fillId="0" borderId="50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vertical="center" wrapText="1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165" fontId="4" fillId="0" borderId="60" xfId="4" applyNumberFormat="1" applyFont="1" applyFill="1" applyBorder="1" applyAlignment="1" applyProtection="1">
      <alignment horizontal="right" vertical="center" wrapText="1" indent="1"/>
    </xf>
    <xf numFmtId="3" fontId="29" fillId="0" borderId="17" xfId="0" applyNumberFormat="1" applyFont="1" applyFill="1" applyBorder="1" applyAlignment="1">
      <alignment horizontal="center" vertical="center" wrapText="1"/>
    </xf>
    <xf numFmtId="167" fontId="29" fillId="0" borderId="6" xfId="4" applyNumberFormat="1" applyFont="1" applyBorder="1" applyAlignment="1">
      <alignment horizontal="center" vertical="center" wrapText="1"/>
    </xf>
    <xf numFmtId="165" fontId="32" fillId="0" borderId="31" xfId="4" applyNumberFormat="1" applyFont="1" applyFill="1" applyBorder="1" applyAlignment="1" applyProtection="1">
      <alignment horizontal="left" vertical="center"/>
    </xf>
    <xf numFmtId="165" fontId="8" fillId="0" borderId="0" xfId="4" applyNumberFormat="1" applyFont="1" applyFill="1" applyBorder="1" applyAlignment="1" applyProtection="1">
      <alignment horizontal="center" vertical="center"/>
    </xf>
    <xf numFmtId="165" fontId="7" fillId="0" borderId="0" xfId="4" applyNumberFormat="1" applyFont="1" applyFill="1" applyBorder="1" applyAlignment="1" applyProtection="1">
      <alignment horizontal="center" vertical="center"/>
    </xf>
    <xf numFmtId="165" fontId="32" fillId="0" borderId="31" xfId="4" applyNumberFormat="1" applyFont="1" applyFill="1" applyBorder="1" applyAlignment="1" applyProtection="1">
      <alignment horizontal="left"/>
    </xf>
    <xf numFmtId="0" fontId="28" fillId="0" borderId="0" xfId="4" applyFont="1" applyFill="1" applyAlignment="1" applyProtection="1">
      <alignment horizontal="center"/>
    </xf>
    <xf numFmtId="0" fontId="6" fillId="0" borderId="31" xfId="0" applyFont="1" applyFill="1" applyBorder="1" applyAlignment="1" applyProtection="1">
      <alignment horizontal="right" vertical="center"/>
    </xf>
    <xf numFmtId="0" fontId="20" fillId="0" borderId="31" xfId="0" applyFont="1" applyFill="1" applyBorder="1" applyAlignment="1" applyProtection="1">
      <alignment horizontal="right"/>
    </xf>
    <xf numFmtId="0" fontId="20" fillId="0" borderId="31" xfId="0" applyFont="1" applyFill="1" applyBorder="1" applyAlignment="1" applyProtection="1">
      <alignment horizontal="right" vertical="center"/>
    </xf>
    <xf numFmtId="0" fontId="33" fillId="0" borderId="31" xfId="0" applyFont="1" applyBorder="1" applyAlignment="1">
      <alignment horizontal="right" vertical="center"/>
    </xf>
    <xf numFmtId="0" fontId="8" fillId="0" borderId="15" xfId="4" applyFont="1" applyFill="1" applyBorder="1" applyAlignment="1" applyProtection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0" fillId="0" borderId="31" xfId="0" applyBorder="1" applyAlignment="1"/>
    <xf numFmtId="0" fontId="33" fillId="0" borderId="31" xfId="0" applyFont="1" applyBorder="1" applyAlignment="1"/>
    <xf numFmtId="165" fontId="17" fillId="0" borderId="0" xfId="0" applyNumberFormat="1" applyFont="1" applyFill="1" applyAlignment="1" applyProtection="1">
      <alignment horizontal="center" textRotation="180" wrapText="1"/>
    </xf>
    <xf numFmtId="165" fontId="40" fillId="0" borderId="48" xfId="0" applyNumberFormat="1" applyFont="1" applyFill="1" applyBorder="1" applyAlignment="1" applyProtection="1">
      <alignment horizontal="center" vertical="center" wrapText="1"/>
    </xf>
    <xf numFmtId="165" fontId="6" fillId="0" borderId="0" xfId="0" applyNumberFormat="1" applyFont="1" applyFill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165" fontId="28" fillId="0" borderId="63" xfId="0" applyNumberFormat="1" applyFont="1" applyFill="1" applyBorder="1" applyAlignment="1" applyProtection="1">
      <alignment horizontal="center" vertical="center" wrapText="1"/>
    </xf>
    <xf numFmtId="165" fontId="28" fillId="0" borderId="45" xfId="0" applyNumberFormat="1" applyFont="1" applyFill="1" applyBorder="1" applyAlignment="1" applyProtection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165" fontId="28" fillId="0" borderId="65" xfId="0" applyNumberFormat="1" applyFont="1" applyFill="1" applyBorder="1" applyAlignment="1" applyProtection="1">
      <alignment horizontal="center" vertical="center" wrapText="1"/>
    </xf>
    <xf numFmtId="165" fontId="28" fillId="0" borderId="66" xfId="0" applyNumberFormat="1" applyFont="1" applyFill="1" applyBorder="1" applyAlignment="1" applyProtection="1">
      <alignment horizontal="center" vertical="center" wrapText="1"/>
    </xf>
    <xf numFmtId="165" fontId="5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right"/>
    </xf>
    <xf numFmtId="0" fontId="29" fillId="0" borderId="33" xfId="4" applyFont="1" applyFill="1" applyBorder="1" applyAlignment="1">
      <alignment horizontal="center" vertical="center" wrapText="1"/>
    </xf>
    <xf numFmtId="0" fontId="29" fillId="0" borderId="21" xfId="4" applyFont="1" applyFill="1" applyBorder="1" applyAlignment="1">
      <alignment horizontal="center" vertical="center" wrapText="1"/>
    </xf>
    <xf numFmtId="0" fontId="29" fillId="0" borderId="11" xfId="4" applyFont="1" applyFill="1" applyBorder="1" applyAlignment="1">
      <alignment horizontal="center" vertical="center" wrapText="1"/>
    </xf>
    <xf numFmtId="0" fontId="29" fillId="0" borderId="10" xfId="4" applyFont="1" applyFill="1" applyBorder="1" applyAlignment="1">
      <alignment horizontal="center" vertical="center" wrapText="1"/>
    </xf>
    <xf numFmtId="0" fontId="29" fillId="0" borderId="4" xfId="4" applyFont="1" applyFill="1" applyBorder="1" applyAlignment="1">
      <alignment horizontal="center" vertical="center" wrapText="1"/>
    </xf>
    <xf numFmtId="0" fontId="29" fillId="0" borderId="6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29" fillId="0" borderId="13" xfId="4" applyFont="1" applyFill="1" applyBorder="1" applyAlignment="1" applyProtection="1">
      <alignment horizontal="left"/>
    </xf>
    <xf numFmtId="0" fontId="29" fillId="0" borderId="14" xfId="4" applyFont="1" applyFill="1" applyBorder="1" applyAlignment="1" applyProtection="1">
      <alignment horizontal="left"/>
    </xf>
    <xf numFmtId="0" fontId="22" fillId="0" borderId="31" xfId="0" applyFont="1" applyFill="1" applyBorder="1" applyAlignment="1" applyProtection="1">
      <alignment horizontal="right"/>
    </xf>
    <xf numFmtId="0" fontId="0" fillId="0" borderId="31" xfId="0" applyBorder="1" applyAlignment="1">
      <alignment horizontal="right"/>
    </xf>
    <xf numFmtId="0" fontId="18" fillId="0" borderId="48" xfId="4" applyFont="1" applyFill="1" applyBorder="1" applyAlignment="1">
      <alignment horizontal="justify" vertical="center" wrapText="1"/>
    </xf>
    <xf numFmtId="0" fontId="18" fillId="0" borderId="48" xfId="0" applyFont="1" applyBorder="1" applyAlignment="1"/>
    <xf numFmtId="165" fontId="2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Alignment="1"/>
    <xf numFmtId="0" fontId="12" fillId="0" borderId="0" xfId="0" applyFont="1" applyFill="1" applyAlignment="1" applyProtection="1">
      <protection locked="0"/>
    </xf>
    <xf numFmtId="0" fontId="16" fillId="0" borderId="0" xfId="0" applyFont="1" applyAlignment="1"/>
    <xf numFmtId="0" fontId="29" fillId="0" borderId="40" xfId="0" applyFont="1" applyFill="1" applyBorder="1" applyAlignment="1" applyProtection="1">
      <alignment horizontal="left" indent="1"/>
    </xf>
    <xf numFmtId="0" fontId="29" fillId="0" borderId="41" xfId="0" applyFont="1" applyFill="1" applyBorder="1" applyAlignment="1" applyProtection="1">
      <alignment horizontal="left" indent="1"/>
    </xf>
    <xf numFmtId="0" fontId="29" fillId="0" borderId="39" xfId="0" applyFont="1" applyFill="1" applyBorder="1" applyAlignment="1" applyProtection="1">
      <alignment horizontal="left" indent="1"/>
    </xf>
    <xf numFmtId="0" fontId="0" fillId="0" borderId="4" xfId="0" applyFont="1" applyFill="1" applyBorder="1" applyAlignment="1" applyProtection="1">
      <alignment horizontal="right" indent="1"/>
      <protection locked="0"/>
    </xf>
    <xf numFmtId="0" fontId="0" fillId="0" borderId="33" xfId="0" applyFont="1" applyFill="1" applyBorder="1" applyAlignment="1" applyProtection="1">
      <alignment horizontal="right" indent="1"/>
      <protection locked="0"/>
    </xf>
    <xf numFmtId="0" fontId="0" fillId="0" borderId="6" xfId="0" applyFont="1" applyFill="1" applyBorder="1" applyAlignment="1" applyProtection="1">
      <alignment horizontal="right" indent="1"/>
      <protection locked="0"/>
    </xf>
    <xf numFmtId="0" fontId="0" fillId="0" borderId="21" xfId="0" applyFont="1" applyFill="1" applyBorder="1" applyAlignment="1" applyProtection="1">
      <alignment horizontal="right" indent="1"/>
      <protection locked="0"/>
    </xf>
    <xf numFmtId="0" fontId="23" fillId="0" borderId="0" xfId="0" applyNumberFormat="1" applyFont="1" applyFill="1" applyBorder="1" applyAlignment="1" applyProtection="1">
      <alignment horizontal="left" vertical="center"/>
      <protection locked="0"/>
    </xf>
    <xf numFmtId="0" fontId="29" fillId="0" borderId="14" xfId="0" applyFont="1" applyFill="1" applyBorder="1" applyAlignment="1" applyProtection="1">
      <alignment horizontal="right" indent="1"/>
    </xf>
    <xf numFmtId="0" fontId="29" fillId="0" borderId="17" xfId="0" applyFont="1" applyFill="1" applyBorder="1" applyAlignment="1" applyProtection="1">
      <alignment horizontal="right" indent="1"/>
    </xf>
    <xf numFmtId="0" fontId="29" fillId="0" borderId="16" xfId="0" applyFont="1" applyFill="1" applyBorder="1" applyAlignment="1" applyProtection="1">
      <alignment horizontal="center"/>
    </xf>
    <xf numFmtId="0" fontId="29" fillId="0" borderId="28" xfId="0" applyFont="1" applyFill="1" applyBorder="1" applyAlignment="1" applyProtection="1">
      <alignment horizontal="center"/>
    </xf>
    <xf numFmtId="0" fontId="29" fillId="0" borderId="67" xfId="0" applyFont="1" applyFill="1" applyBorder="1" applyAlignment="1" applyProtection="1">
      <alignment horizontal="center"/>
    </xf>
    <xf numFmtId="0" fontId="29" fillId="0" borderId="48" xfId="0" applyFont="1" applyFill="1" applyBorder="1" applyAlignment="1" applyProtection="1">
      <alignment horizontal="center"/>
    </xf>
    <xf numFmtId="0" fontId="29" fillId="0" borderId="53" xfId="0" applyFont="1" applyFill="1" applyBorder="1" applyAlignment="1" applyProtection="1">
      <alignment horizontal="center"/>
    </xf>
    <xf numFmtId="0" fontId="0" fillId="0" borderId="50" xfId="0" applyFont="1" applyFill="1" applyBorder="1" applyAlignment="1" applyProtection="1">
      <alignment horizontal="left" indent="1"/>
      <protection locked="0"/>
    </xf>
    <xf numFmtId="0" fontId="0" fillId="0" borderId="58" xfId="0" applyFont="1" applyFill="1" applyBorder="1" applyAlignment="1" applyProtection="1">
      <alignment horizontal="left" indent="1"/>
      <protection locked="0"/>
    </xf>
    <xf numFmtId="0" fontId="0" fillId="0" borderId="51" xfId="0" applyFont="1" applyFill="1" applyBorder="1" applyAlignment="1" applyProtection="1">
      <alignment horizontal="left" indent="1"/>
      <protection locked="0"/>
    </xf>
    <xf numFmtId="0" fontId="0" fillId="0" borderId="36" xfId="0" applyFont="1" applyFill="1" applyBorder="1" applyAlignment="1" applyProtection="1">
      <alignment horizontal="left" indent="1"/>
      <protection locked="0"/>
    </xf>
    <xf numFmtId="0" fontId="0" fillId="0" borderId="37" xfId="0" applyFont="1" applyFill="1" applyBorder="1" applyAlignment="1" applyProtection="1">
      <alignment horizontal="left" indent="1"/>
      <protection locked="0"/>
    </xf>
    <xf numFmtId="0" fontId="0" fillId="0" borderId="52" xfId="0" applyFont="1" applyFill="1" applyBorder="1" applyAlignment="1" applyProtection="1">
      <alignment horizontal="left" indent="1"/>
      <protection locked="0"/>
    </xf>
    <xf numFmtId="0" fontId="30" fillId="0" borderId="0" xfId="0" applyFont="1" applyFill="1" applyBorder="1" applyAlignment="1" applyProtection="1">
      <alignment horizontal="right"/>
    </xf>
    <xf numFmtId="165" fontId="4" fillId="0" borderId="41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Border="1" applyAlignment="1">
      <alignment vertical="center" wrapText="1"/>
    </xf>
    <xf numFmtId="165" fontId="18" fillId="0" borderId="0" xfId="0" applyNumberFormat="1" applyFont="1" applyFill="1" applyAlignment="1" applyProtection="1">
      <alignment horizontal="right" vertical="center" wrapText="1"/>
    </xf>
    <xf numFmtId="0" fontId="0" fillId="0" borderId="0" xfId="0" applyAlignment="1">
      <alignment horizontal="right"/>
    </xf>
    <xf numFmtId="0" fontId="8" fillId="0" borderId="57" xfId="0" quotePrefix="1" applyFont="1" applyFill="1" applyBorder="1" applyAlignment="1" applyProtection="1">
      <alignment horizontal="right" vertical="center"/>
    </xf>
    <xf numFmtId="0" fontId="0" fillId="0" borderId="68" xfId="0" applyBorder="1" applyAlignment="1">
      <alignment vertical="center"/>
    </xf>
    <xf numFmtId="49" fontId="8" fillId="0" borderId="43" xfId="0" applyNumberFormat="1" applyFont="1" applyFill="1" applyBorder="1" applyAlignment="1" applyProtection="1">
      <alignment horizontal="right" vertical="center"/>
    </xf>
    <xf numFmtId="0" fontId="0" fillId="0" borderId="69" xfId="0" applyBorder="1" applyAlignment="1">
      <alignment vertical="center"/>
    </xf>
    <xf numFmtId="0" fontId="6" fillId="0" borderId="48" xfId="0" applyFont="1" applyFill="1" applyBorder="1" applyAlignment="1" applyProtection="1">
      <alignment horizontal="right"/>
    </xf>
    <xf numFmtId="0" fontId="0" fillId="0" borderId="48" xfId="0" applyBorder="1" applyAlignment="1"/>
    <xf numFmtId="0" fontId="6" fillId="0" borderId="31" xfId="0" applyFont="1" applyFill="1" applyBorder="1" applyAlignment="1" applyProtection="1">
      <alignment horizontal="right"/>
    </xf>
    <xf numFmtId="0" fontId="0" fillId="0" borderId="31" xfId="0" applyFont="1" applyBorder="1" applyAlignment="1"/>
    <xf numFmtId="0" fontId="4" fillId="0" borderId="57" xfId="0" quotePrefix="1" applyFont="1" applyFill="1" applyBorder="1" applyAlignment="1" applyProtection="1">
      <alignment horizontal="right" vertical="center"/>
    </xf>
    <xf numFmtId="0" fontId="0" fillId="0" borderId="68" xfId="0" applyFont="1" applyBorder="1" applyAlignment="1">
      <alignment vertical="center"/>
    </xf>
    <xf numFmtId="49" fontId="4" fillId="0" borderId="43" xfId="0" applyNumberFormat="1" applyFont="1" applyFill="1" applyBorder="1" applyAlignment="1" applyProtection="1">
      <alignment horizontal="right" vertical="center"/>
    </xf>
    <xf numFmtId="0" fontId="0" fillId="0" borderId="69" xfId="0" applyFont="1" applyBorder="1" applyAlignment="1">
      <alignment vertical="center"/>
    </xf>
    <xf numFmtId="0" fontId="23" fillId="0" borderId="0" xfId="0" applyFont="1" applyFill="1" applyAlignment="1">
      <alignment horizontal="center" wrapText="1"/>
    </xf>
    <xf numFmtId="0" fontId="20" fillId="0" borderId="44" xfId="5" applyFont="1" applyFill="1" applyBorder="1" applyAlignment="1" applyProtection="1">
      <alignment horizontal="left" vertical="center" indent="1"/>
    </xf>
    <xf numFmtId="0" fontId="20" fillId="0" borderId="41" xfId="5" applyFont="1" applyFill="1" applyBorder="1" applyAlignment="1" applyProtection="1">
      <alignment horizontal="left" vertical="center" indent="1"/>
    </xf>
    <xf numFmtId="0" fontId="20" fillId="0" borderId="32" xfId="5" applyFont="1" applyFill="1" applyBorder="1" applyAlignment="1" applyProtection="1">
      <alignment horizontal="left" vertical="center" indent="1"/>
    </xf>
    <xf numFmtId="0" fontId="22" fillId="0" borderId="44" xfId="5" applyFont="1" applyFill="1" applyBorder="1" applyAlignment="1" applyProtection="1">
      <alignment horizontal="left" vertical="center" indent="1"/>
    </xf>
    <xf numFmtId="0" fontId="22" fillId="0" borderId="41" xfId="5" applyFont="1" applyFill="1" applyBorder="1" applyAlignment="1" applyProtection="1">
      <alignment horizontal="left" vertical="center" indent="1"/>
    </xf>
    <xf numFmtId="0" fontId="22" fillId="0" borderId="32" xfId="5" applyFont="1" applyFill="1" applyBorder="1" applyAlignment="1" applyProtection="1">
      <alignment horizontal="left" vertical="center" indent="1"/>
    </xf>
    <xf numFmtId="0" fontId="23" fillId="0" borderId="0" xfId="5" applyFont="1" applyFill="1" applyAlignment="1" applyProtection="1">
      <alignment horizontal="center" wrapText="1"/>
    </xf>
    <xf numFmtId="0" fontId="23" fillId="0" borderId="0" xfId="5" applyFont="1" applyFill="1" applyAlignment="1" applyProtection="1">
      <alignment horizontal="center"/>
    </xf>
  </cellXfs>
  <cellStyles count="6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_KVRENMUNKA" xfId="4" xr:uid="{00000000-0005-0000-0000-000004000000}"/>
    <cellStyle name="Normál_SEGEDLETEK" xfId="5" xr:uid="{00000000-0005-0000-0000-000005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!%20%20%20%20%20%20%20%20%20%20%20%20%20%20%20%20%20%20JKV%202018%20%20mappa\FEBR%20mappa\CS%20KVET&#201;SI%20REND%201-11%20mell%20+%20EL&#336;TERJHEZ%20T&#193;J&#201;KOZTAT&#211;%20T&#193;BL&#193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 mell. 1. OLDAL"/>
      <sheetName val="1. mell. 2. OLDAL"/>
      <sheetName val="2. mell. 1. OLDAL"/>
      <sheetName val="2. mell. 2. OLDAL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 mell. 1. OLDAL"/>
      <sheetName val="9. mell. 9. OLDAL"/>
      <sheetName val="9.3. sz. mell"/>
      <sheetName val="9.3.1. sz. mell"/>
      <sheetName val="10.sz.mell"/>
      <sheetName val="11. sz. mell."/>
      <sheetName val="1. sz tájékoztató t"/>
      <sheetName val="2. sz tájékoztató t."/>
      <sheetName val="3.sz tájékoztató t."/>
      <sheetName val="4. sz tájékoztató t."/>
    </sheetNames>
    <sheetDataSet>
      <sheetData sheetId="0" refreshError="1">
        <row r="5">
          <cell r="A5" t="str">
            <v>2018.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tabColor rgb="FF92D050"/>
  </sheetPr>
  <dimension ref="A1:I159"/>
  <sheetViews>
    <sheetView view="pageBreakPreview" zoomScaleNormal="100" zoomScaleSheetLayoutView="100" workbookViewId="0">
      <selection activeCell="B13" sqref="B13"/>
    </sheetView>
  </sheetViews>
  <sheetFormatPr defaultColWidth="9.33203125" defaultRowHeight="15.75" x14ac:dyDescent="0.25"/>
  <cols>
    <col min="1" max="1" width="6.33203125" style="124" customWidth="1"/>
    <col min="2" max="2" width="60.1640625" style="124" customWidth="1"/>
    <col min="3" max="3" width="16.83203125" style="125" customWidth="1"/>
    <col min="4" max="4" width="18.33203125" style="125" customWidth="1"/>
    <col min="5" max="16384" width="9.33203125" style="133"/>
  </cols>
  <sheetData>
    <row r="1" spans="1:4" ht="15.95" customHeight="1" x14ac:dyDescent="0.25">
      <c r="A1" s="504" t="s">
        <v>6</v>
      </c>
      <c r="B1" s="504"/>
      <c r="C1" s="504"/>
      <c r="D1" s="133"/>
    </row>
    <row r="2" spans="1:4" ht="15.95" customHeight="1" thickBot="1" x14ac:dyDescent="0.3">
      <c r="A2" s="502" t="s">
        <v>117</v>
      </c>
      <c r="B2" s="502"/>
      <c r="C2" s="507" t="s">
        <v>444</v>
      </c>
      <c r="D2" s="507"/>
    </row>
    <row r="3" spans="1:4" ht="38.1" customHeight="1" thickBot="1" x14ac:dyDescent="0.3">
      <c r="A3" s="511" t="s">
        <v>52</v>
      </c>
      <c r="B3" s="5" t="s">
        <v>8</v>
      </c>
      <c r="C3" s="6" t="s">
        <v>487</v>
      </c>
      <c r="D3" s="6" t="s">
        <v>481</v>
      </c>
    </row>
    <row r="4" spans="1:4" s="134" customFormat="1" ht="12" customHeight="1" thickBot="1" x14ac:dyDescent="0.25">
      <c r="A4" s="512"/>
      <c r="B4" s="205" t="s">
        <v>407</v>
      </c>
      <c r="C4" s="206" t="s">
        <v>408</v>
      </c>
      <c r="D4" s="206" t="s">
        <v>409</v>
      </c>
    </row>
    <row r="5" spans="1:4" s="135" customFormat="1" ht="12" customHeight="1" thickBot="1" x14ac:dyDescent="0.25">
      <c r="A5" s="207" t="s">
        <v>9</v>
      </c>
      <c r="B5" s="208" t="s">
        <v>198</v>
      </c>
      <c r="C5" s="209">
        <f>+C6+C7+C8+C9+C10+C11</f>
        <v>14398003</v>
      </c>
      <c r="D5" s="209">
        <f>SUM(D6:D11)</f>
        <v>14398003</v>
      </c>
    </row>
    <row r="6" spans="1:4" s="135" customFormat="1" ht="12" customHeight="1" x14ac:dyDescent="0.2">
      <c r="A6" s="210" t="s">
        <v>76</v>
      </c>
      <c r="B6" s="211" t="s">
        <v>199</v>
      </c>
      <c r="C6" s="212">
        <v>7941406</v>
      </c>
      <c r="D6" s="212">
        <v>7941406</v>
      </c>
    </row>
    <row r="7" spans="1:4" s="135" customFormat="1" ht="12" customHeight="1" x14ac:dyDescent="0.2">
      <c r="A7" s="213" t="s">
        <v>77</v>
      </c>
      <c r="B7" s="214" t="s">
        <v>200</v>
      </c>
      <c r="C7" s="215"/>
      <c r="D7" s="215"/>
    </row>
    <row r="8" spans="1:4" s="135" customFormat="1" ht="12" customHeight="1" x14ac:dyDescent="0.2">
      <c r="A8" s="213" t="s">
        <v>78</v>
      </c>
      <c r="B8" s="214" t="s">
        <v>431</v>
      </c>
      <c r="C8" s="215">
        <v>4656597</v>
      </c>
      <c r="D8" s="215">
        <v>4656597</v>
      </c>
    </row>
    <row r="9" spans="1:4" s="135" customFormat="1" ht="12" customHeight="1" x14ac:dyDescent="0.2">
      <c r="A9" s="213" t="s">
        <v>79</v>
      </c>
      <c r="B9" s="214" t="s">
        <v>201</v>
      </c>
      <c r="C9" s="215">
        <v>1800000</v>
      </c>
      <c r="D9" s="215">
        <v>1800000</v>
      </c>
    </row>
    <row r="10" spans="1:4" s="135" customFormat="1" ht="12" customHeight="1" x14ac:dyDescent="0.2">
      <c r="A10" s="213" t="s">
        <v>114</v>
      </c>
      <c r="B10" s="216" t="s">
        <v>353</v>
      </c>
      <c r="C10" s="215"/>
      <c r="D10" s="215"/>
    </row>
    <row r="11" spans="1:4" s="135" customFormat="1" ht="12" customHeight="1" thickBot="1" x14ac:dyDescent="0.25">
      <c r="A11" s="217" t="s">
        <v>80</v>
      </c>
      <c r="B11" s="218" t="s">
        <v>354</v>
      </c>
      <c r="C11" s="215"/>
      <c r="D11" s="215"/>
    </row>
    <row r="12" spans="1:4" s="135" customFormat="1" ht="12" customHeight="1" thickBot="1" x14ac:dyDescent="0.25">
      <c r="A12" s="207" t="s">
        <v>10</v>
      </c>
      <c r="B12" s="219" t="s">
        <v>202</v>
      </c>
      <c r="C12" s="209">
        <f>+C13+C14+C15+C16+C17</f>
        <v>11893472</v>
      </c>
      <c r="D12" s="209">
        <f>SUM(D13:D17)</f>
        <v>34864869</v>
      </c>
    </row>
    <row r="13" spans="1:4" s="135" customFormat="1" ht="12" customHeight="1" x14ac:dyDescent="0.2">
      <c r="A13" s="210" t="s">
        <v>82</v>
      </c>
      <c r="B13" s="211" t="s">
        <v>203</v>
      </c>
      <c r="C13" s="212"/>
      <c r="D13" s="212"/>
    </row>
    <row r="14" spans="1:4" s="135" customFormat="1" ht="12" customHeight="1" x14ac:dyDescent="0.2">
      <c r="A14" s="213" t="s">
        <v>83</v>
      </c>
      <c r="B14" s="214" t="s">
        <v>204</v>
      </c>
      <c r="C14" s="215"/>
      <c r="D14" s="215"/>
    </row>
    <row r="15" spans="1:4" s="135" customFormat="1" ht="12" customHeight="1" x14ac:dyDescent="0.2">
      <c r="A15" s="213" t="s">
        <v>84</v>
      </c>
      <c r="B15" s="214" t="s">
        <v>345</v>
      </c>
      <c r="C15" s="215"/>
      <c r="D15" s="215"/>
    </row>
    <row r="16" spans="1:4" s="135" customFormat="1" ht="12" customHeight="1" x14ac:dyDescent="0.2">
      <c r="A16" s="213" t="s">
        <v>85</v>
      </c>
      <c r="B16" s="214" t="s">
        <v>346</v>
      </c>
      <c r="C16" s="215"/>
      <c r="D16" s="215"/>
    </row>
    <row r="17" spans="1:4" s="135" customFormat="1" ht="12" customHeight="1" x14ac:dyDescent="0.2">
      <c r="A17" s="213" t="s">
        <v>86</v>
      </c>
      <c r="B17" s="214" t="s">
        <v>453</v>
      </c>
      <c r="C17" s="215">
        <v>11893472</v>
      </c>
      <c r="D17" s="215">
        <v>34864869</v>
      </c>
    </row>
    <row r="18" spans="1:4" s="135" customFormat="1" ht="12" customHeight="1" thickBot="1" x14ac:dyDescent="0.25">
      <c r="A18" s="217" t="s">
        <v>95</v>
      </c>
      <c r="B18" s="218" t="s">
        <v>206</v>
      </c>
      <c r="C18" s="220"/>
      <c r="D18" s="220"/>
    </row>
    <row r="19" spans="1:4" s="135" customFormat="1" ht="12" customHeight="1" thickBot="1" x14ac:dyDescent="0.25">
      <c r="A19" s="207" t="s">
        <v>11</v>
      </c>
      <c r="B19" s="208" t="s">
        <v>207</v>
      </c>
      <c r="C19" s="209">
        <f>+C20+C21+C22+C23+C24</f>
        <v>14169963</v>
      </c>
      <c r="D19" s="209">
        <f>SUM(D20:D24)</f>
        <v>14169963</v>
      </c>
    </row>
    <row r="20" spans="1:4" s="135" customFormat="1" ht="12" customHeight="1" x14ac:dyDescent="0.2">
      <c r="A20" s="210" t="s">
        <v>65</v>
      </c>
      <c r="B20" s="211" t="s">
        <v>208</v>
      </c>
      <c r="C20" s="212"/>
      <c r="D20" s="212"/>
    </row>
    <row r="21" spans="1:4" s="135" customFormat="1" ht="12" customHeight="1" x14ac:dyDescent="0.2">
      <c r="A21" s="213" t="s">
        <v>66</v>
      </c>
      <c r="B21" s="214" t="s">
        <v>209</v>
      </c>
      <c r="C21" s="215"/>
      <c r="D21" s="215"/>
    </row>
    <row r="22" spans="1:4" s="135" customFormat="1" ht="12" customHeight="1" x14ac:dyDescent="0.2">
      <c r="A22" s="213" t="s">
        <v>67</v>
      </c>
      <c r="B22" s="214" t="s">
        <v>347</v>
      </c>
      <c r="C22" s="215"/>
      <c r="D22" s="215"/>
    </row>
    <row r="23" spans="1:4" s="135" customFormat="1" ht="12" customHeight="1" x14ac:dyDescent="0.2">
      <c r="A23" s="213" t="s">
        <v>68</v>
      </c>
      <c r="B23" s="214" t="s">
        <v>348</v>
      </c>
      <c r="C23" s="215"/>
      <c r="D23" s="215"/>
    </row>
    <row r="24" spans="1:4" s="135" customFormat="1" ht="12" customHeight="1" x14ac:dyDescent="0.2">
      <c r="A24" s="213" t="s">
        <v>126</v>
      </c>
      <c r="B24" s="214" t="s">
        <v>210</v>
      </c>
      <c r="C24" s="215">
        <v>14169963</v>
      </c>
      <c r="D24" s="215">
        <v>14169963</v>
      </c>
    </row>
    <row r="25" spans="1:4" s="154" customFormat="1" ht="12" customHeight="1" thickBot="1" x14ac:dyDescent="0.25">
      <c r="A25" s="221" t="s">
        <v>127</v>
      </c>
      <c r="B25" s="222" t="s">
        <v>448</v>
      </c>
      <c r="C25" s="223">
        <v>11756884</v>
      </c>
      <c r="D25" s="223">
        <v>11756884</v>
      </c>
    </row>
    <row r="26" spans="1:4" s="135" customFormat="1" ht="12" customHeight="1" thickBot="1" x14ac:dyDescent="0.25">
      <c r="A26" s="207" t="s">
        <v>128</v>
      </c>
      <c r="B26" s="208" t="s">
        <v>432</v>
      </c>
      <c r="C26" s="224">
        <f>SUM(C27:C33)</f>
        <v>16445000</v>
      </c>
      <c r="D26" s="224">
        <f>SUM(D27:D33)</f>
        <v>16445000</v>
      </c>
    </row>
    <row r="27" spans="1:4" s="135" customFormat="1" ht="12" customHeight="1" x14ac:dyDescent="0.2">
      <c r="A27" s="210" t="s">
        <v>212</v>
      </c>
      <c r="B27" s="211" t="s">
        <v>436</v>
      </c>
      <c r="C27" s="212"/>
      <c r="D27" s="212"/>
    </row>
    <row r="28" spans="1:4" s="135" customFormat="1" ht="12" customHeight="1" x14ac:dyDescent="0.2">
      <c r="A28" s="213" t="s">
        <v>213</v>
      </c>
      <c r="B28" s="214" t="s">
        <v>437</v>
      </c>
      <c r="C28" s="215"/>
      <c r="D28" s="215"/>
    </row>
    <row r="29" spans="1:4" s="135" customFormat="1" ht="12" customHeight="1" x14ac:dyDescent="0.2">
      <c r="A29" s="213" t="s">
        <v>214</v>
      </c>
      <c r="B29" s="214" t="s">
        <v>438</v>
      </c>
      <c r="C29" s="215">
        <v>15000000</v>
      </c>
      <c r="D29" s="215">
        <v>15000000</v>
      </c>
    </row>
    <row r="30" spans="1:4" s="135" customFormat="1" ht="12" customHeight="1" x14ac:dyDescent="0.2">
      <c r="A30" s="213" t="s">
        <v>215</v>
      </c>
      <c r="B30" s="214" t="s">
        <v>439</v>
      </c>
      <c r="C30" s="215"/>
      <c r="D30" s="215"/>
    </row>
    <row r="31" spans="1:4" s="135" customFormat="1" ht="12" customHeight="1" x14ac:dyDescent="0.2">
      <c r="A31" s="213" t="s">
        <v>433</v>
      </c>
      <c r="B31" s="214" t="s">
        <v>216</v>
      </c>
      <c r="C31" s="215">
        <v>1000000</v>
      </c>
      <c r="D31" s="215">
        <v>1000000</v>
      </c>
    </row>
    <row r="32" spans="1:4" s="135" customFormat="1" ht="12" customHeight="1" x14ac:dyDescent="0.2">
      <c r="A32" s="213" t="s">
        <v>434</v>
      </c>
      <c r="B32" s="214" t="s">
        <v>458</v>
      </c>
      <c r="C32" s="215">
        <v>400000</v>
      </c>
      <c r="D32" s="215">
        <v>400000</v>
      </c>
    </row>
    <row r="33" spans="1:4" s="135" customFormat="1" ht="12" customHeight="1" thickBot="1" x14ac:dyDescent="0.25">
      <c r="A33" s="217" t="s">
        <v>435</v>
      </c>
      <c r="B33" s="225" t="s">
        <v>217</v>
      </c>
      <c r="C33" s="220">
        <v>45000</v>
      </c>
      <c r="D33" s="220">
        <v>45000</v>
      </c>
    </row>
    <row r="34" spans="1:4" s="135" customFormat="1" ht="12" customHeight="1" thickBot="1" x14ac:dyDescent="0.25">
      <c r="A34" s="207" t="s">
        <v>13</v>
      </c>
      <c r="B34" s="208" t="s">
        <v>355</v>
      </c>
      <c r="C34" s="209">
        <f>SUM(C35:C45)</f>
        <v>2000000</v>
      </c>
      <c r="D34" s="209">
        <f>SUM(D35:D45)</f>
        <v>2000000</v>
      </c>
    </row>
    <row r="35" spans="1:4" s="135" customFormat="1" ht="12" customHeight="1" x14ac:dyDescent="0.2">
      <c r="A35" s="210" t="s">
        <v>69</v>
      </c>
      <c r="B35" s="211" t="s">
        <v>220</v>
      </c>
      <c r="C35" s="212">
        <v>2000000</v>
      </c>
      <c r="D35" s="212">
        <v>2000000</v>
      </c>
    </row>
    <row r="36" spans="1:4" s="135" customFormat="1" ht="12" customHeight="1" x14ac:dyDescent="0.2">
      <c r="A36" s="213" t="s">
        <v>70</v>
      </c>
      <c r="B36" s="214" t="s">
        <v>221</v>
      </c>
      <c r="C36" s="215"/>
      <c r="D36" s="215"/>
    </row>
    <row r="37" spans="1:4" s="135" customFormat="1" ht="12" customHeight="1" x14ac:dyDescent="0.2">
      <c r="A37" s="213" t="s">
        <v>71</v>
      </c>
      <c r="B37" s="214" t="s">
        <v>222</v>
      </c>
      <c r="C37" s="215"/>
      <c r="D37" s="215"/>
    </row>
    <row r="38" spans="1:4" s="135" customFormat="1" ht="12" customHeight="1" x14ac:dyDescent="0.2">
      <c r="A38" s="213" t="s">
        <v>130</v>
      </c>
      <c r="B38" s="214" t="s">
        <v>223</v>
      </c>
      <c r="C38" s="215"/>
      <c r="D38" s="215"/>
    </row>
    <row r="39" spans="1:4" s="135" customFormat="1" ht="12" customHeight="1" x14ac:dyDescent="0.2">
      <c r="A39" s="213" t="s">
        <v>131</v>
      </c>
      <c r="B39" s="214" t="s">
        <v>224</v>
      </c>
      <c r="C39" s="215"/>
      <c r="D39" s="215"/>
    </row>
    <row r="40" spans="1:4" s="135" customFormat="1" ht="12" customHeight="1" x14ac:dyDescent="0.2">
      <c r="A40" s="213" t="s">
        <v>132</v>
      </c>
      <c r="B40" s="214" t="s">
        <v>225</v>
      </c>
      <c r="C40" s="215"/>
      <c r="D40" s="215"/>
    </row>
    <row r="41" spans="1:4" s="135" customFormat="1" ht="12" customHeight="1" x14ac:dyDescent="0.2">
      <c r="A41" s="213" t="s">
        <v>133</v>
      </c>
      <c r="B41" s="214" t="s">
        <v>226</v>
      </c>
      <c r="C41" s="215"/>
      <c r="D41" s="215"/>
    </row>
    <row r="42" spans="1:4" s="135" customFormat="1" ht="12" customHeight="1" x14ac:dyDescent="0.2">
      <c r="A42" s="213" t="s">
        <v>134</v>
      </c>
      <c r="B42" s="214" t="s">
        <v>440</v>
      </c>
      <c r="C42" s="215"/>
      <c r="D42" s="215"/>
    </row>
    <row r="43" spans="1:4" s="135" customFormat="1" ht="12" customHeight="1" x14ac:dyDescent="0.2">
      <c r="A43" s="213" t="s">
        <v>218</v>
      </c>
      <c r="B43" s="214" t="s">
        <v>227</v>
      </c>
      <c r="C43" s="226"/>
      <c r="D43" s="226"/>
    </row>
    <row r="44" spans="1:4" s="135" customFormat="1" ht="12" customHeight="1" x14ac:dyDescent="0.2">
      <c r="A44" s="217" t="s">
        <v>219</v>
      </c>
      <c r="B44" s="227" t="s">
        <v>357</v>
      </c>
      <c r="C44" s="228"/>
      <c r="D44" s="228"/>
    </row>
    <row r="45" spans="1:4" s="135" customFormat="1" ht="12" customHeight="1" thickBot="1" x14ac:dyDescent="0.25">
      <c r="A45" s="217" t="s">
        <v>356</v>
      </c>
      <c r="B45" s="218" t="s">
        <v>228</v>
      </c>
      <c r="C45" s="228"/>
      <c r="D45" s="228"/>
    </row>
    <row r="46" spans="1:4" s="135" customFormat="1" ht="12" customHeight="1" thickBot="1" x14ac:dyDescent="0.25">
      <c r="A46" s="207" t="s">
        <v>14</v>
      </c>
      <c r="B46" s="208" t="s">
        <v>229</v>
      </c>
      <c r="C46" s="209">
        <f>SUM(C47:C51)</f>
        <v>0</v>
      </c>
      <c r="D46" s="209"/>
    </row>
    <row r="47" spans="1:4" s="135" customFormat="1" ht="12" customHeight="1" x14ac:dyDescent="0.2">
      <c r="A47" s="210" t="s">
        <v>72</v>
      </c>
      <c r="B47" s="211" t="s">
        <v>233</v>
      </c>
      <c r="C47" s="229"/>
      <c r="D47" s="229"/>
    </row>
    <row r="48" spans="1:4" s="135" customFormat="1" ht="12" customHeight="1" x14ac:dyDescent="0.2">
      <c r="A48" s="213" t="s">
        <v>73</v>
      </c>
      <c r="B48" s="214" t="s">
        <v>234</v>
      </c>
      <c r="C48" s="226"/>
      <c r="D48" s="226"/>
    </row>
    <row r="49" spans="1:4" s="135" customFormat="1" ht="12" customHeight="1" x14ac:dyDescent="0.2">
      <c r="A49" s="213" t="s">
        <v>230</v>
      </c>
      <c r="B49" s="214" t="s">
        <v>235</v>
      </c>
      <c r="C49" s="226"/>
      <c r="D49" s="226"/>
    </row>
    <row r="50" spans="1:4" s="135" customFormat="1" ht="12" customHeight="1" x14ac:dyDescent="0.2">
      <c r="A50" s="213" t="s">
        <v>231</v>
      </c>
      <c r="B50" s="214" t="s">
        <v>236</v>
      </c>
      <c r="C50" s="226"/>
      <c r="D50" s="226"/>
    </row>
    <row r="51" spans="1:4" s="135" customFormat="1" ht="12" customHeight="1" thickBot="1" x14ac:dyDescent="0.25">
      <c r="A51" s="217" t="s">
        <v>232</v>
      </c>
      <c r="B51" s="218" t="s">
        <v>237</v>
      </c>
      <c r="C51" s="228"/>
      <c r="D51" s="228"/>
    </row>
    <row r="52" spans="1:4" s="135" customFormat="1" ht="12" customHeight="1" thickBot="1" x14ac:dyDescent="0.25">
      <c r="A52" s="207" t="s">
        <v>135</v>
      </c>
      <c r="B52" s="208" t="s">
        <v>238</v>
      </c>
      <c r="C52" s="209">
        <f>SUM(C53:C55)</f>
        <v>0</v>
      </c>
      <c r="D52" s="209"/>
    </row>
    <row r="53" spans="1:4" s="135" customFormat="1" ht="12" customHeight="1" x14ac:dyDescent="0.2">
      <c r="A53" s="210" t="s">
        <v>74</v>
      </c>
      <c r="B53" s="211" t="s">
        <v>239</v>
      </c>
      <c r="C53" s="212"/>
      <c r="D53" s="212"/>
    </row>
    <row r="54" spans="1:4" s="135" customFormat="1" ht="12" customHeight="1" x14ac:dyDescent="0.2">
      <c r="A54" s="213" t="s">
        <v>75</v>
      </c>
      <c r="B54" s="214" t="s">
        <v>349</v>
      </c>
      <c r="C54" s="215"/>
      <c r="D54" s="215"/>
    </row>
    <row r="55" spans="1:4" s="135" customFormat="1" ht="12" customHeight="1" x14ac:dyDescent="0.2">
      <c r="A55" s="213" t="s">
        <v>242</v>
      </c>
      <c r="B55" s="214" t="s">
        <v>240</v>
      </c>
      <c r="C55" s="215"/>
      <c r="D55" s="215"/>
    </row>
    <row r="56" spans="1:4" s="135" customFormat="1" ht="12" customHeight="1" thickBot="1" x14ac:dyDescent="0.25">
      <c r="A56" s="217" t="s">
        <v>243</v>
      </c>
      <c r="B56" s="218" t="s">
        <v>241</v>
      </c>
      <c r="C56" s="220"/>
      <c r="D56" s="220"/>
    </row>
    <row r="57" spans="1:4" s="135" customFormat="1" ht="12" customHeight="1" thickBot="1" x14ac:dyDescent="0.25">
      <c r="A57" s="207" t="s">
        <v>16</v>
      </c>
      <c r="B57" s="219" t="s">
        <v>244</v>
      </c>
      <c r="C57" s="209">
        <f>SUM(C58:C60)</f>
        <v>159965</v>
      </c>
      <c r="D57" s="209">
        <f>SUM(D58:D60)</f>
        <v>159965</v>
      </c>
    </row>
    <row r="58" spans="1:4" s="135" customFormat="1" ht="12" customHeight="1" x14ac:dyDescent="0.2">
      <c r="A58" s="210" t="s">
        <v>136</v>
      </c>
      <c r="B58" s="211" t="s">
        <v>246</v>
      </c>
      <c r="C58" s="226"/>
      <c r="D58" s="226"/>
    </row>
    <row r="59" spans="1:4" s="135" customFormat="1" ht="12" customHeight="1" x14ac:dyDescent="0.2">
      <c r="A59" s="213" t="s">
        <v>137</v>
      </c>
      <c r="B59" s="214" t="s">
        <v>350</v>
      </c>
      <c r="C59" s="226"/>
      <c r="D59" s="226"/>
    </row>
    <row r="60" spans="1:4" s="135" customFormat="1" ht="12" customHeight="1" x14ac:dyDescent="0.2">
      <c r="A60" s="213" t="s">
        <v>176</v>
      </c>
      <c r="B60" s="214" t="s">
        <v>247</v>
      </c>
      <c r="C60" s="226">
        <v>159965</v>
      </c>
      <c r="D60" s="226">
        <v>159965</v>
      </c>
    </row>
    <row r="61" spans="1:4" s="135" customFormat="1" ht="12" customHeight="1" thickBot="1" x14ac:dyDescent="0.25">
      <c r="A61" s="217" t="s">
        <v>245</v>
      </c>
      <c r="B61" s="218" t="s">
        <v>248</v>
      </c>
      <c r="C61" s="226"/>
      <c r="D61" s="226"/>
    </row>
    <row r="62" spans="1:4" s="135" customFormat="1" ht="12" customHeight="1" thickBot="1" x14ac:dyDescent="0.25">
      <c r="A62" s="230" t="s">
        <v>396</v>
      </c>
      <c r="B62" s="208" t="s">
        <v>249</v>
      </c>
      <c r="C62" s="224">
        <f>+C5+C12+C19+C26+C34+C46+C52+C57</f>
        <v>59066403</v>
      </c>
      <c r="D62" s="224">
        <f>SUM(D5,D12,D19,D26,D34,D46,D52,D57)</f>
        <v>82037800</v>
      </c>
    </row>
    <row r="63" spans="1:4" s="135" customFormat="1" ht="12" customHeight="1" thickBot="1" x14ac:dyDescent="0.25">
      <c r="A63" s="231" t="s">
        <v>250</v>
      </c>
      <c r="B63" s="219" t="s">
        <v>251</v>
      </c>
      <c r="C63" s="209">
        <f>SUM(C64:C66)</f>
        <v>0</v>
      </c>
      <c r="D63" s="209"/>
    </row>
    <row r="64" spans="1:4" s="135" customFormat="1" ht="12" customHeight="1" x14ac:dyDescent="0.2">
      <c r="A64" s="210" t="s">
        <v>279</v>
      </c>
      <c r="B64" s="211" t="s">
        <v>252</v>
      </c>
      <c r="C64" s="226"/>
      <c r="D64" s="226"/>
    </row>
    <row r="65" spans="1:4" s="135" customFormat="1" ht="12" customHeight="1" x14ac:dyDescent="0.2">
      <c r="A65" s="213" t="s">
        <v>288</v>
      </c>
      <c r="B65" s="214" t="s">
        <v>253</v>
      </c>
      <c r="C65" s="226"/>
      <c r="D65" s="226"/>
    </row>
    <row r="66" spans="1:4" s="135" customFormat="1" ht="12" customHeight="1" thickBot="1" x14ac:dyDescent="0.25">
      <c r="A66" s="217" t="s">
        <v>289</v>
      </c>
      <c r="B66" s="232" t="s">
        <v>449</v>
      </c>
      <c r="C66" s="226"/>
      <c r="D66" s="226"/>
    </row>
    <row r="67" spans="1:4" s="135" customFormat="1" ht="12" customHeight="1" thickBot="1" x14ac:dyDescent="0.25">
      <c r="A67" s="231" t="s">
        <v>255</v>
      </c>
      <c r="B67" s="219" t="s">
        <v>256</v>
      </c>
      <c r="C67" s="209">
        <f>SUM(C68:C71)</f>
        <v>0</v>
      </c>
      <c r="D67" s="209"/>
    </row>
    <row r="68" spans="1:4" s="135" customFormat="1" ht="12" customHeight="1" x14ac:dyDescent="0.2">
      <c r="A68" s="210" t="s">
        <v>115</v>
      </c>
      <c r="B68" s="211" t="s">
        <v>257</v>
      </c>
      <c r="C68" s="226"/>
      <c r="D68" s="226"/>
    </row>
    <row r="69" spans="1:4" s="135" customFormat="1" ht="12" customHeight="1" x14ac:dyDescent="0.2">
      <c r="A69" s="213" t="s">
        <v>116</v>
      </c>
      <c r="B69" s="214" t="s">
        <v>450</v>
      </c>
      <c r="C69" s="226"/>
      <c r="D69" s="226"/>
    </row>
    <row r="70" spans="1:4" s="135" customFormat="1" ht="12" customHeight="1" x14ac:dyDescent="0.2">
      <c r="A70" s="213" t="s">
        <v>280</v>
      </c>
      <c r="B70" s="214" t="s">
        <v>258</v>
      </c>
      <c r="C70" s="226"/>
      <c r="D70" s="226"/>
    </row>
    <row r="71" spans="1:4" s="135" customFormat="1" ht="12" customHeight="1" thickBot="1" x14ac:dyDescent="0.25">
      <c r="A71" s="217" t="s">
        <v>281</v>
      </c>
      <c r="B71" s="218" t="s">
        <v>451</v>
      </c>
      <c r="C71" s="226"/>
      <c r="D71" s="226"/>
    </row>
    <row r="72" spans="1:4" s="135" customFormat="1" ht="12" customHeight="1" thickBot="1" x14ac:dyDescent="0.25">
      <c r="A72" s="231" t="s">
        <v>259</v>
      </c>
      <c r="B72" s="219" t="s">
        <v>260</v>
      </c>
      <c r="C72" s="209">
        <f>SUM(C73:C74)</f>
        <v>31675239</v>
      </c>
      <c r="D72" s="209">
        <f>SUM(D73:D74)</f>
        <v>31906241</v>
      </c>
    </row>
    <row r="73" spans="1:4" s="135" customFormat="1" ht="12" customHeight="1" x14ac:dyDescent="0.2">
      <c r="A73" s="210" t="s">
        <v>282</v>
      </c>
      <c r="B73" s="211" t="s">
        <v>261</v>
      </c>
      <c r="C73" s="226">
        <v>31675239</v>
      </c>
      <c r="D73" s="226">
        <v>31906241</v>
      </c>
    </row>
    <row r="74" spans="1:4" s="135" customFormat="1" ht="12" customHeight="1" thickBot="1" x14ac:dyDescent="0.25">
      <c r="A74" s="217" t="s">
        <v>283</v>
      </c>
      <c r="B74" s="218" t="s">
        <v>262</v>
      </c>
      <c r="C74" s="226"/>
      <c r="D74" s="226"/>
    </row>
    <row r="75" spans="1:4" s="135" customFormat="1" ht="12" customHeight="1" thickBot="1" x14ac:dyDescent="0.25">
      <c r="A75" s="231" t="s">
        <v>263</v>
      </c>
      <c r="B75" s="219" t="s">
        <v>264</v>
      </c>
      <c r="C75" s="209">
        <f>SUM(C76:C78)</f>
        <v>0</v>
      </c>
      <c r="D75" s="209"/>
    </row>
    <row r="76" spans="1:4" s="135" customFormat="1" ht="12" customHeight="1" x14ac:dyDescent="0.2">
      <c r="A76" s="210" t="s">
        <v>284</v>
      </c>
      <c r="B76" s="211" t="s">
        <v>265</v>
      </c>
      <c r="C76" s="226"/>
      <c r="D76" s="226"/>
    </row>
    <row r="77" spans="1:4" s="135" customFormat="1" ht="12" customHeight="1" x14ac:dyDescent="0.2">
      <c r="A77" s="213" t="s">
        <v>285</v>
      </c>
      <c r="B77" s="214" t="s">
        <v>266</v>
      </c>
      <c r="C77" s="226"/>
      <c r="D77" s="226"/>
    </row>
    <row r="78" spans="1:4" s="135" customFormat="1" ht="12" customHeight="1" thickBot="1" x14ac:dyDescent="0.25">
      <c r="A78" s="233" t="s">
        <v>286</v>
      </c>
      <c r="B78" s="234" t="s">
        <v>452</v>
      </c>
      <c r="C78" s="235"/>
      <c r="D78" s="235"/>
    </row>
    <row r="79" spans="1:4" s="135" customFormat="1" ht="12" customHeight="1" thickBot="1" x14ac:dyDescent="0.25">
      <c r="A79" s="231" t="s">
        <v>267</v>
      </c>
      <c r="B79" s="219" t="s">
        <v>287</v>
      </c>
      <c r="C79" s="209">
        <f>SUM(C80:C83)</f>
        <v>0</v>
      </c>
      <c r="D79" s="209"/>
    </row>
    <row r="80" spans="1:4" s="135" customFormat="1" ht="12" customHeight="1" x14ac:dyDescent="0.2">
      <c r="A80" s="236" t="s">
        <v>268</v>
      </c>
      <c r="B80" s="211" t="s">
        <v>269</v>
      </c>
      <c r="C80" s="226"/>
      <c r="D80" s="226"/>
    </row>
    <row r="81" spans="1:4" s="135" customFormat="1" ht="12" customHeight="1" x14ac:dyDescent="0.2">
      <c r="A81" s="237" t="s">
        <v>270</v>
      </c>
      <c r="B81" s="214" t="s">
        <v>271</v>
      </c>
      <c r="C81" s="226"/>
      <c r="D81" s="226"/>
    </row>
    <row r="82" spans="1:4" s="135" customFormat="1" ht="12" customHeight="1" x14ac:dyDescent="0.2">
      <c r="A82" s="237" t="s">
        <v>272</v>
      </c>
      <c r="B82" s="214" t="s">
        <v>273</v>
      </c>
      <c r="C82" s="226"/>
      <c r="D82" s="226"/>
    </row>
    <row r="83" spans="1:4" s="135" customFormat="1" ht="12" customHeight="1" thickBot="1" x14ac:dyDescent="0.25">
      <c r="A83" s="238" t="s">
        <v>274</v>
      </c>
      <c r="B83" s="218" t="s">
        <v>275</v>
      </c>
      <c r="C83" s="226"/>
      <c r="D83" s="226"/>
    </row>
    <row r="84" spans="1:4" s="135" customFormat="1" ht="12" customHeight="1" thickBot="1" x14ac:dyDescent="0.25">
      <c r="A84" s="231" t="s">
        <v>276</v>
      </c>
      <c r="B84" s="219" t="s">
        <v>395</v>
      </c>
      <c r="C84" s="239"/>
      <c r="D84" s="239"/>
    </row>
    <row r="85" spans="1:4" s="135" customFormat="1" ht="13.5" customHeight="1" thickBot="1" x14ac:dyDescent="0.25">
      <c r="A85" s="231" t="s">
        <v>278</v>
      </c>
      <c r="B85" s="219" t="s">
        <v>277</v>
      </c>
      <c r="C85" s="239"/>
      <c r="D85" s="239"/>
    </row>
    <row r="86" spans="1:4" s="135" customFormat="1" ht="15.75" customHeight="1" thickBot="1" x14ac:dyDescent="0.25">
      <c r="A86" s="231" t="s">
        <v>290</v>
      </c>
      <c r="B86" s="240" t="s">
        <v>398</v>
      </c>
      <c r="C86" s="224">
        <f>+C63+C67+C72+C75+C79+C85+C84</f>
        <v>31675239</v>
      </c>
      <c r="D86" s="224">
        <f>SUM(D75,D63,D67,D72,D79,D84,D85)</f>
        <v>31906241</v>
      </c>
    </row>
    <row r="87" spans="1:4" s="135" customFormat="1" ht="16.5" customHeight="1" thickBot="1" x14ac:dyDescent="0.25">
      <c r="A87" s="241" t="s">
        <v>397</v>
      </c>
      <c r="B87" s="242" t="s">
        <v>399</v>
      </c>
      <c r="C87" s="224">
        <f>+C62+C86</f>
        <v>90741642</v>
      </c>
      <c r="D87" s="224">
        <f>SUM(D62,D86)</f>
        <v>113944041</v>
      </c>
    </row>
    <row r="88" spans="1:4" s="135" customFormat="1" ht="0.6" customHeight="1" x14ac:dyDescent="0.2">
      <c r="A88" s="243"/>
      <c r="B88" s="244"/>
      <c r="C88" s="245"/>
      <c r="D88" s="245"/>
    </row>
    <row r="89" spans="1:4" ht="16.5" customHeight="1" x14ac:dyDescent="0.25">
      <c r="A89" s="503" t="s">
        <v>37</v>
      </c>
      <c r="B89" s="503"/>
      <c r="C89" s="503"/>
      <c r="D89" s="246"/>
    </row>
    <row r="90" spans="1:4" s="136" customFormat="1" ht="16.5" customHeight="1" thickBot="1" x14ac:dyDescent="0.3">
      <c r="A90" s="505" t="s">
        <v>118</v>
      </c>
      <c r="B90" s="505"/>
      <c r="C90" s="508" t="s">
        <v>444</v>
      </c>
      <c r="D90" s="508"/>
    </row>
    <row r="91" spans="1:4" ht="38.1" customHeight="1" thickBot="1" x14ac:dyDescent="0.3">
      <c r="A91" s="4" t="s">
        <v>52</v>
      </c>
      <c r="B91" s="5" t="s">
        <v>38</v>
      </c>
      <c r="C91" s="6" t="str">
        <f>+C3</f>
        <v>2019. évi előirányzat eredeti</v>
      </c>
      <c r="D91" s="6" t="s">
        <v>481</v>
      </c>
    </row>
    <row r="92" spans="1:4" s="134" customFormat="1" ht="12" customHeight="1" thickBot="1" x14ac:dyDescent="0.25">
      <c r="A92" s="4"/>
      <c r="B92" s="5" t="s">
        <v>407</v>
      </c>
      <c r="C92" s="6" t="s">
        <v>408</v>
      </c>
      <c r="D92" s="6" t="s">
        <v>409</v>
      </c>
    </row>
    <row r="93" spans="1:4" ht="12" customHeight="1" thickBot="1" x14ac:dyDescent="0.3">
      <c r="A93" s="247" t="s">
        <v>9</v>
      </c>
      <c r="B93" s="248" t="s">
        <v>489</v>
      </c>
      <c r="C93" s="249">
        <f>C94+C95+C96+C97+C98+C111</f>
        <v>54951241</v>
      </c>
      <c r="D93" s="249">
        <f>SUM(D94:D98,D111)</f>
        <v>83091190</v>
      </c>
    </row>
    <row r="94" spans="1:4" ht="12" customHeight="1" x14ac:dyDescent="0.25">
      <c r="A94" s="250" t="s">
        <v>76</v>
      </c>
      <c r="B94" s="251" t="s">
        <v>39</v>
      </c>
      <c r="C94" s="252">
        <v>16693039</v>
      </c>
      <c r="D94" s="252">
        <v>35629318</v>
      </c>
    </row>
    <row r="95" spans="1:4" ht="12" customHeight="1" x14ac:dyDescent="0.25">
      <c r="A95" s="213" t="s">
        <v>77</v>
      </c>
      <c r="B95" s="253" t="s">
        <v>138</v>
      </c>
      <c r="C95" s="215">
        <v>2909653</v>
      </c>
      <c r="D95" s="215">
        <v>4759848</v>
      </c>
    </row>
    <row r="96" spans="1:4" ht="12" customHeight="1" x14ac:dyDescent="0.25">
      <c r="A96" s="213" t="s">
        <v>78</v>
      </c>
      <c r="B96" s="253" t="s">
        <v>107</v>
      </c>
      <c r="C96" s="220">
        <v>22808000</v>
      </c>
      <c r="D96" s="220">
        <v>25714066</v>
      </c>
    </row>
    <row r="97" spans="1:4" ht="12" customHeight="1" x14ac:dyDescent="0.25">
      <c r="A97" s="213" t="s">
        <v>79</v>
      </c>
      <c r="B97" s="254" t="s">
        <v>139</v>
      </c>
      <c r="C97" s="220">
        <v>1950000</v>
      </c>
      <c r="D97" s="220">
        <v>1950000</v>
      </c>
    </row>
    <row r="98" spans="1:4" ht="12" customHeight="1" x14ac:dyDescent="0.25">
      <c r="A98" s="213" t="s">
        <v>90</v>
      </c>
      <c r="B98" s="255" t="s">
        <v>140</v>
      </c>
      <c r="C98" s="220">
        <f>SUM(C99:C110)</f>
        <v>6420106</v>
      </c>
      <c r="D98" s="220">
        <f>SUM(D99:D110)</f>
        <v>12012764</v>
      </c>
    </row>
    <row r="99" spans="1:4" ht="12" customHeight="1" x14ac:dyDescent="0.25">
      <c r="A99" s="213" t="s">
        <v>80</v>
      </c>
      <c r="B99" s="253" t="s">
        <v>362</v>
      </c>
      <c r="C99" s="220"/>
      <c r="D99" s="220"/>
    </row>
    <row r="100" spans="1:4" ht="12" customHeight="1" x14ac:dyDescent="0.25">
      <c r="A100" s="213" t="s">
        <v>81</v>
      </c>
      <c r="B100" s="256" t="s">
        <v>361</v>
      </c>
      <c r="C100" s="220"/>
      <c r="D100" s="220"/>
    </row>
    <row r="101" spans="1:4" ht="12" customHeight="1" x14ac:dyDescent="0.25">
      <c r="A101" s="213" t="s">
        <v>91</v>
      </c>
      <c r="B101" s="256" t="s">
        <v>360</v>
      </c>
      <c r="C101" s="220"/>
      <c r="D101" s="220"/>
    </row>
    <row r="102" spans="1:4" ht="12" customHeight="1" x14ac:dyDescent="0.25">
      <c r="A102" s="213" t="s">
        <v>92</v>
      </c>
      <c r="B102" s="257" t="s">
        <v>293</v>
      </c>
      <c r="C102" s="220"/>
      <c r="D102" s="220"/>
    </row>
    <row r="103" spans="1:4" ht="12" customHeight="1" x14ac:dyDescent="0.25">
      <c r="A103" s="213" t="s">
        <v>93</v>
      </c>
      <c r="B103" s="258" t="s">
        <v>294</v>
      </c>
      <c r="C103" s="220"/>
      <c r="D103" s="220"/>
    </row>
    <row r="104" spans="1:4" ht="12" customHeight="1" x14ac:dyDescent="0.25">
      <c r="A104" s="213" t="s">
        <v>94</v>
      </c>
      <c r="B104" s="258" t="s">
        <v>295</v>
      </c>
      <c r="C104" s="220"/>
      <c r="D104" s="220"/>
    </row>
    <row r="105" spans="1:4" ht="12" customHeight="1" x14ac:dyDescent="0.25">
      <c r="A105" s="213" t="s">
        <v>96</v>
      </c>
      <c r="B105" s="257" t="s">
        <v>296</v>
      </c>
      <c r="C105" s="220">
        <v>5390106</v>
      </c>
      <c r="D105" s="220">
        <v>10982764</v>
      </c>
    </row>
    <row r="106" spans="1:4" ht="12" customHeight="1" x14ac:dyDescent="0.25">
      <c r="A106" s="213" t="s">
        <v>141</v>
      </c>
      <c r="B106" s="257" t="s">
        <v>297</v>
      </c>
      <c r="C106" s="220"/>
      <c r="D106" s="220"/>
    </row>
    <row r="107" spans="1:4" ht="12" customHeight="1" x14ac:dyDescent="0.25">
      <c r="A107" s="213" t="s">
        <v>291</v>
      </c>
      <c r="B107" s="258" t="s">
        <v>298</v>
      </c>
      <c r="C107" s="220"/>
      <c r="D107" s="220"/>
    </row>
    <row r="108" spans="1:4" ht="12" customHeight="1" x14ac:dyDescent="0.25">
      <c r="A108" s="259" t="s">
        <v>292</v>
      </c>
      <c r="B108" s="256" t="s">
        <v>299</v>
      </c>
      <c r="C108" s="220"/>
      <c r="D108" s="220"/>
    </row>
    <row r="109" spans="1:4" ht="12" customHeight="1" x14ac:dyDescent="0.25">
      <c r="A109" s="213" t="s">
        <v>358</v>
      </c>
      <c r="B109" s="256" t="s">
        <v>300</v>
      </c>
      <c r="C109" s="220"/>
      <c r="D109" s="220"/>
    </row>
    <row r="110" spans="1:4" ht="12" customHeight="1" x14ac:dyDescent="0.25">
      <c r="A110" s="217" t="s">
        <v>359</v>
      </c>
      <c r="B110" s="256" t="s">
        <v>301</v>
      </c>
      <c r="C110" s="220">
        <v>1030000</v>
      </c>
      <c r="D110" s="220">
        <v>1030000</v>
      </c>
    </row>
    <row r="111" spans="1:4" ht="12" customHeight="1" x14ac:dyDescent="0.25">
      <c r="A111" s="213" t="s">
        <v>363</v>
      </c>
      <c r="B111" s="254" t="s">
        <v>40</v>
      </c>
      <c r="C111" s="215">
        <f>SUM(C112:C113)</f>
        <v>4170443</v>
      </c>
      <c r="D111" s="215">
        <f>SUM(D112:D113)</f>
        <v>3025194</v>
      </c>
    </row>
    <row r="112" spans="1:4" ht="12" customHeight="1" x14ac:dyDescent="0.25">
      <c r="A112" s="213" t="s">
        <v>364</v>
      </c>
      <c r="B112" s="253" t="s">
        <v>366</v>
      </c>
      <c r="C112" s="215">
        <v>4170443</v>
      </c>
      <c r="D112" s="215">
        <v>3025194</v>
      </c>
    </row>
    <row r="113" spans="1:4" ht="12" customHeight="1" thickBot="1" x14ac:dyDescent="0.3">
      <c r="A113" s="233" t="s">
        <v>365</v>
      </c>
      <c r="B113" s="260" t="s">
        <v>367</v>
      </c>
      <c r="C113" s="261"/>
      <c r="D113" s="261"/>
    </row>
    <row r="114" spans="1:4" ht="12" customHeight="1" thickBot="1" x14ac:dyDescent="0.3">
      <c r="A114" s="262" t="s">
        <v>10</v>
      </c>
      <c r="B114" s="263" t="s">
        <v>490</v>
      </c>
      <c r="C114" s="264">
        <f>+C115+C117+C119</f>
        <v>35214481</v>
      </c>
      <c r="D114" s="264">
        <f>SUM(D115,D117,D119)</f>
        <v>30276931</v>
      </c>
    </row>
    <row r="115" spans="1:4" ht="12" customHeight="1" x14ac:dyDescent="0.25">
      <c r="A115" s="210" t="s">
        <v>82</v>
      </c>
      <c r="B115" s="253" t="s">
        <v>175</v>
      </c>
      <c r="C115" s="212">
        <v>24695388</v>
      </c>
      <c r="D115" s="212">
        <v>16695388</v>
      </c>
    </row>
    <row r="116" spans="1:4" ht="12" customHeight="1" x14ac:dyDescent="0.25">
      <c r="A116" s="210" t="s">
        <v>83</v>
      </c>
      <c r="B116" s="265" t="s">
        <v>305</v>
      </c>
      <c r="C116" s="212">
        <v>13081000</v>
      </c>
      <c r="D116" s="212">
        <v>13081000</v>
      </c>
    </row>
    <row r="117" spans="1:4" ht="12" customHeight="1" x14ac:dyDescent="0.25">
      <c r="A117" s="210" t="s">
        <v>84</v>
      </c>
      <c r="B117" s="265" t="s">
        <v>142</v>
      </c>
      <c r="C117" s="215">
        <v>10519093</v>
      </c>
      <c r="D117" s="215">
        <v>13581543</v>
      </c>
    </row>
    <row r="118" spans="1:4" ht="12" customHeight="1" x14ac:dyDescent="0.25">
      <c r="A118" s="210" t="s">
        <v>85</v>
      </c>
      <c r="B118" s="265" t="s">
        <v>306</v>
      </c>
      <c r="C118" s="266"/>
      <c r="D118" s="266"/>
    </row>
    <row r="119" spans="1:4" ht="12" customHeight="1" x14ac:dyDescent="0.25">
      <c r="A119" s="210" t="s">
        <v>86</v>
      </c>
      <c r="B119" s="218" t="s">
        <v>454</v>
      </c>
      <c r="C119" s="266"/>
      <c r="D119" s="266"/>
    </row>
    <row r="120" spans="1:4" ht="12" customHeight="1" x14ac:dyDescent="0.25">
      <c r="A120" s="210" t="s">
        <v>95</v>
      </c>
      <c r="B120" s="216" t="s">
        <v>351</v>
      </c>
      <c r="C120" s="266"/>
      <c r="D120" s="266"/>
    </row>
    <row r="121" spans="1:4" ht="12" customHeight="1" x14ac:dyDescent="0.25">
      <c r="A121" s="210" t="s">
        <v>97</v>
      </c>
      <c r="B121" s="267" t="s">
        <v>311</v>
      </c>
      <c r="C121" s="266"/>
      <c r="D121" s="266"/>
    </row>
    <row r="122" spans="1:4" ht="24" x14ac:dyDescent="0.25">
      <c r="A122" s="210" t="s">
        <v>143</v>
      </c>
      <c r="B122" s="258" t="s">
        <v>295</v>
      </c>
      <c r="C122" s="266"/>
      <c r="D122" s="266"/>
    </row>
    <row r="123" spans="1:4" ht="12" customHeight="1" x14ac:dyDescent="0.25">
      <c r="A123" s="210" t="s">
        <v>144</v>
      </c>
      <c r="B123" s="258" t="s">
        <v>310</v>
      </c>
      <c r="C123" s="266"/>
      <c r="D123" s="266"/>
    </row>
    <row r="124" spans="1:4" ht="12" customHeight="1" x14ac:dyDescent="0.25">
      <c r="A124" s="210" t="s">
        <v>145</v>
      </c>
      <c r="B124" s="258" t="s">
        <v>309</v>
      </c>
      <c r="C124" s="266"/>
      <c r="D124" s="266"/>
    </row>
    <row r="125" spans="1:4" ht="12" customHeight="1" x14ac:dyDescent="0.25">
      <c r="A125" s="210" t="s">
        <v>302</v>
      </c>
      <c r="B125" s="258" t="s">
        <v>298</v>
      </c>
      <c r="C125" s="266"/>
      <c r="D125" s="266"/>
    </row>
    <row r="126" spans="1:4" ht="12" customHeight="1" x14ac:dyDescent="0.25">
      <c r="A126" s="210" t="s">
        <v>303</v>
      </c>
      <c r="B126" s="258" t="s">
        <v>308</v>
      </c>
      <c r="C126" s="266"/>
      <c r="D126" s="266"/>
    </row>
    <row r="127" spans="1:4" ht="24.75" thickBot="1" x14ac:dyDescent="0.3">
      <c r="A127" s="259" t="s">
        <v>304</v>
      </c>
      <c r="B127" s="258" t="s">
        <v>307</v>
      </c>
      <c r="C127" s="268"/>
      <c r="D127" s="268"/>
    </row>
    <row r="128" spans="1:4" ht="12" customHeight="1" thickBot="1" x14ac:dyDescent="0.3">
      <c r="A128" s="207" t="s">
        <v>11</v>
      </c>
      <c r="B128" s="269" t="s">
        <v>368</v>
      </c>
      <c r="C128" s="209">
        <f>+C93+C114</f>
        <v>90165722</v>
      </c>
      <c r="D128" s="209">
        <f>SUM(D93,D114)</f>
        <v>113368121</v>
      </c>
    </row>
    <row r="129" spans="1:4" ht="12" customHeight="1" thickBot="1" x14ac:dyDescent="0.3">
      <c r="A129" s="207" t="s">
        <v>12</v>
      </c>
      <c r="B129" s="269" t="s">
        <v>369</v>
      </c>
      <c r="C129" s="209">
        <f>+C130+C131+C132</f>
        <v>0</v>
      </c>
      <c r="D129" s="209"/>
    </row>
    <row r="130" spans="1:4" ht="12" customHeight="1" x14ac:dyDescent="0.25">
      <c r="A130" s="210" t="s">
        <v>212</v>
      </c>
      <c r="B130" s="265" t="s">
        <v>376</v>
      </c>
      <c r="C130" s="266"/>
      <c r="D130" s="266"/>
    </row>
    <row r="131" spans="1:4" ht="12" customHeight="1" x14ac:dyDescent="0.25">
      <c r="A131" s="210" t="s">
        <v>213</v>
      </c>
      <c r="B131" s="265" t="s">
        <v>377</v>
      </c>
      <c r="C131" s="266"/>
      <c r="D131" s="266"/>
    </row>
    <row r="132" spans="1:4" ht="12" customHeight="1" thickBot="1" x14ac:dyDescent="0.3">
      <c r="A132" s="259" t="s">
        <v>214</v>
      </c>
      <c r="B132" s="265" t="s">
        <v>378</v>
      </c>
      <c r="C132" s="266"/>
      <c r="D132" s="266"/>
    </row>
    <row r="133" spans="1:4" ht="12" customHeight="1" thickBot="1" x14ac:dyDescent="0.3">
      <c r="A133" s="207" t="s">
        <v>13</v>
      </c>
      <c r="B133" s="269" t="s">
        <v>370</v>
      </c>
      <c r="C133" s="209">
        <f>SUM(C134:C139)</f>
        <v>0</v>
      </c>
      <c r="D133" s="209"/>
    </row>
    <row r="134" spans="1:4" ht="12" customHeight="1" x14ac:dyDescent="0.25">
      <c r="A134" s="210" t="s">
        <v>69</v>
      </c>
      <c r="B134" s="270" t="s">
        <v>379</v>
      </c>
      <c r="C134" s="266"/>
      <c r="D134" s="266"/>
    </row>
    <row r="135" spans="1:4" ht="12" customHeight="1" x14ac:dyDescent="0.25">
      <c r="A135" s="210" t="s">
        <v>70</v>
      </c>
      <c r="B135" s="270" t="s">
        <v>371</v>
      </c>
      <c r="C135" s="266"/>
      <c r="D135" s="266"/>
    </row>
    <row r="136" spans="1:4" ht="12" customHeight="1" x14ac:dyDescent="0.25">
      <c r="A136" s="210" t="s">
        <v>71</v>
      </c>
      <c r="B136" s="270" t="s">
        <v>372</v>
      </c>
      <c r="C136" s="266"/>
      <c r="D136" s="266"/>
    </row>
    <row r="137" spans="1:4" ht="12" customHeight="1" x14ac:dyDescent="0.25">
      <c r="A137" s="210" t="s">
        <v>130</v>
      </c>
      <c r="B137" s="270" t="s">
        <v>373</v>
      </c>
      <c r="C137" s="266"/>
      <c r="D137" s="266"/>
    </row>
    <row r="138" spans="1:4" ht="12" customHeight="1" x14ac:dyDescent="0.25">
      <c r="A138" s="210" t="s">
        <v>131</v>
      </c>
      <c r="B138" s="270" t="s">
        <v>374</v>
      </c>
      <c r="C138" s="266"/>
      <c r="D138" s="266"/>
    </row>
    <row r="139" spans="1:4" ht="12" customHeight="1" thickBot="1" x14ac:dyDescent="0.3">
      <c r="A139" s="259" t="s">
        <v>132</v>
      </c>
      <c r="B139" s="270" t="s">
        <v>375</v>
      </c>
      <c r="C139" s="266"/>
      <c r="D139" s="266"/>
    </row>
    <row r="140" spans="1:4" ht="12" customHeight="1" thickBot="1" x14ac:dyDescent="0.3">
      <c r="A140" s="207" t="s">
        <v>14</v>
      </c>
      <c r="B140" s="269" t="s">
        <v>383</v>
      </c>
      <c r="C140" s="224">
        <f>+C141+C142+C143+C144</f>
        <v>575920</v>
      </c>
      <c r="D140" s="224">
        <f>SUM(D141:D144)</f>
        <v>575920</v>
      </c>
    </row>
    <row r="141" spans="1:4" ht="12" customHeight="1" x14ac:dyDescent="0.25">
      <c r="A141" s="210" t="s">
        <v>72</v>
      </c>
      <c r="B141" s="270" t="s">
        <v>312</v>
      </c>
      <c r="C141" s="266"/>
      <c r="D141" s="266"/>
    </row>
    <row r="142" spans="1:4" ht="12" customHeight="1" x14ac:dyDescent="0.25">
      <c r="A142" s="210" t="s">
        <v>73</v>
      </c>
      <c r="B142" s="270" t="s">
        <v>313</v>
      </c>
      <c r="C142" s="266">
        <v>575920</v>
      </c>
      <c r="D142" s="266">
        <v>575920</v>
      </c>
    </row>
    <row r="143" spans="1:4" ht="12" customHeight="1" x14ac:dyDescent="0.25">
      <c r="A143" s="210" t="s">
        <v>230</v>
      </c>
      <c r="B143" s="270" t="s">
        <v>384</v>
      </c>
      <c r="C143" s="266"/>
      <c r="D143" s="266"/>
    </row>
    <row r="144" spans="1:4" ht="12" customHeight="1" thickBot="1" x14ac:dyDescent="0.3">
      <c r="A144" s="259" t="s">
        <v>231</v>
      </c>
      <c r="B144" s="271" t="s">
        <v>332</v>
      </c>
      <c r="C144" s="266"/>
      <c r="D144" s="266"/>
    </row>
    <row r="145" spans="1:9" ht="12" customHeight="1" thickBot="1" x14ac:dyDescent="0.3">
      <c r="A145" s="207" t="s">
        <v>15</v>
      </c>
      <c r="B145" s="269" t="s">
        <v>385</v>
      </c>
      <c r="C145" s="272">
        <f>SUM(C146:C150)</f>
        <v>0</v>
      </c>
      <c r="D145" s="272"/>
    </row>
    <row r="146" spans="1:9" ht="12" customHeight="1" x14ac:dyDescent="0.25">
      <c r="A146" s="210" t="s">
        <v>74</v>
      </c>
      <c r="B146" s="270" t="s">
        <v>380</v>
      </c>
      <c r="C146" s="266"/>
      <c r="D146" s="266"/>
    </row>
    <row r="147" spans="1:9" ht="12" customHeight="1" x14ac:dyDescent="0.25">
      <c r="A147" s="210" t="s">
        <v>75</v>
      </c>
      <c r="B147" s="270" t="s">
        <v>387</v>
      </c>
      <c r="C147" s="266"/>
      <c r="D147" s="266"/>
    </row>
    <row r="148" spans="1:9" ht="12" customHeight="1" x14ac:dyDescent="0.25">
      <c r="A148" s="210" t="s">
        <v>242</v>
      </c>
      <c r="B148" s="270" t="s">
        <v>382</v>
      </c>
      <c r="C148" s="266"/>
      <c r="D148" s="266"/>
    </row>
    <row r="149" spans="1:9" ht="12" customHeight="1" x14ac:dyDescent="0.25">
      <c r="A149" s="210" t="s">
        <v>243</v>
      </c>
      <c r="B149" s="270" t="s">
        <v>388</v>
      </c>
      <c r="C149" s="266"/>
      <c r="D149" s="266"/>
    </row>
    <row r="150" spans="1:9" ht="12" customHeight="1" thickBot="1" x14ac:dyDescent="0.3">
      <c r="A150" s="210" t="s">
        <v>386</v>
      </c>
      <c r="B150" s="270" t="s">
        <v>389</v>
      </c>
      <c r="C150" s="266"/>
      <c r="D150" s="266"/>
    </row>
    <row r="151" spans="1:9" ht="12" customHeight="1" thickBot="1" x14ac:dyDescent="0.3">
      <c r="A151" s="207" t="s">
        <v>16</v>
      </c>
      <c r="B151" s="269" t="s">
        <v>390</v>
      </c>
      <c r="C151" s="273"/>
      <c r="D151" s="273"/>
    </row>
    <row r="152" spans="1:9" ht="12" customHeight="1" thickBot="1" x14ac:dyDescent="0.3">
      <c r="A152" s="207" t="s">
        <v>17</v>
      </c>
      <c r="B152" s="269" t="s">
        <v>391</v>
      </c>
      <c r="C152" s="273"/>
      <c r="D152" s="273"/>
    </row>
    <row r="153" spans="1:9" ht="15" customHeight="1" thickBot="1" x14ac:dyDescent="0.3">
      <c r="A153" s="207" t="s">
        <v>18</v>
      </c>
      <c r="B153" s="269" t="s">
        <v>393</v>
      </c>
      <c r="C153" s="137">
        <f>+C129+C133+C140+C145+C151+C152</f>
        <v>575920</v>
      </c>
      <c r="D153" s="137">
        <f>SUM(D129,D133,D140,D145,D151,D152)</f>
        <v>575920</v>
      </c>
      <c r="F153" s="138"/>
      <c r="G153" s="139"/>
      <c r="H153" s="139"/>
      <c r="I153" s="139"/>
    </row>
    <row r="154" spans="1:9" s="135" customFormat="1" ht="12.95" customHeight="1" thickBot="1" x14ac:dyDescent="0.25">
      <c r="A154" s="274" t="s">
        <v>19</v>
      </c>
      <c r="B154" s="123" t="s">
        <v>392</v>
      </c>
      <c r="C154" s="137">
        <f>+C128+C153</f>
        <v>90741642</v>
      </c>
      <c r="D154" s="137">
        <f>SUM(D128,D153)</f>
        <v>113944041</v>
      </c>
    </row>
    <row r="155" spans="1:9" ht="7.5" customHeight="1" x14ac:dyDescent="0.25">
      <c r="A155" s="246"/>
      <c r="B155" s="246"/>
      <c r="C155" s="275"/>
      <c r="D155" s="275"/>
    </row>
    <row r="156" spans="1:9" x14ac:dyDescent="0.25">
      <c r="A156" s="506" t="s">
        <v>314</v>
      </c>
      <c r="B156" s="506"/>
      <c r="C156" s="506"/>
      <c r="D156" s="246"/>
    </row>
    <row r="157" spans="1:9" ht="15" customHeight="1" thickBot="1" x14ac:dyDescent="0.3">
      <c r="A157" s="502" t="s">
        <v>119</v>
      </c>
      <c r="B157" s="502"/>
      <c r="C157" s="509" t="str">
        <f>C90</f>
        <v>Forintban!</v>
      </c>
      <c r="D157" s="510"/>
    </row>
    <row r="158" spans="1:9" ht="13.5" customHeight="1" thickBot="1" x14ac:dyDescent="0.3">
      <c r="A158" s="207">
        <v>1</v>
      </c>
      <c r="B158" s="276" t="s">
        <v>394</v>
      </c>
      <c r="C158" s="209">
        <f>+C62-C128</f>
        <v>-31099319</v>
      </c>
      <c r="D158" s="209">
        <v>-31330321</v>
      </c>
    </row>
    <row r="159" spans="1:9" ht="27.75" customHeight="1" thickBot="1" x14ac:dyDescent="0.3">
      <c r="A159" s="207" t="s">
        <v>10</v>
      </c>
      <c r="B159" s="276" t="s">
        <v>400</v>
      </c>
      <c r="C159" s="209">
        <f>+C86-C153</f>
        <v>31099319</v>
      </c>
      <c r="D159" s="209">
        <v>31330321</v>
      </c>
    </row>
  </sheetData>
  <mergeCells count="10">
    <mergeCell ref="A157:B157"/>
    <mergeCell ref="A89:C89"/>
    <mergeCell ref="A1:C1"/>
    <mergeCell ref="A2:B2"/>
    <mergeCell ref="A90:B90"/>
    <mergeCell ref="A156:C156"/>
    <mergeCell ref="C2:D2"/>
    <mergeCell ref="C90:D90"/>
    <mergeCell ref="C157:D157"/>
    <mergeCell ref="A3:A4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
Csikvánd Község Önkormányzat
2018. ÉVI KÖLTSÉGVETÉSÉNEK ÖSSZEVONT MÉRLEGE&amp;10
&amp;R&amp;"Times New Roman CE,Félkövér dőlt"&amp;11 1. melléklet melléklet a 7/2019. (VIII.30.) önkormányzati rendelethez</oddHeader>
  </headerFooter>
  <rowBreaks count="1" manualBreakCount="1">
    <brk id="87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52"/>
  <sheetViews>
    <sheetView view="pageBreakPreview" zoomScale="60" zoomScaleNormal="100" workbookViewId="0">
      <selection activeCell="A7" sqref="A7"/>
    </sheetView>
  </sheetViews>
  <sheetFormatPr defaultColWidth="9.33203125" defaultRowHeight="12.75" x14ac:dyDescent="0.2"/>
  <cols>
    <col min="1" max="1" width="38.6640625" style="10" customWidth="1"/>
    <col min="2" max="2" width="13.6640625" style="10" customWidth="1"/>
    <col min="3" max="6" width="13.83203125" style="10" customWidth="1"/>
    <col min="7" max="16384" width="9.33203125" style="10"/>
  </cols>
  <sheetData>
    <row r="1" spans="1:6" x14ac:dyDescent="0.2">
      <c r="A1" s="88"/>
      <c r="B1" s="88"/>
      <c r="C1" s="88"/>
      <c r="D1" s="88"/>
      <c r="E1" s="88"/>
      <c r="F1" s="88"/>
    </row>
    <row r="2" spans="1:6" ht="15.75" x14ac:dyDescent="0.25">
      <c r="A2" s="155" t="s">
        <v>105</v>
      </c>
      <c r="B2" s="540" t="s">
        <v>461</v>
      </c>
      <c r="C2" s="541"/>
      <c r="D2" s="541"/>
      <c r="E2" s="541"/>
      <c r="F2" s="541"/>
    </row>
    <row r="3" spans="1:6" ht="14.25" thickBot="1" x14ac:dyDescent="0.3">
      <c r="A3" s="88"/>
      <c r="B3" s="88"/>
      <c r="C3" s="88"/>
      <c r="D3" s="88"/>
      <c r="E3" s="565" t="str">
        <f>'7.sz.mell.'!F2</f>
        <v>Forintban!</v>
      </c>
      <c r="F3" s="565"/>
    </row>
    <row r="4" spans="1:6" ht="15" customHeight="1" thickBot="1" x14ac:dyDescent="0.25">
      <c r="A4" s="386" t="s">
        <v>98</v>
      </c>
      <c r="B4" s="387" t="s">
        <v>462</v>
      </c>
      <c r="C4" s="387" t="s">
        <v>493</v>
      </c>
      <c r="D4" s="387" t="s">
        <v>468</v>
      </c>
      <c r="E4" s="387" t="s">
        <v>494</v>
      </c>
      <c r="F4" s="389" t="s">
        <v>41</v>
      </c>
    </row>
    <row r="5" spans="1:6" x14ac:dyDescent="0.2">
      <c r="A5" s="390" t="s">
        <v>99</v>
      </c>
      <c r="B5" s="391"/>
      <c r="C5" s="392">
        <v>1899890</v>
      </c>
      <c r="D5" s="392"/>
      <c r="E5" s="392"/>
      <c r="F5" s="394">
        <f t="shared" ref="F5:F11" si="0">SUM(C5:E5)</f>
        <v>1899890</v>
      </c>
    </row>
    <row r="6" spans="1:6" x14ac:dyDescent="0.2">
      <c r="A6" s="395" t="s">
        <v>112</v>
      </c>
      <c r="B6" s="396"/>
      <c r="C6" s="397"/>
      <c r="D6" s="397"/>
      <c r="E6" s="397"/>
      <c r="F6" s="399">
        <f t="shared" si="0"/>
        <v>0</v>
      </c>
    </row>
    <row r="7" spans="1:6" x14ac:dyDescent="0.2">
      <c r="A7" s="400" t="s">
        <v>100</v>
      </c>
      <c r="B7" s="417">
        <v>77499995</v>
      </c>
      <c r="C7" s="393">
        <v>75736874</v>
      </c>
      <c r="D7" s="393">
        <v>1763202</v>
      </c>
      <c r="E7" s="393"/>
      <c r="F7" s="402">
        <f>SUM(B7:E7)</f>
        <v>155000071</v>
      </c>
    </row>
    <row r="8" spans="1:6" x14ac:dyDescent="0.2">
      <c r="A8" s="400" t="s">
        <v>113</v>
      </c>
      <c r="B8" s="401"/>
      <c r="C8" s="393"/>
      <c r="D8" s="393"/>
      <c r="E8" s="393"/>
      <c r="F8" s="402">
        <f t="shared" si="0"/>
        <v>0</v>
      </c>
    </row>
    <row r="9" spans="1:6" x14ac:dyDescent="0.2">
      <c r="A9" s="400" t="s">
        <v>101</v>
      </c>
      <c r="B9" s="401"/>
      <c r="C9" s="393"/>
      <c r="D9" s="393"/>
      <c r="E9" s="393"/>
      <c r="F9" s="402">
        <f t="shared" si="0"/>
        <v>0</v>
      </c>
    </row>
    <row r="10" spans="1:6" x14ac:dyDescent="0.2">
      <c r="A10" s="400" t="s">
        <v>102</v>
      </c>
      <c r="B10" s="415" t="s">
        <v>463</v>
      </c>
      <c r="C10" s="393">
        <v>33472079</v>
      </c>
      <c r="D10" s="393"/>
      <c r="E10" s="393"/>
      <c r="F10" s="402">
        <v>42686690</v>
      </c>
    </row>
    <row r="11" spans="1:6" ht="13.5" thickBot="1" x14ac:dyDescent="0.25">
      <c r="A11" s="403"/>
      <c r="B11" s="404"/>
      <c r="C11" s="405"/>
      <c r="D11" s="405"/>
      <c r="E11" s="405"/>
      <c r="F11" s="402">
        <f t="shared" si="0"/>
        <v>0</v>
      </c>
    </row>
    <row r="12" spans="1:6" ht="13.5" thickBot="1" x14ac:dyDescent="0.25">
      <c r="A12" s="406" t="s">
        <v>104</v>
      </c>
      <c r="B12" s="418">
        <v>86714606</v>
      </c>
      <c r="C12" s="408">
        <f>C5+SUM(C7:C11)</f>
        <v>111108843</v>
      </c>
      <c r="D12" s="408">
        <f>D5+SUM(D7:D11)</f>
        <v>1763202</v>
      </c>
      <c r="E12" s="408">
        <f>E5+SUM(E7:E11)</f>
        <v>0</v>
      </c>
      <c r="F12" s="409">
        <f>SUM(F5:F11)</f>
        <v>199586651</v>
      </c>
    </row>
    <row r="13" spans="1:6" ht="13.5" thickBot="1" x14ac:dyDescent="0.25">
      <c r="A13" s="12"/>
      <c r="B13" s="12"/>
      <c r="C13" s="12"/>
      <c r="D13" s="12"/>
      <c r="E13" s="12"/>
      <c r="F13" s="12"/>
    </row>
    <row r="14" spans="1:6" ht="15" customHeight="1" thickBot="1" x14ac:dyDescent="0.25">
      <c r="A14" s="386" t="s">
        <v>103</v>
      </c>
      <c r="B14" s="387" t="s">
        <v>462</v>
      </c>
      <c r="C14" s="388" t="str">
        <f>+C4</f>
        <v>2018.</v>
      </c>
      <c r="D14" s="388" t="str">
        <f>+D4</f>
        <v>2019.</v>
      </c>
      <c r="E14" s="388" t="str">
        <f>+E4</f>
        <v>2019. után</v>
      </c>
      <c r="F14" s="389" t="s">
        <v>41</v>
      </c>
    </row>
    <row r="15" spans="1:6" x14ac:dyDescent="0.2">
      <c r="A15" s="390" t="s">
        <v>108</v>
      </c>
      <c r="B15" s="391"/>
      <c r="C15" s="392"/>
      <c r="D15" s="392"/>
      <c r="E15" s="392"/>
      <c r="F15" s="394">
        <f t="shared" ref="F15:F21" si="1">SUM(C15:E15)</f>
        <v>0</v>
      </c>
    </row>
    <row r="16" spans="1:6" x14ac:dyDescent="0.2">
      <c r="A16" s="411" t="s">
        <v>109</v>
      </c>
      <c r="B16" s="415" t="s">
        <v>464</v>
      </c>
      <c r="C16" s="393">
        <v>171193399</v>
      </c>
      <c r="D16" s="393"/>
      <c r="E16" s="393"/>
      <c r="F16" s="402">
        <v>193586651</v>
      </c>
    </row>
    <row r="17" spans="1:6" x14ac:dyDescent="0.2">
      <c r="A17" s="400" t="s">
        <v>110</v>
      </c>
      <c r="B17" s="401"/>
      <c r="C17" s="393"/>
      <c r="D17" s="393">
        <v>6000000</v>
      </c>
      <c r="E17" s="393"/>
      <c r="F17" s="402">
        <f t="shared" si="1"/>
        <v>6000000</v>
      </c>
    </row>
    <row r="18" spans="1:6" x14ac:dyDescent="0.2">
      <c r="A18" s="400" t="s">
        <v>111</v>
      </c>
      <c r="B18" s="401"/>
      <c r="C18" s="393"/>
      <c r="D18" s="393"/>
      <c r="E18" s="393"/>
      <c r="F18" s="402">
        <f t="shared" si="1"/>
        <v>0</v>
      </c>
    </row>
    <row r="19" spans="1:6" x14ac:dyDescent="0.2">
      <c r="A19" s="413"/>
      <c r="B19" s="414"/>
      <c r="C19" s="393"/>
      <c r="D19" s="393"/>
      <c r="E19" s="393"/>
      <c r="F19" s="402">
        <f t="shared" si="1"/>
        <v>0</v>
      </c>
    </row>
    <row r="20" spans="1:6" x14ac:dyDescent="0.2">
      <c r="A20" s="413"/>
      <c r="B20" s="414"/>
      <c r="C20" s="393"/>
      <c r="D20" s="393"/>
      <c r="E20" s="393"/>
      <c r="F20" s="402">
        <f t="shared" si="1"/>
        <v>0</v>
      </c>
    </row>
    <row r="21" spans="1:6" ht="13.5" thickBot="1" x14ac:dyDescent="0.25">
      <c r="A21" s="403"/>
      <c r="B21" s="404"/>
      <c r="C21" s="405"/>
      <c r="D21" s="405"/>
      <c r="E21" s="405"/>
      <c r="F21" s="402">
        <f t="shared" si="1"/>
        <v>0</v>
      </c>
    </row>
    <row r="22" spans="1:6" ht="13.5" thickBot="1" x14ac:dyDescent="0.25">
      <c r="A22" s="406" t="s">
        <v>42</v>
      </c>
      <c r="B22" s="416" t="s">
        <v>464</v>
      </c>
      <c r="C22" s="408">
        <f>SUM(C15:C21)</f>
        <v>171193399</v>
      </c>
      <c r="D22" s="408">
        <f>SUM(D15:D21)</f>
        <v>6000000</v>
      </c>
      <c r="E22" s="408">
        <f>SUM(E15:E21)</f>
        <v>0</v>
      </c>
      <c r="F22" s="409">
        <f>SUM(F15:F21)</f>
        <v>199586651</v>
      </c>
    </row>
    <row r="23" spans="1:6" x14ac:dyDescent="0.2">
      <c r="A23" s="88"/>
      <c r="B23" s="88"/>
      <c r="C23" s="88"/>
      <c r="D23" s="88"/>
      <c r="E23" s="88"/>
      <c r="F23" s="88"/>
    </row>
    <row r="24" spans="1:6" x14ac:dyDescent="0.2">
      <c r="A24" s="88"/>
      <c r="B24" s="88"/>
      <c r="C24" s="88"/>
      <c r="D24" s="88"/>
      <c r="E24" s="88"/>
      <c r="F24" s="88"/>
    </row>
    <row r="25" spans="1:6" ht="15.75" x14ac:dyDescent="0.25">
      <c r="A25" s="155" t="s">
        <v>105</v>
      </c>
      <c r="B25" s="542" t="s">
        <v>486</v>
      </c>
      <c r="C25" s="543"/>
      <c r="D25" s="543"/>
      <c r="E25" s="543"/>
      <c r="F25" s="543"/>
    </row>
    <row r="26" spans="1:6" ht="14.25" thickBot="1" x14ac:dyDescent="0.3">
      <c r="A26" s="88"/>
      <c r="B26" s="88"/>
      <c r="C26" s="88"/>
      <c r="D26" s="88"/>
      <c r="E26" s="565" t="str">
        <f>E3</f>
        <v>Forintban!</v>
      </c>
      <c r="F26" s="565"/>
    </row>
    <row r="27" spans="1:6" ht="13.5" thickBot="1" x14ac:dyDescent="0.25">
      <c r="A27" s="386" t="s">
        <v>98</v>
      </c>
      <c r="B27" s="387" t="s">
        <v>462</v>
      </c>
      <c r="C27" s="388" t="str">
        <f>+C14</f>
        <v>2018.</v>
      </c>
      <c r="D27" s="388" t="str">
        <f>+D14</f>
        <v>2019.</v>
      </c>
      <c r="E27" s="388" t="str">
        <f>+E14</f>
        <v>2019. után</v>
      </c>
      <c r="F27" s="389" t="s">
        <v>41</v>
      </c>
    </row>
    <row r="28" spans="1:6" x14ac:dyDescent="0.2">
      <c r="A28" s="390" t="s">
        <v>99</v>
      </c>
      <c r="B28" s="391"/>
      <c r="C28" s="392"/>
      <c r="D28" s="393">
        <v>3087318</v>
      </c>
      <c r="E28" s="392"/>
      <c r="F28" s="394">
        <f t="shared" ref="F28:F34" si="2">SUM(C28:E28)</f>
        <v>3087318</v>
      </c>
    </row>
    <row r="29" spans="1:6" x14ac:dyDescent="0.2">
      <c r="A29" s="395" t="s">
        <v>112</v>
      </c>
      <c r="B29" s="396"/>
      <c r="C29" s="397"/>
      <c r="D29" s="398"/>
      <c r="E29" s="397"/>
      <c r="F29" s="399">
        <f t="shared" si="2"/>
        <v>0</v>
      </c>
    </row>
    <row r="30" spans="1:6" x14ac:dyDescent="0.2">
      <c r="A30" s="400" t="s">
        <v>100</v>
      </c>
      <c r="B30" s="401"/>
      <c r="C30" s="393"/>
      <c r="D30" s="393">
        <v>9993682</v>
      </c>
      <c r="E30" s="393"/>
      <c r="F30" s="402">
        <f t="shared" si="2"/>
        <v>9993682</v>
      </c>
    </row>
    <row r="31" spans="1:6" x14ac:dyDescent="0.2">
      <c r="A31" s="400" t="s">
        <v>113</v>
      </c>
      <c r="B31" s="401"/>
      <c r="C31" s="393"/>
      <c r="D31" s="393"/>
      <c r="E31" s="393"/>
      <c r="F31" s="402">
        <f t="shared" si="2"/>
        <v>0</v>
      </c>
    </row>
    <row r="32" spans="1:6" x14ac:dyDescent="0.2">
      <c r="A32" s="400" t="s">
        <v>101</v>
      </c>
      <c r="B32" s="401"/>
      <c r="C32" s="393"/>
      <c r="D32" s="393"/>
      <c r="E32" s="393"/>
      <c r="F32" s="402">
        <f t="shared" si="2"/>
        <v>0</v>
      </c>
    </row>
    <row r="33" spans="1:6" x14ac:dyDescent="0.2">
      <c r="A33" s="400" t="s">
        <v>102</v>
      </c>
      <c r="B33" s="401"/>
      <c r="C33" s="393"/>
      <c r="D33" s="393"/>
      <c r="E33" s="393"/>
      <c r="F33" s="402">
        <f t="shared" si="2"/>
        <v>0</v>
      </c>
    </row>
    <row r="34" spans="1:6" ht="13.5" thickBot="1" x14ac:dyDescent="0.25">
      <c r="A34" s="403"/>
      <c r="B34" s="404"/>
      <c r="C34" s="405"/>
      <c r="D34" s="405"/>
      <c r="E34" s="405"/>
      <c r="F34" s="402">
        <f t="shared" si="2"/>
        <v>0</v>
      </c>
    </row>
    <row r="35" spans="1:6" ht="13.5" thickBot="1" x14ac:dyDescent="0.25">
      <c r="A35" s="406" t="s">
        <v>104</v>
      </c>
      <c r="B35" s="407"/>
      <c r="C35" s="408">
        <f>C28+SUM(C30:C34)</f>
        <v>0</v>
      </c>
      <c r="D35" s="408">
        <f>SUM(D28,D30:D34)</f>
        <v>13081000</v>
      </c>
      <c r="E35" s="408">
        <f>E28+SUM(E30:E34)</f>
        <v>0</v>
      </c>
      <c r="F35" s="409">
        <f>F28+SUM(F30:F34)</f>
        <v>13081000</v>
      </c>
    </row>
    <row r="36" spans="1:6" ht="13.5" thickBot="1" x14ac:dyDescent="0.25">
      <c r="A36" s="410"/>
      <c r="B36" s="410"/>
      <c r="C36" s="410"/>
      <c r="D36" s="410"/>
      <c r="E36" s="410"/>
      <c r="F36" s="410"/>
    </row>
    <row r="37" spans="1:6" ht="13.5" thickBot="1" x14ac:dyDescent="0.25">
      <c r="A37" s="386" t="s">
        <v>103</v>
      </c>
      <c r="B37" s="387" t="s">
        <v>462</v>
      </c>
      <c r="C37" s="388" t="str">
        <f>+C27</f>
        <v>2018.</v>
      </c>
      <c r="D37" s="388" t="str">
        <f>+D27</f>
        <v>2019.</v>
      </c>
      <c r="E37" s="388" t="str">
        <f>+E27</f>
        <v>2019. után</v>
      </c>
      <c r="F37" s="389" t="s">
        <v>41</v>
      </c>
    </row>
    <row r="38" spans="1:6" x14ac:dyDescent="0.2">
      <c r="A38" s="390" t="s">
        <v>108</v>
      </c>
      <c r="B38" s="391"/>
      <c r="C38" s="392"/>
      <c r="D38" s="392"/>
      <c r="E38" s="392"/>
      <c r="F38" s="394">
        <f t="shared" ref="F38:F44" si="3">SUM(C38:E38)</f>
        <v>0</v>
      </c>
    </row>
    <row r="39" spans="1:6" x14ac:dyDescent="0.2">
      <c r="A39" s="411" t="s">
        <v>109</v>
      </c>
      <c r="B39" s="412"/>
      <c r="C39" s="393"/>
      <c r="D39" s="393">
        <v>13081000</v>
      </c>
      <c r="E39" s="393"/>
      <c r="F39" s="402">
        <f t="shared" si="3"/>
        <v>13081000</v>
      </c>
    </row>
    <row r="40" spans="1:6" x14ac:dyDescent="0.2">
      <c r="A40" s="400" t="s">
        <v>110</v>
      </c>
      <c r="B40" s="401"/>
      <c r="C40" s="393"/>
      <c r="D40" s="393"/>
      <c r="E40" s="393"/>
      <c r="F40" s="402">
        <f t="shared" si="3"/>
        <v>0</v>
      </c>
    </row>
    <row r="41" spans="1:6" x14ac:dyDescent="0.2">
      <c r="A41" s="400" t="s">
        <v>111</v>
      </c>
      <c r="B41" s="401"/>
      <c r="C41" s="393"/>
      <c r="D41" s="393"/>
      <c r="E41" s="393"/>
      <c r="F41" s="402">
        <f t="shared" si="3"/>
        <v>0</v>
      </c>
    </row>
    <row r="42" spans="1:6" x14ac:dyDescent="0.2">
      <c r="A42" s="413"/>
      <c r="B42" s="414"/>
      <c r="C42" s="393"/>
      <c r="D42" s="393"/>
      <c r="E42" s="393"/>
      <c r="F42" s="402">
        <f t="shared" si="3"/>
        <v>0</v>
      </c>
    </row>
    <row r="43" spans="1:6" x14ac:dyDescent="0.2">
      <c r="A43" s="413"/>
      <c r="B43" s="414"/>
      <c r="C43" s="393"/>
      <c r="D43" s="393"/>
      <c r="E43" s="393"/>
      <c r="F43" s="402">
        <f t="shared" si="3"/>
        <v>0</v>
      </c>
    </row>
    <row r="44" spans="1:6" ht="13.5" thickBot="1" x14ac:dyDescent="0.25">
      <c r="A44" s="403"/>
      <c r="B44" s="404"/>
      <c r="C44" s="405"/>
      <c r="D44" s="405"/>
      <c r="E44" s="405"/>
      <c r="F44" s="402">
        <f t="shared" si="3"/>
        <v>0</v>
      </c>
    </row>
    <row r="45" spans="1:6" ht="13.5" thickBot="1" x14ac:dyDescent="0.25">
      <c r="A45" s="406" t="s">
        <v>42</v>
      </c>
      <c r="B45" s="407"/>
      <c r="C45" s="408">
        <f>SUM(C38:C44)</f>
        <v>0</v>
      </c>
      <c r="D45" s="408">
        <f>SUM(D38:D44)</f>
        <v>13081000</v>
      </c>
      <c r="E45" s="408">
        <f>SUM(E38:E44)</f>
        <v>0</v>
      </c>
      <c r="F45" s="409">
        <f>SUM(F38:F44)</f>
        <v>13081000</v>
      </c>
    </row>
    <row r="46" spans="1:6" x14ac:dyDescent="0.2">
      <c r="A46" s="88"/>
      <c r="B46" s="88"/>
      <c r="C46" s="88"/>
      <c r="D46" s="88"/>
      <c r="E46" s="88"/>
      <c r="F46" s="88"/>
    </row>
    <row r="47" spans="1:6" ht="15.75" x14ac:dyDescent="0.2">
      <c r="A47" s="551" t="s">
        <v>472</v>
      </c>
      <c r="B47" s="551"/>
      <c r="C47" s="551"/>
      <c r="D47" s="551"/>
      <c r="E47" s="551"/>
      <c r="F47" s="551"/>
    </row>
    <row r="48" spans="1:6" ht="13.5" thickBot="1" x14ac:dyDescent="0.25">
      <c r="A48" s="88"/>
      <c r="B48" s="88"/>
      <c r="C48" s="88"/>
      <c r="D48" s="88"/>
      <c r="E48" s="88"/>
      <c r="F48" s="88"/>
    </row>
    <row r="49" spans="1:9" ht="13.5" thickBot="1" x14ac:dyDescent="0.25">
      <c r="A49" s="556" t="s">
        <v>106</v>
      </c>
      <c r="B49" s="557"/>
      <c r="C49" s="557"/>
      <c r="D49" s="558"/>
      <c r="E49" s="554" t="s">
        <v>445</v>
      </c>
      <c r="F49" s="555"/>
      <c r="I49" s="11"/>
    </row>
    <row r="50" spans="1:9" x14ac:dyDescent="0.2">
      <c r="A50" s="559"/>
      <c r="B50" s="560"/>
      <c r="C50" s="560"/>
      <c r="D50" s="561"/>
      <c r="E50" s="547"/>
      <c r="F50" s="548"/>
    </row>
    <row r="51" spans="1:9" ht="13.5" thickBot="1" x14ac:dyDescent="0.25">
      <c r="A51" s="562"/>
      <c r="B51" s="563"/>
      <c r="C51" s="563"/>
      <c r="D51" s="564"/>
      <c r="E51" s="549"/>
      <c r="F51" s="550"/>
    </row>
    <row r="52" spans="1:9" ht="13.5" thickBot="1" x14ac:dyDescent="0.25">
      <c r="A52" s="544" t="s">
        <v>42</v>
      </c>
      <c r="B52" s="545"/>
      <c r="C52" s="545"/>
      <c r="D52" s="546"/>
      <c r="E52" s="552">
        <f>SUM(E50:F51)</f>
        <v>0</v>
      </c>
      <c r="F52" s="553"/>
    </row>
  </sheetData>
  <mergeCells count="13">
    <mergeCell ref="B2:F2"/>
    <mergeCell ref="B25:F25"/>
    <mergeCell ref="A52:D52"/>
    <mergeCell ref="E50:F50"/>
    <mergeCell ref="E51:F51"/>
    <mergeCell ref="A47:F47"/>
    <mergeCell ref="E52:F52"/>
    <mergeCell ref="E49:F49"/>
    <mergeCell ref="A49:D49"/>
    <mergeCell ref="A50:D50"/>
    <mergeCell ref="A51:D51"/>
    <mergeCell ref="E3:F3"/>
    <mergeCell ref="E26:F26"/>
  </mergeCells>
  <phoneticPr fontId="27" type="noConversion"/>
  <conditionalFormatting sqref="F5:F12 C12:E12 C22:F22 F15:F21 F28:F35 C35:E35 F38:F45 C45:E45 E52:F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88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7/2019. (VIII.30.)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4">
    <tabColor rgb="FF92D050"/>
  </sheetPr>
  <dimension ref="A1:K156"/>
  <sheetViews>
    <sheetView view="pageBreakPreview" topLeftCell="A13" zoomScale="85" zoomScaleNormal="100" zoomScaleSheetLayoutView="85" workbookViewId="0">
      <selection activeCell="B5" sqref="B5"/>
    </sheetView>
  </sheetViews>
  <sheetFormatPr defaultColWidth="9.33203125" defaultRowHeight="12.75" x14ac:dyDescent="0.2"/>
  <cols>
    <col min="1" max="1" width="10.5" style="129" customWidth="1"/>
    <col min="2" max="2" width="62.1640625" style="130" customWidth="1"/>
    <col min="3" max="3" width="14.6640625" style="131" customWidth="1"/>
    <col min="4" max="4" width="13.33203125" style="2" customWidth="1"/>
    <col min="5" max="16384" width="9.33203125" style="2"/>
  </cols>
  <sheetData>
    <row r="1" spans="1:4" s="1" customFormat="1" ht="16.5" customHeight="1" thickBot="1" x14ac:dyDescent="0.25">
      <c r="A1" s="89"/>
      <c r="B1" s="568" t="s">
        <v>500</v>
      </c>
      <c r="C1" s="569"/>
      <c r="D1" s="569"/>
    </row>
    <row r="2" spans="1:4" s="18" customFormat="1" ht="21" customHeight="1" x14ac:dyDescent="0.2">
      <c r="A2" s="132" t="s">
        <v>45</v>
      </c>
      <c r="B2" s="121" t="s">
        <v>171</v>
      </c>
      <c r="C2" s="570"/>
      <c r="D2" s="571"/>
    </row>
    <row r="3" spans="1:4" s="18" customFormat="1" ht="22.15" customHeight="1" thickBot="1" x14ac:dyDescent="0.25">
      <c r="A3" s="419" t="s">
        <v>157</v>
      </c>
      <c r="B3" s="122" t="s">
        <v>340</v>
      </c>
      <c r="C3" s="572"/>
      <c r="D3" s="573"/>
    </row>
    <row r="4" spans="1:4" s="19" customFormat="1" ht="15.95" customHeight="1" thickBot="1" x14ac:dyDescent="0.3">
      <c r="A4" s="90"/>
      <c r="B4" s="90"/>
      <c r="C4" s="574" t="str">
        <f>'7.sz.mell.'!F2</f>
        <v>Forintban!</v>
      </c>
      <c r="D4" s="575"/>
    </row>
    <row r="5" spans="1:4" ht="26.45" customHeight="1" thickBot="1" x14ac:dyDescent="0.25">
      <c r="A5" s="420" t="s">
        <v>158</v>
      </c>
      <c r="B5" s="421" t="s">
        <v>443</v>
      </c>
      <c r="C5" s="422" t="s">
        <v>496</v>
      </c>
      <c r="D5" s="423" t="s">
        <v>483</v>
      </c>
    </row>
    <row r="6" spans="1:4" s="16" customFormat="1" ht="12.95" customHeight="1" thickBot="1" x14ac:dyDescent="0.25">
      <c r="A6" s="424"/>
      <c r="B6" s="425" t="s">
        <v>407</v>
      </c>
      <c r="C6" s="426" t="s">
        <v>408</v>
      </c>
      <c r="D6" s="427" t="s">
        <v>409</v>
      </c>
    </row>
    <row r="7" spans="1:4" s="16" customFormat="1" ht="15.95" customHeight="1" thickBot="1" x14ac:dyDescent="0.25">
      <c r="A7" s="428"/>
      <c r="B7" s="429" t="s">
        <v>43</v>
      </c>
      <c r="C7" s="430"/>
      <c r="D7" s="427"/>
    </row>
    <row r="8" spans="1:4" s="16" customFormat="1" ht="12" customHeight="1" thickBot="1" x14ac:dyDescent="0.25">
      <c r="A8" s="183" t="s">
        <v>9</v>
      </c>
      <c r="B8" s="165" t="s">
        <v>198</v>
      </c>
      <c r="C8" s="431">
        <f>+C9+C10+C11+C12+C13+C14</f>
        <v>14398003</v>
      </c>
      <c r="D8" s="166">
        <f>SUM(D9:D14)</f>
        <v>14398003</v>
      </c>
    </row>
    <row r="9" spans="1:4" s="20" customFormat="1" ht="12" customHeight="1" x14ac:dyDescent="0.2">
      <c r="A9" s="432" t="s">
        <v>76</v>
      </c>
      <c r="B9" s="167" t="s">
        <v>199</v>
      </c>
      <c r="C9" s="433">
        <v>7941406</v>
      </c>
      <c r="D9" s="168">
        <v>7941406</v>
      </c>
    </row>
    <row r="10" spans="1:4" s="21" customFormat="1" ht="12" customHeight="1" x14ac:dyDescent="0.2">
      <c r="A10" s="434" t="s">
        <v>77</v>
      </c>
      <c r="B10" s="169" t="s">
        <v>200</v>
      </c>
      <c r="C10" s="435"/>
      <c r="D10" s="170"/>
    </row>
    <row r="11" spans="1:4" s="21" customFormat="1" ht="12" customHeight="1" x14ac:dyDescent="0.2">
      <c r="A11" s="434" t="s">
        <v>78</v>
      </c>
      <c r="B11" s="169" t="s">
        <v>431</v>
      </c>
      <c r="C11" s="435">
        <v>4656597</v>
      </c>
      <c r="D11" s="170">
        <v>4656597</v>
      </c>
    </row>
    <row r="12" spans="1:4" s="21" customFormat="1" ht="12" customHeight="1" x14ac:dyDescent="0.2">
      <c r="A12" s="434" t="s">
        <v>79</v>
      </c>
      <c r="B12" s="169" t="s">
        <v>201</v>
      </c>
      <c r="C12" s="435">
        <v>1800000</v>
      </c>
      <c r="D12" s="170">
        <v>1800000</v>
      </c>
    </row>
    <row r="13" spans="1:4" s="21" customFormat="1" ht="12" customHeight="1" x14ac:dyDescent="0.2">
      <c r="A13" s="434" t="s">
        <v>114</v>
      </c>
      <c r="B13" s="169" t="s">
        <v>417</v>
      </c>
      <c r="C13" s="435"/>
      <c r="D13" s="170"/>
    </row>
    <row r="14" spans="1:4" s="20" customFormat="1" ht="12" customHeight="1" thickBot="1" x14ac:dyDescent="0.25">
      <c r="A14" s="436" t="s">
        <v>80</v>
      </c>
      <c r="B14" s="175" t="s">
        <v>455</v>
      </c>
      <c r="C14" s="435"/>
      <c r="D14" s="170"/>
    </row>
    <row r="15" spans="1:4" s="20" customFormat="1" ht="12" customHeight="1" thickBot="1" x14ac:dyDescent="0.25">
      <c r="A15" s="183" t="s">
        <v>10</v>
      </c>
      <c r="B15" s="173" t="s">
        <v>202</v>
      </c>
      <c r="C15" s="431">
        <f>+C16+C17+C18+C19+C20</f>
        <v>11893472</v>
      </c>
      <c r="D15" s="166">
        <f>SUM(D16:D20)</f>
        <v>34864869</v>
      </c>
    </row>
    <row r="16" spans="1:4" s="20" customFormat="1" ht="12" customHeight="1" x14ac:dyDescent="0.2">
      <c r="A16" s="432" t="s">
        <v>82</v>
      </c>
      <c r="B16" s="167" t="s">
        <v>203</v>
      </c>
      <c r="C16" s="433"/>
      <c r="D16" s="168"/>
    </row>
    <row r="17" spans="1:4" s="20" customFormat="1" ht="12" customHeight="1" x14ac:dyDescent="0.2">
      <c r="A17" s="434" t="s">
        <v>83</v>
      </c>
      <c r="B17" s="169" t="s">
        <v>204</v>
      </c>
      <c r="C17" s="435"/>
      <c r="D17" s="170"/>
    </row>
    <row r="18" spans="1:4" s="20" customFormat="1" ht="12" customHeight="1" x14ac:dyDescent="0.2">
      <c r="A18" s="434" t="s">
        <v>84</v>
      </c>
      <c r="B18" s="169" t="s">
        <v>345</v>
      </c>
      <c r="C18" s="435"/>
      <c r="D18" s="170"/>
    </row>
    <row r="19" spans="1:4" s="20" customFormat="1" ht="12" customHeight="1" x14ac:dyDescent="0.2">
      <c r="A19" s="434" t="s">
        <v>85</v>
      </c>
      <c r="B19" s="169" t="s">
        <v>346</v>
      </c>
      <c r="C19" s="435"/>
      <c r="D19" s="170"/>
    </row>
    <row r="20" spans="1:4" s="20" customFormat="1" ht="12" customHeight="1" x14ac:dyDescent="0.2">
      <c r="A20" s="434" t="s">
        <v>86</v>
      </c>
      <c r="B20" s="169" t="s">
        <v>205</v>
      </c>
      <c r="C20" s="435">
        <v>11893472</v>
      </c>
      <c r="D20" s="170">
        <v>34864869</v>
      </c>
    </row>
    <row r="21" spans="1:4" s="21" customFormat="1" ht="12" customHeight="1" thickBot="1" x14ac:dyDescent="0.25">
      <c r="A21" s="436" t="s">
        <v>95</v>
      </c>
      <c r="B21" s="175" t="s">
        <v>456</v>
      </c>
      <c r="C21" s="437"/>
      <c r="D21" s="174"/>
    </row>
    <row r="22" spans="1:4" s="21" customFormat="1" ht="12" customHeight="1" thickBot="1" x14ac:dyDescent="0.25">
      <c r="A22" s="183" t="s">
        <v>11</v>
      </c>
      <c r="B22" s="165" t="s">
        <v>207</v>
      </c>
      <c r="C22" s="431">
        <f>+C23+C24+C25+C26+C27</f>
        <v>14169963</v>
      </c>
      <c r="D22" s="166">
        <f>SUM(D23:D27)</f>
        <v>14169963</v>
      </c>
    </row>
    <row r="23" spans="1:4" s="21" customFormat="1" ht="12" customHeight="1" x14ac:dyDescent="0.2">
      <c r="A23" s="432" t="s">
        <v>65</v>
      </c>
      <c r="B23" s="167" t="s">
        <v>208</v>
      </c>
      <c r="C23" s="433"/>
      <c r="D23" s="168"/>
    </row>
    <row r="24" spans="1:4" s="20" customFormat="1" ht="12" customHeight="1" x14ac:dyDescent="0.2">
      <c r="A24" s="434" t="s">
        <v>66</v>
      </c>
      <c r="B24" s="169" t="s">
        <v>209</v>
      </c>
      <c r="C24" s="435"/>
      <c r="D24" s="170"/>
    </row>
    <row r="25" spans="1:4" s="21" customFormat="1" ht="12" customHeight="1" x14ac:dyDescent="0.2">
      <c r="A25" s="434" t="s">
        <v>67</v>
      </c>
      <c r="B25" s="169" t="s">
        <v>347</v>
      </c>
      <c r="C25" s="435"/>
      <c r="D25" s="170"/>
    </row>
    <row r="26" spans="1:4" s="21" customFormat="1" ht="12" customHeight="1" x14ac:dyDescent="0.2">
      <c r="A26" s="434" t="s">
        <v>68</v>
      </c>
      <c r="B26" s="169" t="s">
        <v>348</v>
      </c>
      <c r="C26" s="435"/>
      <c r="D26" s="170"/>
    </row>
    <row r="27" spans="1:4" s="21" customFormat="1" ht="12" customHeight="1" x14ac:dyDescent="0.2">
      <c r="A27" s="434" t="s">
        <v>126</v>
      </c>
      <c r="B27" s="169" t="s">
        <v>210</v>
      </c>
      <c r="C27" s="435">
        <v>14169963</v>
      </c>
      <c r="D27" s="170">
        <v>14169963</v>
      </c>
    </row>
    <row r="28" spans="1:4" s="21" customFormat="1" ht="12" customHeight="1" thickBot="1" x14ac:dyDescent="0.25">
      <c r="A28" s="436" t="s">
        <v>127</v>
      </c>
      <c r="B28" s="175" t="s">
        <v>448</v>
      </c>
      <c r="C28" s="438">
        <v>11756884</v>
      </c>
      <c r="D28" s="176">
        <v>11756884</v>
      </c>
    </row>
    <row r="29" spans="1:4" s="21" customFormat="1" ht="12" customHeight="1" thickBot="1" x14ac:dyDescent="0.25">
      <c r="A29" s="183" t="s">
        <v>128</v>
      </c>
      <c r="B29" s="165" t="s">
        <v>441</v>
      </c>
      <c r="C29" s="439">
        <f>SUM(C30:C36)</f>
        <v>16445000</v>
      </c>
      <c r="D29" s="177">
        <f>SUM(D30:D36)</f>
        <v>16445000</v>
      </c>
    </row>
    <row r="30" spans="1:4" s="21" customFormat="1" ht="12" customHeight="1" x14ac:dyDescent="0.2">
      <c r="A30" s="432" t="s">
        <v>212</v>
      </c>
      <c r="B30" s="167" t="s">
        <v>436</v>
      </c>
      <c r="C30" s="433"/>
      <c r="D30" s="168"/>
    </row>
    <row r="31" spans="1:4" s="21" customFormat="1" ht="12" customHeight="1" x14ac:dyDescent="0.2">
      <c r="A31" s="434" t="s">
        <v>213</v>
      </c>
      <c r="B31" s="169" t="s">
        <v>437</v>
      </c>
      <c r="C31" s="435"/>
      <c r="D31" s="170"/>
    </row>
    <row r="32" spans="1:4" s="21" customFormat="1" ht="12" customHeight="1" x14ac:dyDescent="0.2">
      <c r="A32" s="434" t="s">
        <v>214</v>
      </c>
      <c r="B32" s="169" t="s">
        <v>438</v>
      </c>
      <c r="C32" s="435">
        <v>15000000</v>
      </c>
      <c r="D32" s="170">
        <v>15000000</v>
      </c>
    </row>
    <row r="33" spans="1:4" s="21" customFormat="1" ht="12" customHeight="1" x14ac:dyDescent="0.2">
      <c r="A33" s="434" t="s">
        <v>215</v>
      </c>
      <c r="B33" s="169" t="s">
        <v>439</v>
      </c>
      <c r="C33" s="435"/>
      <c r="D33" s="170"/>
    </row>
    <row r="34" spans="1:4" s="21" customFormat="1" ht="12" customHeight="1" x14ac:dyDescent="0.2">
      <c r="A34" s="434" t="s">
        <v>433</v>
      </c>
      <c r="B34" s="169" t="s">
        <v>216</v>
      </c>
      <c r="C34" s="435">
        <v>1000000</v>
      </c>
      <c r="D34" s="170">
        <v>1000000</v>
      </c>
    </row>
    <row r="35" spans="1:4" s="21" customFormat="1" ht="12" customHeight="1" x14ac:dyDescent="0.2">
      <c r="A35" s="434" t="s">
        <v>434</v>
      </c>
      <c r="B35" s="169" t="s">
        <v>474</v>
      </c>
      <c r="C35" s="435">
        <v>400000</v>
      </c>
      <c r="D35" s="170">
        <v>400000</v>
      </c>
    </row>
    <row r="36" spans="1:4" s="21" customFormat="1" ht="12" customHeight="1" thickBot="1" x14ac:dyDescent="0.25">
      <c r="A36" s="436" t="s">
        <v>435</v>
      </c>
      <c r="B36" s="178" t="s">
        <v>217</v>
      </c>
      <c r="C36" s="437">
        <v>45000</v>
      </c>
      <c r="D36" s="174">
        <v>45000</v>
      </c>
    </row>
    <row r="37" spans="1:4" s="21" customFormat="1" ht="12" customHeight="1" thickBot="1" x14ac:dyDescent="0.25">
      <c r="A37" s="183" t="s">
        <v>13</v>
      </c>
      <c r="B37" s="165" t="s">
        <v>355</v>
      </c>
      <c r="C37" s="431">
        <f>SUM(C38:C48)</f>
        <v>2000000</v>
      </c>
      <c r="D37" s="166">
        <f>SUM(D38:D48)</f>
        <v>2000000</v>
      </c>
    </row>
    <row r="38" spans="1:4" s="21" customFormat="1" ht="12" customHeight="1" x14ac:dyDescent="0.2">
      <c r="A38" s="432" t="s">
        <v>69</v>
      </c>
      <c r="B38" s="167" t="s">
        <v>220</v>
      </c>
      <c r="C38" s="433">
        <v>2000000</v>
      </c>
      <c r="D38" s="168">
        <v>2000000</v>
      </c>
    </row>
    <row r="39" spans="1:4" s="21" customFormat="1" ht="12" customHeight="1" x14ac:dyDescent="0.2">
      <c r="A39" s="434" t="s">
        <v>70</v>
      </c>
      <c r="B39" s="169" t="s">
        <v>221</v>
      </c>
      <c r="C39" s="435"/>
      <c r="D39" s="170"/>
    </row>
    <row r="40" spans="1:4" s="21" customFormat="1" ht="12" customHeight="1" x14ac:dyDescent="0.2">
      <c r="A40" s="434" t="s">
        <v>71</v>
      </c>
      <c r="B40" s="169" t="s">
        <v>222</v>
      </c>
      <c r="C40" s="435"/>
      <c r="D40" s="170"/>
    </row>
    <row r="41" spans="1:4" s="21" customFormat="1" ht="12" customHeight="1" x14ac:dyDescent="0.2">
      <c r="A41" s="434" t="s">
        <v>130</v>
      </c>
      <c r="B41" s="169" t="s">
        <v>223</v>
      </c>
      <c r="C41" s="435"/>
      <c r="D41" s="170"/>
    </row>
    <row r="42" spans="1:4" s="21" customFormat="1" ht="12" customHeight="1" x14ac:dyDescent="0.2">
      <c r="A42" s="434" t="s">
        <v>131</v>
      </c>
      <c r="B42" s="169" t="s">
        <v>224</v>
      </c>
      <c r="C42" s="435"/>
      <c r="D42" s="170"/>
    </row>
    <row r="43" spans="1:4" s="21" customFormat="1" ht="12" customHeight="1" x14ac:dyDescent="0.2">
      <c r="A43" s="434" t="s">
        <v>132</v>
      </c>
      <c r="B43" s="169" t="s">
        <v>225</v>
      </c>
      <c r="C43" s="435"/>
      <c r="D43" s="170"/>
    </row>
    <row r="44" spans="1:4" s="21" customFormat="1" ht="12" customHeight="1" x14ac:dyDescent="0.2">
      <c r="A44" s="434" t="s">
        <v>133</v>
      </c>
      <c r="B44" s="169" t="s">
        <v>226</v>
      </c>
      <c r="C44" s="435"/>
      <c r="D44" s="170"/>
    </row>
    <row r="45" spans="1:4" s="21" customFormat="1" ht="12" customHeight="1" x14ac:dyDescent="0.2">
      <c r="A45" s="434" t="s">
        <v>134</v>
      </c>
      <c r="B45" s="169" t="s">
        <v>440</v>
      </c>
      <c r="C45" s="435"/>
      <c r="D45" s="170"/>
    </row>
    <row r="46" spans="1:4" s="21" customFormat="1" ht="12" customHeight="1" x14ac:dyDescent="0.2">
      <c r="A46" s="434" t="s">
        <v>218</v>
      </c>
      <c r="B46" s="169" t="s">
        <v>227</v>
      </c>
      <c r="C46" s="440"/>
      <c r="D46" s="286"/>
    </row>
    <row r="47" spans="1:4" s="21" customFormat="1" ht="12" customHeight="1" x14ac:dyDescent="0.2">
      <c r="A47" s="436" t="s">
        <v>219</v>
      </c>
      <c r="B47" s="179" t="s">
        <v>357</v>
      </c>
      <c r="C47" s="441"/>
      <c r="D47" s="289"/>
    </row>
    <row r="48" spans="1:4" s="21" customFormat="1" ht="12" customHeight="1" thickBot="1" x14ac:dyDescent="0.25">
      <c r="A48" s="436" t="s">
        <v>356</v>
      </c>
      <c r="B48" s="175" t="s">
        <v>457</v>
      </c>
      <c r="C48" s="441"/>
      <c r="D48" s="289"/>
    </row>
    <row r="49" spans="1:4" s="21" customFormat="1" ht="12" customHeight="1" thickBot="1" x14ac:dyDescent="0.25">
      <c r="A49" s="183" t="s">
        <v>14</v>
      </c>
      <c r="B49" s="165" t="s">
        <v>229</v>
      </c>
      <c r="C49" s="431">
        <f>SUM(C50:C54)</f>
        <v>0</v>
      </c>
      <c r="D49" s="166"/>
    </row>
    <row r="50" spans="1:4" s="21" customFormat="1" ht="12" customHeight="1" x14ac:dyDescent="0.2">
      <c r="A50" s="432" t="s">
        <v>72</v>
      </c>
      <c r="B50" s="167" t="s">
        <v>233</v>
      </c>
      <c r="C50" s="442"/>
      <c r="D50" s="331"/>
    </row>
    <row r="51" spans="1:4" s="21" customFormat="1" ht="12" customHeight="1" x14ac:dyDescent="0.2">
      <c r="A51" s="434" t="s">
        <v>73</v>
      </c>
      <c r="B51" s="169" t="s">
        <v>234</v>
      </c>
      <c r="C51" s="440"/>
      <c r="D51" s="286"/>
    </row>
    <row r="52" spans="1:4" s="21" customFormat="1" ht="12" customHeight="1" x14ac:dyDescent="0.2">
      <c r="A52" s="434" t="s">
        <v>230</v>
      </c>
      <c r="B52" s="169" t="s">
        <v>235</v>
      </c>
      <c r="C52" s="440"/>
      <c r="D52" s="286"/>
    </row>
    <row r="53" spans="1:4" s="21" customFormat="1" ht="12" customHeight="1" x14ac:dyDescent="0.2">
      <c r="A53" s="434" t="s">
        <v>231</v>
      </c>
      <c r="B53" s="169" t="s">
        <v>236</v>
      </c>
      <c r="C53" s="440"/>
      <c r="D53" s="286"/>
    </row>
    <row r="54" spans="1:4" s="21" customFormat="1" ht="12" customHeight="1" thickBot="1" x14ac:dyDescent="0.25">
      <c r="A54" s="436" t="s">
        <v>232</v>
      </c>
      <c r="B54" s="179" t="s">
        <v>237</v>
      </c>
      <c r="C54" s="441"/>
      <c r="D54" s="289"/>
    </row>
    <row r="55" spans="1:4" s="21" customFormat="1" ht="12" customHeight="1" thickBot="1" x14ac:dyDescent="0.25">
      <c r="A55" s="183" t="s">
        <v>135</v>
      </c>
      <c r="B55" s="165" t="s">
        <v>238</v>
      </c>
      <c r="C55" s="431">
        <f>SUM(C56:C58)</f>
        <v>0</v>
      </c>
      <c r="D55" s="166"/>
    </row>
    <row r="56" spans="1:4" s="21" customFormat="1" ht="12" customHeight="1" x14ac:dyDescent="0.2">
      <c r="A56" s="432" t="s">
        <v>74</v>
      </c>
      <c r="B56" s="167" t="s">
        <v>239</v>
      </c>
      <c r="C56" s="433"/>
      <c r="D56" s="168"/>
    </row>
    <row r="57" spans="1:4" s="21" customFormat="1" ht="12" customHeight="1" x14ac:dyDescent="0.2">
      <c r="A57" s="434" t="s">
        <v>75</v>
      </c>
      <c r="B57" s="169" t="s">
        <v>349</v>
      </c>
      <c r="C57" s="435"/>
      <c r="D57" s="170"/>
    </row>
    <row r="58" spans="1:4" s="21" customFormat="1" ht="12" customHeight="1" x14ac:dyDescent="0.2">
      <c r="A58" s="434" t="s">
        <v>242</v>
      </c>
      <c r="B58" s="169" t="s">
        <v>240</v>
      </c>
      <c r="C58" s="435"/>
      <c r="D58" s="170"/>
    </row>
    <row r="59" spans="1:4" s="21" customFormat="1" ht="12" customHeight="1" thickBot="1" x14ac:dyDescent="0.25">
      <c r="A59" s="436" t="s">
        <v>243</v>
      </c>
      <c r="B59" s="179" t="s">
        <v>241</v>
      </c>
      <c r="C59" s="437"/>
      <c r="D59" s="174"/>
    </row>
    <row r="60" spans="1:4" s="21" customFormat="1" ht="12" customHeight="1" thickBot="1" x14ac:dyDescent="0.25">
      <c r="A60" s="183" t="s">
        <v>16</v>
      </c>
      <c r="B60" s="173" t="s">
        <v>244</v>
      </c>
      <c r="C60" s="431">
        <f>SUM(C61:C63)</f>
        <v>159965</v>
      </c>
      <c r="D60" s="166">
        <f>SUM(D61:D63)</f>
        <v>159965</v>
      </c>
    </row>
    <row r="61" spans="1:4" s="21" customFormat="1" ht="12" customHeight="1" x14ac:dyDescent="0.2">
      <c r="A61" s="432" t="s">
        <v>136</v>
      </c>
      <c r="B61" s="167" t="s">
        <v>246</v>
      </c>
      <c r="C61" s="440"/>
      <c r="D61" s="286"/>
    </row>
    <row r="62" spans="1:4" s="21" customFormat="1" ht="12" customHeight="1" x14ac:dyDescent="0.2">
      <c r="A62" s="434" t="s">
        <v>137</v>
      </c>
      <c r="B62" s="169" t="s">
        <v>350</v>
      </c>
      <c r="C62" s="440"/>
      <c r="D62" s="286"/>
    </row>
    <row r="63" spans="1:4" s="21" customFormat="1" ht="12" customHeight="1" x14ac:dyDescent="0.2">
      <c r="A63" s="434" t="s">
        <v>176</v>
      </c>
      <c r="B63" s="169" t="s">
        <v>247</v>
      </c>
      <c r="C63" s="440">
        <v>159965</v>
      </c>
      <c r="D63" s="286">
        <v>159965</v>
      </c>
    </row>
    <row r="64" spans="1:4" s="21" customFormat="1" ht="12" customHeight="1" thickBot="1" x14ac:dyDescent="0.25">
      <c r="A64" s="436" t="s">
        <v>245</v>
      </c>
      <c r="B64" s="179" t="s">
        <v>248</v>
      </c>
      <c r="C64" s="440"/>
      <c r="D64" s="286"/>
    </row>
    <row r="65" spans="1:4" s="21" customFormat="1" ht="12" customHeight="1" thickBot="1" x14ac:dyDescent="0.25">
      <c r="A65" s="183" t="s">
        <v>17</v>
      </c>
      <c r="B65" s="165" t="s">
        <v>249</v>
      </c>
      <c r="C65" s="439">
        <f>+C8+C15+C22+C29+C37+C49+C55+C60</f>
        <v>59066403</v>
      </c>
      <c r="D65" s="177">
        <f>SUM(D8,D15,D22,D29,D37,D49,D55,D60)</f>
        <v>82037800</v>
      </c>
    </row>
    <row r="66" spans="1:4" s="21" customFormat="1" ht="12" customHeight="1" thickBot="1" x14ac:dyDescent="0.25">
      <c r="A66" s="443" t="s">
        <v>336</v>
      </c>
      <c r="B66" s="173" t="s">
        <v>251</v>
      </c>
      <c r="C66" s="431">
        <f>SUM(C67:C69)</f>
        <v>0</v>
      </c>
      <c r="D66" s="166"/>
    </row>
    <row r="67" spans="1:4" s="21" customFormat="1" ht="12" customHeight="1" x14ac:dyDescent="0.2">
      <c r="A67" s="432" t="s">
        <v>279</v>
      </c>
      <c r="B67" s="167" t="s">
        <v>252</v>
      </c>
      <c r="C67" s="440"/>
      <c r="D67" s="286"/>
    </row>
    <row r="68" spans="1:4" s="21" customFormat="1" ht="12" customHeight="1" x14ac:dyDescent="0.2">
      <c r="A68" s="434" t="s">
        <v>288</v>
      </c>
      <c r="B68" s="169" t="s">
        <v>253</v>
      </c>
      <c r="C68" s="440"/>
      <c r="D68" s="286"/>
    </row>
    <row r="69" spans="1:4" s="21" customFormat="1" ht="12" customHeight="1" thickBot="1" x14ac:dyDescent="0.25">
      <c r="A69" s="436" t="s">
        <v>289</v>
      </c>
      <c r="B69" s="444" t="s">
        <v>381</v>
      </c>
      <c r="C69" s="440"/>
      <c r="D69" s="286"/>
    </row>
    <row r="70" spans="1:4" s="21" customFormat="1" ht="12" customHeight="1" thickBot="1" x14ac:dyDescent="0.25">
      <c r="A70" s="443" t="s">
        <v>255</v>
      </c>
      <c r="B70" s="173" t="s">
        <v>256</v>
      </c>
      <c r="C70" s="431">
        <f>SUM(C71:C74)</f>
        <v>0</v>
      </c>
      <c r="D70" s="166"/>
    </row>
    <row r="71" spans="1:4" s="21" customFormat="1" ht="12" customHeight="1" x14ac:dyDescent="0.2">
      <c r="A71" s="432" t="s">
        <v>115</v>
      </c>
      <c r="B71" s="167" t="s">
        <v>257</v>
      </c>
      <c r="C71" s="440"/>
      <c r="D71" s="286"/>
    </row>
    <row r="72" spans="1:4" s="21" customFormat="1" ht="12" customHeight="1" x14ac:dyDescent="0.2">
      <c r="A72" s="434" t="s">
        <v>116</v>
      </c>
      <c r="B72" s="169" t="s">
        <v>450</v>
      </c>
      <c r="C72" s="440"/>
      <c r="D72" s="286"/>
    </row>
    <row r="73" spans="1:4" s="21" customFormat="1" ht="12" customHeight="1" x14ac:dyDescent="0.2">
      <c r="A73" s="434" t="s">
        <v>280</v>
      </c>
      <c r="B73" s="169" t="s">
        <v>258</v>
      </c>
      <c r="C73" s="440"/>
      <c r="D73" s="286"/>
    </row>
    <row r="74" spans="1:4" s="21" customFormat="1" ht="12" customHeight="1" thickBot="1" x14ac:dyDescent="0.25">
      <c r="A74" s="436" t="s">
        <v>281</v>
      </c>
      <c r="B74" s="172" t="s">
        <v>451</v>
      </c>
      <c r="C74" s="440"/>
      <c r="D74" s="286"/>
    </row>
    <row r="75" spans="1:4" s="21" customFormat="1" ht="12" customHeight="1" thickBot="1" x14ac:dyDescent="0.25">
      <c r="A75" s="443" t="s">
        <v>259</v>
      </c>
      <c r="B75" s="173" t="s">
        <v>260</v>
      </c>
      <c r="C75" s="431">
        <f>SUM(C76:C77)</f>
        <v>31675239</v>
      </c>
      <c r="D75" s="166">
        <f>SUM(D76:D77)</f>
        <v>31906241</v>
      </c>
    </row>
    <row r="76" spans="1:4" s="21" customFormat="1" ht="12" customHeight="1" x14ac:dyDescent="0.2">
      <c r="A76" s="432" t="s">
        <v>282</v>
      </c>
      <c r="B76" s="167" t="s">
        <v>261</v>
      </c>
      <c r="C76" s="440">
        <v>31675239</v>
      </c>
      <c r="D76" s="286">
        <v>31906241</v>
      </c>
    </row>
    <row r="77" spans="1:4" s="21" customFormat="1" ht="12" customHeight="1" thickBot="1" x14ac:dyDescent="0.25">
      <c r="A77" s="436" t="s">
        <v>283</v>
      </c>
      <c r="B77" s="179" t="s">
        <v>262</v>
      </c>
      <c r="C77" s="440"/>
      <c r="D77" s="286"/>
    </row>
    <row r="78" spans="1:4" s="20" customFormat="1" ht="12" customHeight="1" thickBot="1" x14ac:dyDescent="0.25">
      <c r="A78" s="443" t="s">
        <v>263</v>
      </c>
      <c r="B78" s="173" t="s">
        <v>264</v>
      </c>
      <c r="C78" s="431">
        <f>SUM(C79:C81)</f>
        <v>0</v>
      </c>
      <c r="D78" s="166"/>
    </row>
    <row r="79" spans="1:4" s="21" customFormat="1" ht="12" customHeight="1" x14ac:dyDescent="0.2">
      <c r="A79" s="432" t="s">
        <v>284</v>
      </c>
      <c r="B79" s="167" t="s">
        <v>265</v>
      </c>
      <c r="C79" s="440"/>
      <c r="D79" s="286"/>
    </row>
    <row r="80" spans="1:4" s="21" customFormat="1" ht="12" customHeight="1" x14ac:dyDescent="0.2">
      <c r="A80" s="434" t="s">
        <v>285</v>
      </c>
      <c r="B80" s="169" t="s">
        <v>266</v>
      </c>
      <c r="C80" s="440"/>
      <c r="D80" s="286"/>
    </row>
    <row r="81" spans="1:4" s="21" customFormat="1" ht="12" customHeight="1" thickBot="1" x14ac:dyDescent="0.25">
      <c r="A81" s="436" t="s">
        <v>286</v>
      </c>
      <c r="B81" s="179" t="s">
        <v>452</v>
      </c>
      <c r="C81" s="445"/>
      <c r="D81" s="446"/>
    </row>
    <row r="82" spans="1:4" s="21" customFormat="1" ht="12" customHeight="1" thickBot="1" x14ac:dyDescent="0.25">
      <c r="A82" s="443" t="s">
        <v>267</v>
      </c>
      <c r="B82" s="173" t="s">
        <v>287</v>
      </c>
      <c r="C82" s="431">
        <f>SUM(C83:C86)</f>
        <v>0</v>
      </c>
      <c r="D82" s="166"/>
    </row>
    <row r="83" spans="1:4" s="21" customFormat="1" ht="12" customHeight="1" x14ac:dyDescent="0.2">
      <c r="A83" s="447" t="s">
        <v>268</v>
      </c>
      <c r="B83" s="167" t="s">
        <v>269</v>
      </c>
      <c r="C83" s="440"/>
      <c r="D83" s="286"/>
    </row>
    <row r="84" spans="1:4" s="21" customFormat="1" ht="12" customHeight="1" x14ac:dyDescent="0.2">
      <c r="A84" s="448" t="s">
        <v>270</v>
      </c>
      <c r="B84" s="169" t="s">
        <v>271</v>
      </c>
      <c r="C84" s="440"/>
      <c r="D84" s="286"/>
    </row>
    <row r="85" spans="1:4" s="21" customFormat="1" ht="12" customHeight="1" x14ac:dyDescent="0.2">
      <c r="A85" s="448" t="s">
        <v>272</v>
      </c>
      <c r="B85" s="169" t="s">
        <v>273</v>
      </c>
      <c r="C85" s="440"/>
      <c r="D85" s="286"/>
    </row>
    <row r="86" spans="1:4" s="20" customFormat="1" ht="12" customHeight="1" thickBot="1" x14ac:dyDescent="0.25">
      <c r="A86" s="449" t="s">
        <v>274</v>
      </c>
      <c r="B86" s="179" t="s">
        <v>275</v>
      </c>
      <c r="C86" s="440"/>
      <c r="D86" s="286"/>
    </row>
    <row r="87" spans="1:4" s="20" customFormat="1" ht="12" customHeight="1" thickBot="1" x14ac:dyDescent="0.25">
      <c r="A87" s="443" t="s">
        <v>276</v>
      </c>
      <c r="B87" s="173" t="s">
        <v>395</v>
      </c>
      <c r="C87" s="450"/>
      <c r="D87" s="180"/>
    </row>
    <row r="88" spans="1:4" s="20" customFormat="1" ht="12" customHeight="1" thickBot="1" x14ac:dyDescent="0.25">
      <c r="A88" s="443" t="s">
        <v>418</v>
      </c>
      <c r="B88" s="173" t="s">
        <v>277</v>
      </c>
      <c r="C88" s="450"/>
      <c r="D88" s="180"/>
    </row>
    <row r="89" spans="1:4" s="20" customFormat="1" ht="12" customHeight="1" thickBot="1" x14ac:dyDescent="0.25">
      <c r="A89" s="443" t="s">
        <v>419</v>
      </c>
      <c r="B89" s="181" t="s">
        <v>398</v>
      </c>
      <c r="C89" s="439">
        <f>+C66+C70+C75+C78+C82+C88+C87</f>
        <v>31675239</v>
      </c>
      <c r="D89" s="177">
        <f>SUM(D78,D66,D70,D75,D82,D87,D88)</f>
        <v>31906241</v>
      </c>
    </row>
    <row r="90" spans="1:4" s="20" customFormat="1" ht="12" customHeight="1" thickBot="1" x14ac:dyDescent="0.25">
      <c r="A90" s="451" t="s">
        <v>420</v>
      </c>
      <c r="B90" s="182" t="s">
        <v>421</v>
      </c>
      <c r="C90" s="439">
        <f>+C65+C89</f>
        <v>90741642</v>
      </c>
      <c r="D90" s="177">
        <f>SUM(D65,D89)</f>
        <v>113944041</v>
      </c>
    </row>
    <row r="91" spans="1:4" s="21" customFormat="1" ht="15" customHeight="1" thickBot="1" x14ac:dyDescent="0.25">
      <c r="A91" s="452"/>
      <c r="B91" s="453"/>
      <c r="C91" s="454"/>
      <c r="D91" s="455"/>
    </row>
    <row r="92" spans="1:4" s="16" customFormat="1" ht="16.5" customHeight="1" thickBot="1" x14ac:dyDescent="0.25">
      <c r="A92" s="420"/>
      <c r="B92" s="456" t="s">
        <v>44</v>
      </c>
      <c r="C92" s="566"/>
      <c r="D92" s="567"/>
    </row>
    <row r="93" spans="1:4" s="22" customFormat="1" ht="12" customHeight="1" thickBot="1" x14ac:dyDescent="0.25">
      <c r="A93" s="457" t="s">
        <v>9</v>
      </c>
      <c r="B93" s="184" t="s">
        <v>495</v>
      </c>
      <c r="C93" s="458">
        <f>C94+C95+C96+C97+C98+C111</f>
        <v>54951241</v>
      </c>
      <c r="D93" s="185">
        <f>SUM(D94:D98,D111)</f>
        <v>83394680</v>
      </c>
    </row>
    <row r="94" spans="1:4" ht="12" customHeight="1" x14ac:dyDescent="0.2">
      <c r="A94" s="459" t="s">
        <v>76</v>
      </c>
      <c r="B94" s="186" t="s">
        <v>39</v>
      </c>
      <c r="C94" s="460">
        <v>16693039</v>
      </c>
      <c r="D94" s="187">
        <v>35615918</v>
      </c>
    </row>
    <row r="95" spans="1:4" ht="12" customHeight="1" x14ac:dyDescent="0.2">
      <c r="A95" s="434" t="s">
        <v>77</v>
      </c>
      <c r="B95" s="188" t="s">
        <v>138</v>
      </c>
      <c r="C95" s="435">
        <v>2909653</v>
      </c>
      <c r="D95" s="170">
        <v>4757236</v>
      </c>
    </row>
    <row r="96" spans="1:4" ht="12" customHeight="1" x14ac:dyDescent="0.2">
      <c r="A96" s="434" t="s">
        <v>78</v>
      </c>
      <c r="B96" s="188" t="s">
        <v>107</v>
      </c>
      <c r="C96" s="437">
        <v>22808000</v>
      </c>
      <c r="D96" s="174">
        <v>25714066</v>
      </c>
    </row>
    <row r="97" spans="1:4" ht="12" customHeight="1" x14ac:dyDescent="0.2">
      <c r="A97" s="434" t="s">
        <v>79</v>
      </c>
      <c r="B97" s="189" t="s">
        <v>139</v>
      </c>
      <c r="C97" s="437">
        <v>1950000</v>
      </c>
      <c r="D97" s="174">
        <v>1950000</v>
      </c>
    </row>
    <row r="98" spans="1:4" ht="12" customHeight="1" x14ac:dyDescent="0.2">
      <c r="A98" s="434" t="s">
        <v>90</v>
      </c>
      <c r="B98" s="190" t="s">
        <v>140</v>
      </c>
      <c r="C98" s="437">
        <v>6420106</v>
      </c>
      <c r="D98" s="174">
        <f>SUM(D99:D110)</f>
        <v>12012764</v>
      </c>
    </row>
    <row r="99" spans="1:4" ht="12" customHeight="1" x14ac:dyDescent="0.2">
      <c r="A99" s="434" t="s">
        <v>80</v>
      </c>
      <c r="B99" s="188" t="s">
        <v>422</v>
      </c>
      <c r="C99" s="437"/>
      <c r="D99" s="174"/>
    </row>
    <row r="100" spans="1:4" ht="12" customHeight="1" x14ac:dyDescent="0.2">
      <c r="A100" s="434" t="s">
        <v>81</v>
      </c>
      <c r="B100" s="192" t="s">
        <v>361</v>
      </c>
      <c r="C100" s="437"/>
      <c r="D100" s="174"/>
    </row>
    <row r="101" spans="1:4" ht="12" customHeight="1" x14ac:dyDescent="0.2">
      <c r="A101" s="434" t="s">
        <v>91</v>
      </c>
      <c r="B101" s="192" t="s">
        <v>360</v>
      </c>
      <c r="C101" s="437"/>
      <c r="D101" s="174"/>
    </row>
    <row r="102" spans="1:4" ht="12" customHeight="1" x14ac:dyDescent="0.2">
      <c r="A102" s="434" t="s">
        <v>92</v>
      </c>
      <c r="B102" s="192" t="s">
        <v>293</v>
      </c>
      <c r="C102" s="437"/>
      <c r="D102" s="174"/>
    </row>
    <row r="103" spans="1:4" ht="12" customHeight="1" x14ac:dyDescent="0.2">
      <c r="A103" s="434" t="s">
        <v>93</v>
      </c>
      <c r="B103" s="193" t="s">
        <v>294</v>
      </c>
      <c r="C103" s="437"/>
      <c r="D103" s="174"/>
    </row>
    <row r="104" spans="1:4" ht="12" customHeight="1" x14ac:dyDescent="0.2">
      <c r="A104" s="434" t="s">
        <v>94</v>
      </c>
      <c r="B104" s="193" t="s">
        <v>295</v>
      </c>
      <c r="C104" s="437"/>
      <c r="D104" s="174"/>
    </row>
    <row r="105" spans="1:4" ht="12" customHeight="1" x14ac:dyDescent="0.2">
      <c r="A105" s="434" t="s">
        <v>96</v>
      </c>
      <c r="B105" s="192" t="s">
        <v>296</v>
      </c>
      <c r="C105" s="437">
        <v>5390106</v>
      </c>
      <c r="D105" s="174">
        <v>10982764</v>
      </c>
    </row>
    <row r="106" spans="1:4" ht="12" customHeight="1" x14ac:dyDescent="0.2">
      <c r="A106" s="434" t="s">
        <v>141</v>
      </c>
      <c r="B106" s="192" t="s">
        <v>297</v>
      </c>
      <c r="C106" s="437"/>
      <c r="D106" s="174"/>
    </row>
    <row r="107" spans="1:4" ht="12" customHeight="1" x14ac:dyDescent="0.2">
      <c r="A107" s="434" t="s">
        <v>291</v>
      </c>
      <c r="B107" s="193" t="s">
        <v>298</v>
      </c>
      <c r="C107" s="437"/>
      <c r="D107" s="174"/>
    </row>
    <row r="108" spans="1:4" ht="12" customHeight="1" x14ac:dyDescent="0.2">
      <c r="A108" s="461" t="s">
        <v>292</v>
      </c>
      <c r="B108" s="191" t="s">
        <v>299</v>
      </c>
      <c r="C108" s="437"/>
      <c r="D108" s="174"/>
    </row>
    <row r="109" spans="1:4" ht="12" customHeight="1" x14ac:dyDescent="0.2">
      <c r="A109" s="434" t="s">
        <v>358</v>
      </c>
      <c r="B109" s="191" t="s">
        <v>300</v>
      </c>
      <c r="C109" s="437"/>
      <c r="D109" s="174"/>
    </row>
    <row r="110" spans="1:4" ht="12" customHeight="1" x14ac:dyDescent="0.2">
      <c r="A110" s="434" t="s">
        <v>359</v>
      </c>
      <c r="B110" s="193" t="s">
        <v>301</v>
      </c>
      <c r="C110" s="437">
        <v>1030000</v>
      </c>
      <c r="D110" s="174">
        <v>1030000</v>
      </c>
    </row>
    <row r="111" spans="1:4" ht="12" customHeight="1" x14ac:dyDescent="0.2">
      <c r="A111" s="434" t="s">
        <v>363</v>
      </c>
      <c r="B111" s="189" t="s">
        <v>40</v>
      </c>
      <c r="C111" s="435">
        <v>4170443</v>
      </c>
      <c r="D111" s="170">
        <f>SUM(D112:D113)</f>
        <v>3344696</v>
      </c>
    </row>
    <row r="112" spans="1:4" ht="12" customHeight="1" x14ac:dyDescent="0.2">
      <c r="A112" s="436" t="s">
        <v>364</v>
      </c>
      <c r="B112" s="188" t="s">
        <v>423</v>
      </c>
      <c r="C112" s="435">
        <v>4170443</v>
      </c>
      <c r="D112" s="170">
        <v>3344696</v>
      </c>
    </row>
    <row r="113" spans="1:4" ht="12" customHeight="1" thickBot="1" x14ac:dyDescent="0.25">
      <c r="A113" s="462" t="s">
        <v>365</v>
      </c>
      <c r="B113" s="463" t="s">
        <v>424</v>
      </c>
      <c r="C113" s="464"/>
      <c r="D113" s="194"/>
    </row>
    <row r="114" spans="1:4" ht="12" customHeight="1" thickBot="1" x14ac:dyDescent="0.25">
      <c r="A114" s="183" t="s">
        <v>10</v>
      </c>
      <c r="B114" s="204" t="s">
        <v>488</v>
      </c>
      <c r="C114" s="465">
        <f>+C115+C117+C119</f>
        <v>35214481</v>
      </c>
      <c r="D114" s="195">
        <f>SUM(D115,D117,D119)</f>
        <v>29973441</v>
      </c>
    </row>
    <row r="115" spans="1:4" ht="12" customHeight="1" x14ac:dyDescent="0.2">
      <c r="A115" s="432" t="s">
        <v>82</v>
      </c>
      <c r="B115" s="188" t="s">
        <v>175</v>
      </c>
      <c r="C115" s="433">
        <v>24695388</v>
      </c>
      <c r="D115" s="168">
        <v>18429505</v>
      </c>
    </row>
    <row r="116" spans="1:4" ht="12" customHeight="1" x14ac:dyDescent="0.2">
      <c r="A116" s="432" t="s">
        <v>83</v>
      </c>
      <c r="B116" s="196" t="s">
        <v>305</v>
      </c>
      <c r="C116" s="433">
        <v>13081000</v>
      </c>
      <c r="D116" s="168">
        <v>13081000</v>
      </c>
    </row>
    <row r="117" spans="1:4" ht="12" customHeight="1" x14ac:dyDescent="0.2">
      <c r="A117" s="432" t="s">
        <v>84</v>
      </c>
      <c r="B117" s="196" t="s">
        <v>142</v>
      </c>
      <c r="C117" s="435">
        <v>10519093</v>
      </c>
      <c r="D117" s="170">
        <v>11543936</v>
      </c>
    </row>
    <row r="118" spans="1:4" ht="12" customHeight="1" x14ac:dyDescent="0.2">
      <c r="A118" s="432" t="s">
        <v>85</v>
      </c>
      <c r="B118" s="196" t="s">
        <v>306</v>
      </c>
      <c r="C118" s="466"/>
      <c r="D118" s="170"/>
    </row>
    <row r="119" spans="1:4" ht="12" customHeight="1" x14ac:dyDescent="0.2">
      <c r="A119" s="432" t="s">
        <v>86</v>
      </c>
      <c r="B119" s="172" t="s">
        <v>177</v>
      </c>
      <c r="C119" s="466"/>
      <c r="D119" s="170"/>
    </row>
    <row r="120" spans="1:4" ht="12" customHeight="1" x14ac:dyDescent="0.2">
      <c r="A120" s="432" t="s">
        <v>95</v>
      </c>
      <c r="B120" s="171" t="s">
        <v>351</v>
      </c>
      <c r="C120" s="466"/>
      <c r="D120" s="170"/>
    </row>
    <row r="121" spans="1:4" ht="12" customHeight="1" x14ac:dyDescent="0.2">
      <c r="A121" s="432" t="s">
        <v>97</v>
      </c>
      <c r="B121" s="197" t="s">
        <v>311</v>
      </c>
      <c r="C121" s="466"/>
      <c r="D121" s="170"/>
    </row>
    <row r="122" spans="1:4" ht="12" customHeight="1" x14ac:dyDescent="0.2">
      <c r="A122" s="432" t="s">
        <v>143</v>
      </c>
      <c r="B122" s="193" t="s">
        <v>295</v>
      </c>
      <c r="C122" s="466"/>
      <c r="D122" s="170"/>
    </row>
    <row r="123" spans="1:4" ht="12" customHeight="1" x14ac:dyDescent="0.2">
      <c r="A123" s="432" t="s">
        <v>144</v>
      </c>
      <c r="B123" s="193" t="s">
        <v>310</v>
      </c>
      <c r="C123" s="466"/>
      <c r="D123" s="170"/>
    </row>
    <row r="124" spans="1:4" ht="12" customHeight="1" x14ac:dyDescent="0.2">
      <c r="A124" s="432" t="s">
        <v>145</v>
      </c>
      <c r="B124" s="193" t="s">
        <v>309</v>
      </c>
      <c r="C124" s="466"/>
      <c r="D124" s="170"/>
    </row>
    <row r="125" spans="1:4" ht="12" customHeight="1" x14ac:dyDescent="0.2">
      <c r="A125" s="432" t="s">
        <v>302</v>
      </c>
      <c r="B125" s="193" t="s">
        <v>298</v>
      </c>
      <c r="C125" s="466"/>
      <c r="D125" s="170"/>
    </row>
    <row r="126" spans="1:4" ht="12" customHeight="1" x14ac:dyDescent="0.2">
      <c r="A126" s="432" t="s">
        <v>303</v>
      </c>
      <c r="B126" s="193" t="s">
        <v>308</v>
      </c>
      <c r="C126" s="466"/>
      <c r="D126" s="170"/>
    </row>
    <row r="127" spans="1:4" ht="12" customHeight="1" thickBot="1" x14ac:dyDescent="0.25">
      <c r="A127" s="461" t="s">
        <v>304</v>
      </c>
      <c r="B127" s="193" t="s">
        <v>307</v>
      </c>
      <c r="C127" s="467"/>
      <c r="D127" s="174"/>
    </row>
    <row r="128" spans="1:4" ht="12" customHeight="1" thickBot="1" x14ac:dyDescent="0.25">
      <c r="A128" s="183" t="s">
        <v>11</v>
      </c>
      <c r="B128" s="198" t="s">
        <v>368</v>
      </c>
      <c r="C128" s="431">
        <f>+C93+C114</f>
        <v>90165722</v>
      </c>
      <c r="D128" s="166">
        <f>SUM(D93,D114)</f>
        <v>113368121</v>
      </c>
    </row>
    <row r="129" spans="1:11" ht="12" customHeight="1" thickBot="1" x14ac:dyDescent="0.25">
      <c r="A129" s="183" t="s">
        <v>12</v>
      </c>
      <c r="B129" s="198" t="s">
        <v>369</v>
      </c>
      <c r="C129" s="431">
        <f>+C130+C131+C132</f>
        <v>0</v>
      </c>
      <c r="D129" s="166"/>
    </row>
    <row r="130" spans="1:11" s="22" customFormat="1" ht="12" customHeight="1" x14ac:dyDescent="0.2">
      <c r="A130" s="432" t="s">
        <v>212</v>
      </c>
      <c r="B130" s="199" t="s">
        <v>427</v>
      </c>
      <c r="C130" s="466"/>
      <c r="D130" s="170"/>
    </row>
    <row r="131" spans="1:11" ht="12" customHeight="1" x14ac:dyDescent="0.2">
      <c r="A131" s="432" t="s">
        <v>213</v>
      </c>
      <c r="B131" s="199" t="s">
        <v>377</v>
      </c>
      <c r="C131" s="466"/>
      <c r="D131" s="170"/>
    </row>
    <row r="132" spans="1:11" ht="12" customHeight="1" thickBot="1" x14ac:dyDescent="0.25">
      <c r="A132" s="461" t="s">
        <v>214</v>
      </c>
      <c r="B132" s="200" t="s">
        <v>426</v>
      </c>
      <c r="C132" s="466"/>
      <c r="D132" s="170"/>
    </row>
    <row r="133" spans="1:11" ht="12" customHeight="1" thickBot="1" x14ac:dyDescent="0.25">
      <c r="A133" s="183" t="s">
        <v>13</v>
      </c>
      <c r="B133" s="198" t="s">
        <v>370</v>
      </c>
      <c r="C133" s="431">
        <f>SUM(C134:C139)</f>
        <v>0</v>
      </c>
      <c r="D133" s="166"/>
    </row>
    <row r="134" spans="1:11" ht="12" customHeight="1" x14ac:dyDescent="0.2">
      <c r="A134" s="432" t="s">
        <v>69</v>
      </c>
      <c r="B134" s="199" t="s">
        <v>379</v>
      </c>
      <c r="C134" s="466"/>
      <c r="D134" s="170"/>
    </row>
    <row r="135" spans="1:11" ht="12" customHeight="1" x14ac:dyDescent="0.2">
      <c r="A135" s="432" t="s">
        <v>70</v>
      </c>
      <c r="B135" s="199" t="s">
        <v>371</v>
      </c>
      <c r="C135" s="466"/>
      <c r="D135" s="170"/>
    </row>
    <row r="136" spans="1:11" ht="12" customHeight="1" x14ac:dyDescent="0.2">
      <c r="A136" s="432" t="s">
        <v>71</v>
      </c>
      <c r="B136" s="199" t="s">
        <v>372</v>
      </c>
      <c r="C136" s="466"/>
      <c r="D136" s="170"/>
    </row>
    <row r="137" spans="1:11" ht="12" customHeight="1" x14ac:dyDescent="0.2">
      <c r="A137" s="432" t="s">
        <v>130</v>
      </c>
      <c r="B137" s="199" t="s">
        <v>425</v>
      </c>
      <c r="C137" s="466"/>
      <c r="D137" s="170"/>
    </row>
    <row r="138" spans="1:11" ht="12" customHeight="1" x14ac:dyDescent="0.2">
      <c r="A138" s="432" t="s">
        <v>131</v>
      </c>
      <c r="B138" s="199" t="s">
        <v>374</v>
      </c>
      <c r="C138" s="466"/>
      <c r="D138" s="170"/>
    </row>
    <row r="139" spans="1:11" s="22" customFormat="1" ht="12" customHeight="1" thickBot="1" x14ac:dyDescent="0.25">
      <c r="A139" s="461" t="s">
        <v>132</v>
      </c>
      <c r="B139" s="200" t="s">
        <v>375</v>
      </c>
      <c r="C139" s="466"/>
      <c r="D139" s="170"/>
    </row>
    <row r="140" spans="1:11" ht="12" customHeight="1" thickBot="1" x14ac:dyDescent="0.25">
      <c r="A140" s="183" t="s">
        <v>14</v>
      </c>
      <c r="B140" s="198" t="s">
        <v>430</v>
      </c>
      <c r="C140" s="439">
        <f>+C141+C142+C143+C144</f>
        <v>575920</v>
      </c>
      <c r="D140" s="177">
        <f>SUM(D141:D144)</f>
        <v>575920</v>
      </c>
      <c r="K140" s="91"/>
    </row>
    <row r="141" spans="1:11" x14ac:dyDescent="0.2">
      <c r="A141" s="432" t="s">
        <v>72</v>
      </c>
      <c r="B141" s="199" t="s">
        <v>312</v>
      </c>
      <c r="C141" s="466"/>
      <c r="D141" s="170"/>
    </row>
    <row r="142" spans="1:11" ht="12" customHeight="1" x14ac:dyDescent="0.2">
      <c r="A142" s="432" t="s">
        <v>73</v>
      </c>
      <c r="B142" s="199" t="s">
        <v>313</v>
      </c>
      <c r="C142" s="466">
        <v>575920</v>
      </c>
      <c r="D142" s="170">
        <v>575920</v>
      </c>
    </row>
    <row r="143" spans="1:11" ht="12" customHeight="1" x14ac:dyDescent="0.2">
      <c r="A143" s="432" t="s">
        <v>230</v>
      </c>
      <c r="B143" s="199" t="s">
        <v>429</v>
      </c>
      <c r="C143" s="466"/>
      <c r="D143" s="170"/>
    </row>
    <row r="144" spans="1:11" s="22" customFormat="1" ht="12" customHeight="1" x14ac:dyDescent="0.2">
      <c r="A144" s="432" t="s">
        <v>231</v>
      </c>
      <c r="B144" s="199" t="s">
        <v>384</v>
      </c>
      <c r="C144" s="467"/>
      <c r="D144" s="174"/>
    </row>
    <row r="145" spans="1:4" s="22" customFormat="1" ht="12" customHeight="1" thickBot="1" x14ac:dyDescent="0.25">
      <c r="A145" s="461" t="s">
        <v>232</v>
      </c>
      <c r="B145" s="200" t="s">
        <v>332</v>
      </c>
      <c r="C145" s="468">
        <f>SUM(C146:C150)</f>
        <v>0</v>
      </c>
      <c r="D145" s="469"/>
    </row>
    <row r="146" spans="1:4" s="22" customFormat="1" ht="12" customHeight="1" thickBot="1" x14ac:dyDescent="0.25">
      <c r="A146" s="183" t="s">
        <v>15</v>
      </c>
      <c r="B146" s="198" t="s">
        <v>385</v>
      </c>
      <c r="C146" s="470"/>
      <c r="D146" s="471"/>
    </row>
    <row r="147" spans="1:4" s="22" customFormat="1" ht="12" customHeight="1" x14ac:dyDescent="0.2">
      <c r="A147" s="432" t="s">
        <v>74</v>
      </c>
      <c r="B147" s="199" t="s">
        <v>380</v>
      </c>
      <c r="C147" s="472"/>
      <c r="D147" s="168"/>
    </row>
    <row r="148" spans="1:4" s="22" customFormat="1" ht="12" customHeight="1" x14ac:dyDescent="0.2">
      <c r="A148" s="432" t="s">
        <v>75</v>
      </c>
      <c r="B148" s="199" t="s">
        <v>387</v>
      </c>
      <c r="C148" s="466"/>
      <c r="D148" s="170"/>
    </row>
    <row r="149" spans="1:4" s="22" customFormat="1" ht="12" customHeight="1" x14ac:dyDescent="0.2">
      <c r="A149" s="432" t="s">
        <v>242</v>
      </c>
      <c r="B149" s="199" t="s">
        <v>382</v>
      </c>
      <c r="C149" s="466"/>
      <c r="D149" s="170"/>
    </row>
    <row r="150" spans="1:4" s="22" customFormat="1" ht="12" customHeight="1" x14ac:dyDescent="0.2">
      <c r="A150" s="432" t="s">
        <v>243</v>
      </c>
      <c r="B150" s="199" t="s">
        <v>428</v>
      </c>
      <c r="C150" s="467"/>
      <c r="D150" s="174"/>
    </row>
    <row r="151" spans="1:4" ht="12.75" customHeight="1" thickBot="1" x14ac:dyDescent="0.25">
      <c r="A151" s="461" t="s">
        <v>386</v>
      </c>
      <c r="B151" s="200" t="s">
        <v>389</v>
      </c>
      <c r="C151" s="473"/>
      <c r="D151" s="474"/>
    </row>
    <row r="152" spans="1:4" ht="12.75" customHeight="1" thickBot="1" x14ac:dyDescent="0.25">
      <c r="A152" s="475" t="s">
        <v>16</v>
      </c>
      <c r="B152" s="198" t="s">
        <v>390</v>
      </c>
      <c r="C152" s="476"/>
      <c r="D152" s="201"/>
    </row>
    <row r="153" spans="1:4" ht="12.75" customHeight="1" thickBot="1" x14ac:dyDescent="0.25">
      <c r="A153" s="475" t="s">
        <v>17</v>
      </c>
      <c r="B153" s="198" t="s">
        <v>391</v>
      </c>
      <c r="C153" s="477"/>
      <c r="D153" s="202"/>
    </row>
    <row r="154" spans="1:4" ht="12" customHeight="1" thickBot="1" x14ac:dyDescent="0.25">
      <c r="A154" s="183" t="s">
        <v>18</v>
      </c>
      <c r="B154" s="198" t="s">
        <v>393</v>
      </c>
      <c r="C154" s="477">
        <v>575920</v>
      </c>
      <c r="D154" s="202">
        <f>SUM(D129,D133,D140,D146,D152,D153)</f>
        <v>575920</v>
      </c>
    </row>
    <row r="155" spans="1:4" ht="15" customHeight="1" thickBot="1" x14ac:dyDescent="0.25">
      <c r="A155" s="478" t="s">
        <v>19</v>
      </c>
      <c r="B155" s="203" t="s">
        <v>392</v>
      </c>
      <c r="C155" s="477">
        <f>+C128+C154</f>
        <v>90741642</v>
      </c>
      <c r="D155" s="479">
        <f>SUM(D128,D154)</f>
        <v>113944041</v>
      </c>
    </row>
    <row r="156" spans="1:4" x14ac:dyDescent="0.2">
      <c r="A156" s="126"/>
      <c r="B156" s="127"/>
      <c r="C156" s="128"/>
      <c r="D156" s="7"/>
    </row>
  </sheetData>
  <sheetProtection formatCells="0"/>
  <mergeCells count="5">
    <mergeCell ref="C92:D92"/>
    <mergeCell ref="B1:D1"/>
    <mergeCell ref="C2:D2"/>
    <mergeCell ref="C3:D3"/>
    <mergeCell ref="C4:D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K156"/>
  <sheetViews>
    <sheetView zoomScaleNormal="100" zoomScaleSheetLayoutView="85" workbookViewId="0">
      <selection activeCell="E167" sqref="E167"/>
    </sheetView>
  </sheetViews>
  <sheetFormatPr defaultColWidth="9.33203125" defaultRowHeight="12.75" x14ac:dyDescent="0.2"/>
  <cols>
    <col min="1" max="1" width="12.6640625" style="129" customWidth="1"/>
    <col min="2" max="2" width="67" style="130" customWidth="1"/>
    <col min="3" max="3" width="14.5" style="131" customWidth="1"/>
    <col min="4" max="4" width="14.83203125" style="2" customWidth="1"/>
    <col min="5" max="16384" width="9.33203125" style="2"/>
  </cols>
  <sheetData>
    <row r="1" spans="1:4" s="1" customFormat="1" ht="16.5" customHeight="1" thickBot="1" x14ac:dyDescent="0.25">
      <c r="A1" s="490"/>
      <c r="B1" s="491"/>
      <c r="C1" s="492"/>
      <c r="D1" s="493"/>
    </row>
    <row r="2" spans="1:4" s="18" customFormat="1" ht="18.75" customHeight="1" x14ac:dyDescent="0.2">
      <c r="A2" s="494" t="s">
        <v>45</v>
      </c>
      <c r="B2" s="495" t="s">
        <v>171</v>
      </c>
      <c r="C2" s="578"/>
      <c r="D2" s="579"/>
    </row>
    <row r="3" spans="1:4" s="18" customFormat="1" ht="27.75" customHeight="1" thickBot="1" x14ac:dyDescent="0.25">
      <c r="A3" s="496" t="s">
        <v>157</v>
      </c>
      <c r="B3" s="497" t="s">
        <v>352</v>
      </c>
      <c r="C3" s="580"/>
      <c r="D3" s="581"/>
    </row>
    <row r="4" spans="1:4" s="19" customFormat="1" ht="15.95" customHeight="1" thickBot="1" x14ac:dyDescent="0.3">
      <c r="A4" s="498"/>
      <c r="B4" s="498"/>
      <c r="C4" s="576" t="str">
        <f>'9. mell. 1. OLDAL'!C4</f>
        <v>Forintban!</v>
      </c>
      <c r="D4" s="577"/>
    </row>
    <row r="5" spans="1:4" ht="29.25" customHeight="1" thickBot="1" x14ac:dyDescent="0.25">
      <c r="A5" s="420" t="s">
        <v>158</v>
      </c>
      <c r="B5" s="421" t="s">
        <v>443</v>
      </c>
      <c r="C5" s="422" t="s">
        <v>501</v>
      </c>
      <c r="D5" s="423" t="s">
        <v>483</v>
      </c>
    </row>
    <row r="6" spans="1:4" s="16" customFormat="1" ht="12.95" customHeight="1" thickBot="1" x14ac:dyDescent="0.25">
      <c r="A6" s="424"/>
      <c r="B6" s="425" t="s">
        <v>407</v>
      </c>
      <c r="C6" s="426" t="s">
        <v>408</v>
      </c>
      <c r="D6" s="427" t="s">
        <v>409</v>
      </c>
    </row>
    <row r="7" spans="1:4" s="16" customFormat="1" ht="15.95" customHeight="1" thickBot="1" x14ac:dyDescent="0.25">
      <c r="A7" s="428"/>
      <c r="B7" s="429" t="s">
        <v>43</v>
      </c>
      <c r="C7" s="430"/>
      <c r="D7" s="427"/>
    </row>
    <row r="8" spans="1:4" s="16" customFormat="1" ht="12" customHeight="1" thickBot="1" x14ac:dyDescent="0.25">
      <c r="A8" s="183" t="s">
        <v>9</v>
      </c>
      <c r="B8" s="165" t="s">
        <v>198</v>
      </c>
      <c r="C8" s="431">
        <f>+C9+C10+C11+C12+C13+C14</f>
        <v>14398003</v>
      </c>
      <c r="D8" s="166">
        <f>SUM(D9:D14)</f>
        <v>14398003</v>
      </c>
    </row>
    <row r="9" spans="1:4" s="20" customFormat="1" ht="12" customHeight="1" x14ac:dyDescent="0.2">
      <c r="A9" s="432" t="s">
        <v>76</v>
      </c>
      <c r="B9" s="167" t="s">
        <v>199</v>
      </c>
      <c r="C9" s="433">
        <v>7941406</v>
      </c>
      <c r="D9" s="168">
        <v>7941406</v>
      </c>
    </row>
    <row r="10" spans="1:4" s="21" customFormat="1" ht="12" customHeight="1" x14ac:dyDescent="0.2">
      <c r="A10" s="434" t="s">
        <v>77</v>
      </c>
      <c r="B10" s="169" t="s">
        <v>200</v>
      </c>
      <c r="C10" s="435"/>
      <c r="D10" s="170"/>
    </row>
    <row r="11" spans="1:4" s="21" customFormat="1" ht="12" customHeight="1" x14ac:dyDescent="0.2">
      <c r="A11" s="434" t="s">
        <v>78</v>
      </c>
      <c r="B11" s="169" t="s">
        <v>431</v>
      </c>
      <c r="C11" s="435">
        <v>4656597</v>
      </c>
      <c r="D11" s="170">
        <v>4656597</v>
      </c>
    </row>
    <row r="12" spans="1:4" s="21" customFormat="1" ht="12" customHeight="1" x14ac:dyDescent="0.2">
      <c r="A12" s="434" t="s">
        <v>79</v>
      </c>
      <c r="B12" s="169" t="s">
        <v>201</v>
      </c>
      <c r="C12" s="435">
        <v>1800000</v>
      </c>
      <c r="D12" s="170">
        <v>1800000</v>
      </c>
    </row>
    <row r="13" spans="1:4" s="21" customFormat="1" ht="12" customHeight="1" x14ac:dyDescent="0.2">
      <c r="A13" s="434" t="s">
        <v>114</v>
      </c>
      <c r="B13" s="169" t="s">
        <v>417</v>
      </c>
      <c r="C13" s="435"/>
      <c r="D13" s="170"/>
    </row>
    <row r="14" spans="1:4" s="20" customFormat="1" ht="12" customHeight="1" thickBot="1" x14ac:dyDescent="0.25">
      <c r="A14" s="436" t="s">
        <v>80</v>
      </c>
      <c r="B14" s="179" t="s">
        <v>354</v>
      </c>
      <c r="C14" s="435"/>
      <c r="D14" s="170"/>
    </row>
    <row r="15" spans="1:4" s="20" customFormat="1" ht="12" customHeight="1" thickBot="1" x14ac:dyDescent="0.25">
      <c r="A15" s="183" t="s">
        <v>10</v>
      </c>
      <c r="B15" s="173" t="s">
        <v>202</v>
      </c>
      <c r="C15" s="431">
        <f>+C16+C17+C18+C19+C20</f>
        <v>11893472</v>
      </c>
      <c r="D15" s="166">
        <f>SUM(D16:D20)</f>
        <v>34864869</v>
      </c>
    </row>
    <row r="16" spans="1:4" s="20" customFormat="1" ht="12" customHeight="1" x14ac:dyDescent="0.2">
      <c r="A16" s="432" t="s">
        <v>82</v>
      </c>
      <c r="B16" s="167" t="s">
        <v>203</v>
      </c>
      <c r="C16" s="433"/>
      <c r="D16" s="168"/>
    </row>
    <row r="17" spans="1:4" s="20" customFormat="1" ht="12" customHeight="1" x14ac:dyDescent="0.2">
      <c r="A17" s="434" t="s">
        <v>83</v>
      </c>
      <c r="B17" s="169" t="s">
        <v>204</v>
      </c>
      <c r="C17" s="435"/>
      <c r="D17" s="170"/>
    </row>
    <row r="18" spans="1:4" s="20" customFormat="1" ht="12" customHeight="1" x14ac:dyDescent="0.2">
      <c r="A18" s="434" t="s">
        <v>84</v>
      </c>
      <c r="B18" s="169" t="s">
        <v>345</v>
      </c>
      <c r="C18" s="435"/>
      <c r="D18" s="170"/>
    </row>
    <row r="19" spans="1:4" s="20" customFormat="1" ht="12" customHeight="1" x14ac:dyDescent="0.2">
      <c r="A19" s="434" t="s">
        <v>85</v>
      </c>
      <c r="B19" s="169" t="s">
        <v>346</v>
      </c>
      <c r="C19" s="435"/>
      <c r="D19" s="170"/>
    </row>
    <row r="20" spans="1:4" s="20" customFormat="1" ht="12" customHeight="1" x14ac:dyDescent="0.2">
      <c r="A20" s="434" t="s">
        <v>86</v>
      </c>
      <c r="B20" s="169" t="s">
        <v>205</v>
      </c>
      <c r="C20" s="435">
        <v>11893472</v>
      </c>
      <c r="D20" s="170">
        <v>34864869</v>
      </c>
    </row>
    <row r="21" spans="1:4" s="21" customFormat="1" ht="12" customHeight="1" thickBot="1" x14ac:dyDescent="0.25">
      <c r="A21" s="436" t="s">
        <v>95</v>
      </c>
      <c r="B21" s="179" t="s">
        <v>206</v>
      </c>
      <c r="C21" s="437"/>
      <c r="D21" s="174"/>
    </row>
    <row r="22" spans="1:4" s="21" customFormat="1" ht="12" customHeight="1" thickBot="1" x14ac:dyDescent="0.25">
      <c r="A22" s="183" t="s">
        <v>11</v>
      </c>
      <c r="B22" s="165" t="s">
        <v>207</v>
      </c>
      <c r="C22" s="431">
        <f>+C23+C24+C25+C28+C27</f>
        <v>25926847</v>
      </c>
      <c r="D22" s="166">
        <f>SUM(D23:D27)</f>
        <v>14169963</v>
      </c>
    </row>
    <row r="23" spans="1:4" s="21" customFormat="1" ht="12" customHeight="1" x14ac:dyDescent="0.2">
      <c r="A23" s="432" t="s">
        <v>65</v>
      </c>
      <c r="B23" s="167" t="s">
        <v>208</v>
      </c>
      <c r="C23" s="433"/>
      <c r="D23" s="168"/>
    </row>
    <row r="24" spans="1:4" s="20" customFormat="1" ht="12" customHeight="1" x14ac:dyDescent="0.2">
      <c r="A24" s="434" t="s">
        <v>66</v>
      </c>
      <c r="B24" s="169" t="s">
        <v>209</v>
      </c>
      <c r="C24" s="435"/>
      <c r="D24" s="170"/>
    </row>
    <row r="25" spans="1:4" s="21" customFormat="1" ht="12" customHeight="1" x14ac:dyDescent="0.2">
      <c r="A25" s="434" t="s">
        <v>67</v>
      </c>
      <c r="B25" s="169" t="s">
        <v>347</v>
      </c>
      <c r="C25" s="435"/>
      <c r="D25" s="170"/>
    </row>
    <row r="26" spans="1:4" s="21" customFormat="1" ht="12" customHeight="1" x14ac:dyDescent="0.2">
      <c r="A26" s="434" t="s">
        <v>68</v>
      </c>
      <c r="B26" s="169" t="s">
        <v>348</v>
      </c>
    </row>
    <row r="27" spans="1:4" s="21" customFormat="1" ht="12" customHeight="1" x14ac:dyDescent="0.2">
      <c r="A27" s="434" t="s">
        <v>126</v>
      </c>
      <c r="B27" s="169" t="s">
        <v>210</v>
      </c>
      <c r="C27" s="435">
        <v>14169963</v>
      </c>
      <c r="D27" s="170">
        <v>14169963</v>
      </c>
    </row>
    <row r="28" spans="1:4" s="21" customFormat="1" ht="13.5" customHeight="1" thickBot="1" x14ac:dyDescent="0.25">
      <c r="A28" s="436" t="s">
        <v>127</v>
      </c>
      <c r="B28" s="179" t="s">
        <v>211</v>
      </c>
      <c r="C28" s="435">
        <v>11756884</v>
      </c>
      <c r="D28" s="170">
        <v>11756884</v>
      </c>
    </row>
    <row r="29" spans="1:4" s="21" customFormat="1" ht="12" customHeight="1" thickBot="1" x14ac:dyDescent="0.25">
      <c r="A29" s="183" t="s">
        <v>128</v>
      </c>
      <c r="B29" s="165" t="s">
        <v>441</v>
      </c>
      <c r="C29" s="439">
        <f>SUM(C30:C36)</f>
        <v>16445000</v>
      </c>
      <c r="D29" s="177">
        <f>SUM(D30:D36)</f>
        <v>16445000</v>
      </c>
    </row>
    <row r="30" spans="1:4" s="21" customFormat="1" ht="12" customHeight="1" x14ac:dyDescent="0.2">
      <c r="A30" s="432" t="s">
        <v>212</v>
      </c>
      <c r="B30" s="167" t="s">
        <v>436</v>
      </c>
      <c r="C30" s="433"/>
      <c r="D30" s="168"/>
    </row>
    <row r="31" spans="1:4" s="21" customFormat="1" ht="12" customHeight="1" x14ac:dyDescent="0.2">
      <c r="A31" s="434" t="s">
        <v>213</v>
      </c>
      <c r="B31" s="169" t="s">
        <v>437</v>
      </c>
      <c r="C31" s="435"/>
      <c r="D31" s="170"/>
    </row>
    <row r="32" spans="1:4" s="21" customFormat="1" ht="12" customHeight="1" x14ac:dyDescent="0.2">
      <c r="A32" s="434" t="s">
        <v>214</v>
      </c>
      <c r="B32" s="169" t="s">
        <v>438</v>
      </c>
      <c r="C32" s="435">
        <v>15000000</v>
      </c>
      <c r="D32" s="170">
        <v>15000000</v>
      </c>
    </row>
    <row r="33" spans="1:4" s="21" customFormat="1" ht="12" customHeight="1" x14ac:dyDescent="0.2">
      <c r="A33" s="434" t="s">
        <v>215</v>
      </c>
      <c r="B33" s="169" t="s">
        <v>439</v>
      </c>
      <c r="C33" s="435"/>
      <c r="D33" s="170"/>
    </row>
    <row r="34" spans="1:4" s="21" customFormat="1" ht="12" customHeight="1" x14ac:dyDescent="0.2">
      <c r="A34" s="434" t="s">
        <v>433</v>
      </c>
      <c r="B34" s="169" t="s">
        <v>216</v>
      </c>
      <c r="C34" s="435">
        <v>1000000</v>
      </c>
      <c r="D34" s="170">
        <v>1000000</v>
      </c>
    </row>
    <row r="35" spans="1:4" s="21" customFormat="1" ht="12" customHeight="1" x14ac:dyDescent="0.2">
      <c r="A35" s="434" t="s">
        <v>434</v>
      </c>
      <c r="B35" s="169" t="s">
        <v>458</v>
      </c>
      <c r="C35" s="435">
        <v>400000</v>
      </c>
      <c r="D35" s="170">
        <v>400000</v>
      </c>
    </row>
    <row r="36" spans="1:4" s="21" customFormat="1" ht="12" customHeight="1" thickBot="1" x14ac:dyDescent="0.25">
      <c r="A36" s="436" t="s">
        <v>435</v>
      </c>
      <c r="B36" s="178" t="s">
        <v>217</v>
      </c>
      <c r="C36" s="437">
        <v>45000</v>
      </c>
      <c r="D36" s="174">
        <v>45000</v>
      </c>
    </row>
    <row r="37" spans="1:4" s="21" customFormat="1" ht="12" customHeight="1" thickBot="1" x14ac:dyDescent="0.25">
      <c r="A37" s="183" t="s">
        <v>13</v>
      </c>
      <c r="B37" s="165" t="s">
        <v>355</v>
      </c>
      <c r="C37" s="431">
        <f>SUM(C38:C48)</f>
        <v>2000000</v>
      </c>
      <c r="D37" s="166">
        <f>SUM(D38:D48)</f>
        <v>2000000</v>
      </c>
    </row>
    <row r="38" spans="1:4" s="21" customFormat="1" ht="12" customHeight="1" x14ac:dyDescent="0.2">
      <c r="A38" s="432" t="s">
        <v>69</v>
      </c>
      <c r="B38" s="167" t="s">
        <v>220</v>
      </c>
      <c r="C38" s="433">
        <v>2000000</v>
      </c>
      <c r="D38" s="168">
        <v>2000000</v>
      </c>
    </row>
    <row r="39" spans="1:4" s="21" customFormat="1" ht="12" customHeight="1" x14ac:dyDescent="0.2">
      <c r="A39" s="434" t="s">
        <v>70</v>
      </c>
      <c r="B39" s="169" t="s">
        <v>221</v>
      </c>
      <c r="C39" s="435"/>
      <c r="D39" s="170"/>
    </row>
    <row r="40" spans="1:4" s="21" customFormat="1" ht="12" customHeight="1" x14ac:dyDescent="0.2">
      <c r="A40" s="434" t="s">
        <v>71</v>
      </c>
      <c r="B40" s="169" t="s">
        <v>222</v>
      </c>
      <c r="C40" s="435"/>
      <c r="D40" s="170"/>
    </row>
    <row r="41" spans="1:4" s="21" customFormat="1" ht="12" customHeight="1" x14ac:dyDescent="0.2">
      <c r="A41" s="434" t="s">
        <v>130</v>
      </c>
      <c r="B41" s="169" t="s">
        <v>223</v>
      </c>
      <c r="C41" s="435"/>
      <c r="D41" s="170"/>
    </row>
    <row r="42" spans="1:4" s="21" customFormat="1" ht="12" customHeight="1" x14ac:dyDescent="0.2">
      <c r="A42" s="434" t="s">
        <v>131</v>
      </c>
      <c r="B42" s="169" t="s">
        <v>224</v>
      </c>
      <c r="C42" s="435"/>
      <c r="D42" s="170"/>
    </row>
    <row r="43" spans="1:4" s="21" customFormat="1" ht="12" customHeight="1" x14ac:dyDescent="0.2">
      <c r="A43" s="434" t="s">
        <v>132</v>
      </c>
      <c r="B43" s="169" t="s">
        <v>225</v>
      </c>
      <c r="C43" s="435"/>
      <c r="D43" s="170"/>
    </row>
    <row r="44" spans="1:4" s="21" customFormat="1" ht="12" customHeight="1" x14ac:dyDescent="0.2">
      <c r="A44" s="434" t="s">
        <v>133</v>
      </c>
      <c r="B44" s="169" t="s">
        <v>226</v>
      </c>
      <c r="C44" s="435"/>
      <c r="D44" s="170"/>
    </row>
    <row r="45" spans="1:4" s="21" customFormat="1" ht="12" customHeight="1" x14ac:dyDescent="0.2">
      <c r="A45" s="434" t="s">
        <v>134</v>
      </c>
      <c r="B45" s="169" t="s">
        <v>440</v>
      </c>
      <c r="C45" s="435"/>
      <c r="D45" s="170"/>
    </row>
    <row r="46" spans="1:4" s="21" customFormat="1" ht="12" customHeight="1" x14ac:dyDescent="0.2">
      <c r="A46" s="434" t="s">
        <v>218</v>
      </c>
      <c r="B46" s="169" t="s">
        <v>227</v>
      </c>
      <c r="C46" s="440"/>
      <c r="D46" s="286"/>
    </row>
    <row r="47" spans="1:4" s="21" customFormat="1" ht="12" customHeight="1" x14ac:dyDescent="0.2">
      <c r="A47" s="436" t="s">
        <v>219</v>
      </c>
      <c r="B47" s="179" t="s">
        <v>357</v>
      </c>
      <c r="C47" s="441"/>
      <c r="D47" s="289"/>
    </row>
    <row r="48" spans="1:4" s="21" customFormat="1" ht="12" customHeight="1" thickBot="1" x14ac:dyDescent="0.25">
      <c r="A48" s="436" t="s">
        <v>356</v>
      </c>
      <c r="B48" s="179" t="s">
        <v>228</v>
      </c>
      <c r="C48" s="441"/>
      <c r="D48" s="289"/>
    </row>
    <row r="49" spans="1:4" s="21" customFormat="1" ht="12" customHeight="1" thickBot="1" x14ac:dyDescent="0.25">
      <c r="A49" s="183" t="s">
        <v>14</v>
      </c>
      <c r="B49" s="165" t="s">
        <v>229</v>
      </c>
      <c r="C49" s="431">
        <f>SUM(C50:C54)</f>
        <v>0</v>
      </c>
      <c r="D49" s="166"/>
    </row>
    <row r="50" spans="1:4" s="21" customFormat="1" ht="12" customHeight="1" x14ac:dyDescent="0.2">
      <c r="A50" s="432" t="s">
        <v>72</v>
      </c>
      <c r="B50" s="167" t="s">
        <v>233</v>
      </c>
      <c r="C50" s="442"/>
      <c r="D50" s="331"/>
    </row>
    <row r="51" spans="1:4" s="21" customFormat="1" ht="12" customHeight="1" x14ac:dyDescent="0.2">
      <c r="A51" s="434" t="s">
        <v>73</v>
      </c>
      <c r="B51" s="169" t="s">
        <v>234</v>
      </c>
      <c r="C51" s="440"/>
      <c r="D51" s="286"/>
    </row>
    <row r="52" spans="1:4" s="21" customFormat="1" ht="12" customHeight="1" x14ac:dyDescent="0.2">
      <c r="A52" s="434" t="s">
        <v>230</v>
      </c>
      <c r="B52" s="169" t="s">
        <v>235</v>
      </c>
      <c r="C52" s="440"/>
      <c r="D52" s="286"/>
    </row>
    <row r="53" spans="1:4" s="21" customFormat="1" ht="12" customHeight="1" x14ac:dyDescent="0.2">
      <c r="A53" s="434" t="s">
        <v>231</v>
      </c>
      <c r="B53" s="169" t="s">
        <v>236</v>
      </c>
      <c r="C53" s="440"/>
      <c r="D53" s="286"/>
    </row>
    <row r="54" spans="1:4" s="21" customFormat="1" ht="12" customHeight="1" thickBot="1" x14ac:dyDescent="0.25">
      <c r="A54" s="436" t="s">
        <v>232</v>
      </c>
      <c r="B54" s="179" t="s">
        <v>237</v>
      </c>
      <c r="C54" s="441"/>
      <c r="D54" s="289"/>
    </row>
    <row r="55" spans="1:4" s="21" customFormat="1" ht="12" customHeight="1" thickBot="1" x14ac:dyDescent="0.25">
      <c r="A55" s="183" t="s">
        <v>135</v>
      </c>
      <c r="B55" s="165" t="s">
        <v>238</v>
      </c>
      <c r="C55" s="431">
        <f>SUM(C56:C58)</f>
        <v>0</v>
      </c>
      <c r="D55" s="166"/>
    </row>
    <row r="56" spans="1:4" s="21" customFormat="1" ht="12" customHeight="1" x14ac:dyDescent="0.2">
      <c r="A56" s="432" t="s">
        <v>74</v>
      </c>
      <c r="B56" s="167" t="s">
        <v>239</v>
      </c>
      <c r="C56" s="433"/>
      <c r="D56" s="168"/>
    </row>
    <row r="57" spans="1:4" s="21" customFormat="1" ht="12" customHeight="1" x14ac:dyDescent="0.2">
      <c r="A57" s="434" t="s">
        <v>75</v>
      </c>
      <c r="B57" s="169" t="s">
        <v>349</v>
      </c>
      <c r="C57" s="435"/>
      <c r="D57" s="170"/>
    </row>
    <row r="58" spans="1:4" s="21" customFormat="1" ht="12" customHeight="1" x14ac:dyDescent="0.2">
      <c r="A58" s="434" t="s">
        <v>242</v>
      </c>
      <c r="B58" s="169" t="s">
        <v>240</v>
      </c>
      <c r="C58" s="435"/>
      <c r="D58" s="170"/>
    </row>
    <row r="59" spans="1:4" s="21" customFormat="1" ht="12" customHeight="1" thickBot="1" x14ac:dyDescent="0.25">
      <c r="A59" s="436" t="s">
        <v>243</v>
      </c>
      <c r="B59" s="179" t="s">
        <v>241</v>
      </c>
      <c r="C59" s="437"/>
      <c r="D59" s="174"/>
    </row>
    <row r="60" spans="1:4" s="21" customFormat="1" ht="12" customHeight="1" thickBot="1" x14ac:dyDescent="0.25">
      <c r="A60" s="183" t="s">
        <v>16</v>
      </c>
      <c r="B60" s="173" t="s">
        <v>244</v>
      </c>
      <c r="C60" s="431">
        <f>SUM(C61:C63)</f>
        <v>159965</v>
      </c>
      <c r="D60" s="166">
        <f>SUM(D61:D63)</f>
        <v>159965</v>
      </c>
    </row>
    <row r="61" spans="1:4" s="21" customFormat="1" ht="12" customHeight="1" x14ac:dyDescent="0.2">
      <c r="A61" s="432" t="s">
        <v>136</v>
      </c>
      <c r="B61" s="167" t="s">
        <v>246</v>
      </c>
      <c r="C61" s="440"/>
      <c r="D61" s="286"/>
    </row>
    <row r="62" spans="1:4" s="21" customFormat="1" ht="12" customHeight="1" x14ac:dyDescent="0.2">
      <c r="A62" s="434" t="s">
        <v>137</v>
      </c>
      <c r="B62" s="169" t="s">
        <v>350</v>
      </c>
      <c r="C62" s="440"/>
      <c r="D62" s="286"/>
    </row>
    <row r="63" spans="1:4" s="21" customFormat="1" ht="12" customHeight="1" x14ac:dyDescent="0.2">
      <c r="A63" s="434" t="s">
        <v>176</v>
      </c>
      <c r="B63" s="169" t="s">
        <v>247</v>
      </c>
      <c r="C63" s="440">
        <v>159965</v>
      </c>
      <c r="D63" s="286">
        <v>159965</v>
      </c>
    </row>
    <row r="64" spans="1:4" s="21" customFormat="1" ht="12" customHeight="1" thickBot="1" x14ac:dyDescent="0.25">
      <c r="A64" s="436" t="s">
        <v>245</v>
      </c>
      <c r="B64" s="179" t="s">
        <v>248</v>
      </c>
      <c r="C64" s="440"/>
      <c r="D64" s="286"/>
    </row>
    <row r="65" spans="1:4" s="21" customFormat="1" ht="12" customHeight="1" thickBot="1" x14ac:dyDescent="0.25">
      <c r="A65" s="183" t="s">
        <v>17</v>
      </c>
      <c r="B65" s="165" t="s">
        <v>249</v>
      </c>
      <c r="C65" s="439">
        <f>+C8+C15+C22+C29+C37+C49+C55+C60</f>
        <v>70823287</v>
      </c>
      <c r="D65" s="177">
        <f>SUM(D8,D15,D22,D29,D37,D49,D55,D60)</f>
        <v>82037800</v>
      </c>
    </row>
    <row r="66" spans="1:4" s="21" customFormat="1" ht="12" customHeight="1" thickBot="1" x14ac:dyDescent="0.25">
      <c r="A66" s="443" t="s">
        <v>336</v>
      </c>
      <c r="B66" s="173" t="s">
        <v>251</v>
      </c>
      <c r="C66" s="431">
        <f>SUM(C67:C69)</f>
        <v>0</v>
      </c>
      <c r="D66" s="166"/>
    </row>
    <row r="67" spans="1:4" s="21" customFormat="1" ht="12" customHeight="1" x14ac:dyDescent="0.2">
      <c r="A67" s="432" t="s">
        <v>279</v>
      </c>
      <c r="B67" s="167" t="s">
        <v>252</v>
      </c>
      <c r="C67" s="440"/>
      <c r="D67" s="286"/>
    </row>
    <row r="68" spans="1:4" s="21" customFormat="1" ht="12" customHeight="1" x14ac:dyDescent="0.2">
      <c r="A68" s="434" t="s">
        <v>288</v>
      </c>
      <c r="B68" s="169" t="s">
        <v>253</v>
      </c>
      <c r="C68" s="440"/>
      <c r="D68" s="286"/>
    </row>
    <row r="69" spans="1:4" s="21" customFormat="1" ht="12" customHeight="1" thickBot="1" x14ac:dyDescent="0.25">
      <c r="A69" s="436" t="s">
        <v>289</v>
      </c>
      <c r="B69" s="444" t="s">
        <v>254</v>
      </c>
      <c r="C69" s="440"/>
      <c r="D69" s="286"/>
    </row>
    <row r="70" spans="1:4" s="21" customFormat="1" ht="12" customHeight="1" thickBot="1" x14ac:dyDescent="0.25">
      <c r="A70" s="443" t="s">
        <v>255</v>
      </c>
      <c r="B70" s="173" t="s">
        <v>256</v>
      </c>
      <c r="C70" s="431">
        <f>SUM(C71:C74)</f>
        <v>0</v>
      </c>
      <c r="D70" s="166"/>
    </row>
    <row r="71" spans="1:4" s="21" customFormat="1" ht="12" customHeight="1" x14ac:dyDescent="0.2">
      <c r="A71" s="432" t="s">
        <v>115</v>
      </c>
      <c r="B71" s="167" t="s">
        <v>257</v>
      </c>
      <c r="C71" s="440"/>
      <c r="D71" s="286"/>
    </row>
    <row r="72" spans="1:4" s="21" customFormat="1" ht="12" customHeight="1" x14ac:dyDescent="0.2">
      <c r="A72" s="434" t="s">
        <v>116</v>
      </c>
      <c r="B72" s="169" t="s">
        <v>450</v>
      </c>
      <c r="C72" s="440"/>
      <c r="D72" s="286"/>
    </row>
    <row r="73" spans="1:4" s="21" customFormat="1" ht="12" customHeight="1" x14ac:dyDescent="0.2">
      <c r="A73" s="434" t="s">
        <v>280</v>
      </c>
      <c r="B73" s="169" t="s">
        <v>258</v>
      </c>
      <c r="C73" s="440"/>
      <c r="D73" s="286"/>
    </row>
    <row r="74" spans="1:4" s="21" customFormat="1" ht="12" customHeight="1" thickBot="1" x14ac:dyDescent="0.25">
      <c r="A74" s="436" t="s">
        <v>281</v>
      </c>
      <c r="B74" s="172" t="s">
        <v>451</v>
      </c>
      <c r="C74" s="440"/>
      <c r="D74" s="286"/>
    </row>
    <row r="75" spans="1:4" s="21" customFormat="1" ht="12" customHeight="1" thickBot="1" x14ac:dyDescent="0.25">
      <c r="A75" s="443" t="s">
        <v>259</v>
      </c>
      <c r="B75" s="173" t="s">
        <v>260</v>
      </c>
      <c r="C75" s="431">
        <f>SUM(C76:C77)</f>
        <v>31675239</v>
      </c>
      <c r="D75" s="166">
        <f>SUM(D76:D77)</f>
        <v>31906241</v>
      </c>
    </row>
    <row r="76" spans="1:4" s="21" customFormat="1" ht="12" customHeight="1" x14ac:dyDescent="0.2">
      <c r="A76" s="432" t="s">
        <v>282</v>
      </c>
      <c r="B76" s="167" t="s">
        <v>261</v>
      </c>
      <c r="C76" s="440">
        <v>31675239</v>
      </c>
      <c r="D76" s="286">
        <v>31906241</v>
      </c>
    </row>
    <row r="77" spans="1:4" s="21" customFormat="1" ht="12" customHeight="1" thickBot="1" x14ac:dyDescent="0.25">
      <c r="A77" s="436" t="s">
        <v>283</v>
      </c>
      <c r="B77" s="179" t="s">
        <v>262</v>
      </c>
      <c r="C77" s="440"/>
      <c r="D77" s="286"/>
    </row>
    <row r="78" spans="1:4" s="20" customFormat="1" ht="12" customHeight="1" thickBot="1" x14ac:dyDescent="0.25">
      <c r="A78" s="443" t="s">
        <v>263</v>
      </c>
      <c r="B78" s="173" t="s">
        <v>264</v>
      </c>
      <c r="C78" s="431">
        <f>SUM(C79:C81)</f>
        <v>0</v>
      </c>
      <c r="D78" s="166"/>
    </row>
    <row r="79" spans="1:4" s="21" customFormat="1" ht="12" customHeight="1" x14ac:dyDescent="0.2">
      <c r="A79" s="432" t="s">
        <v>284</v>
      </c>
      <c r="B79" s="167" t="s">
        <v>265</v>
      </c>
      <c r="C79" s="440"/>
      <c r="D79" s="286"/>
    </row>
    <row r="80" spans="1:4" s="21" customFormat="1" ht="12" customHeight="1" x14ac:dyDescent="0.2">
      <c r="A80" s="434" t="s">
        <v>285</v>
      </c>
      <c r="B80" s="169" t="s">
        <v>266</v>
      </c>
      <c r="C80" s="440"/>
      <c r="D80" s="286"/>
    </row>
    <row r="81" spans="1:4" s="21" customFormat="1" ht="12" customHeight="1" thickBot="1" x14ac:dyDescent="0.25">
      <c r="A81" s="436" t="s">
        <v>286</v>
      </c>
      <c r="B81" s="179" t="s">
        <v>452</v>
      </c>
      <c r="C81" s="445"/>
      <c r="D81" s="446"/>
    </row>
    <row r="82" spans="1:4" s="21" customFormat="1" ht="12" customHeight="1" thickBot="1" x14ac:dyDescent="0.25">
      <c r="A82" s="443" t="s">
        <v>267</v>
      </c>
      <c r="B82" s="173" t="s">
        <v>287</v>
      </c>
      <c r="C82" s="431">
        <f>SUM(C83:C86)</f>
        <v>0</v>
      </c>
      <c r="D82" s="166"/>
    </row>
    <row r="83" spans="1:4" s="21" customFormat="1" ht="12" customHeight="1" x14ac:dyDescent="0.2">
      <c r="A83" s="447" t="s">
        <v>268</v>
      </c>
      <c r="B83" s="167" t="s">
        <v>269</v>
      </c>
      <c r="C83" s="440"/>
      <c r="D83" s="286"/>
    </row>
    <row r="84" spans="1:4" s="21" customFormat="1" ht="12" customHeight="1" x14ac:dyDescent="0.2">
      <c r="A84" s="448" t="s">
        <v>270</v>
      </c>
      <c r="B84" s="169" t="s">
        <v>271</v>
      </c>
      <c r="C84" s="440"/>
      <c r="D84" s="286"/>
    </row>
    <row r="85" spans="1:4" s="21" customFormat="1" ht="12" customHeight="1" x14ac:dyDescent="0.2">
      <c r="A85" s="448" t="s">
        <v>272</v>
      </c>
      <c r="B85" s="169" t="s">
        <v>273</v>
      </c>
      <c r="C85" s="440"/>
      <c r="D85" s="286"/>
    </row>
    <row r="86" spans="1:4" s="20" customFormat="1" ht="12" customHeight="1" thickBot="1" x14ac:dyDescent="0.25">
      <c r="A86" s="449" t="s">
        <v>274</v>
      </c>
      <c r="B86" s="179" t="s">
        <v>275</v>
      </c>
      <c r="C86" s="440"/>
      <c r="D86" s="286"/>
    </row>
    <row r="87" spans="1:4" s="20" customFormat="1" ht="12" customHeight="1" thickBot="1" x14ac:dyDescent="0.25">
      <c r="A87" s="443" t="s">
        <v>276</v>
      </c>
      <c r="B87" s="173" t="s">
        <v>395</v>
      </c>
      <c r="C87" s="450"/>
      <c r="D87" s="180"/>
    </row>
    <row r="88" spans="1:4" s="20" customFormat="1" ht="12" customHeight="1" thickBot="1" x14ac:dyDescent="0.25">
      <c r="A88" s="443" t="s">
        <v>418</v>
      </c>
      <c r="B88" s="173" t="s">
        <v>277</v>
      </c>
      <c r="C88" s="450"/>
      <c r="D88" s="180"/>
    </row>
    <row r="89" spans="1:4" s="20" customFormat="1" ht="12" customHeight="1" thickBot="1" x14ac:dyDescent="0.25">
      <c r="A89" s="443" t="s">
        <v>419</v>
      </c>
      <c r="B89" s="181" t="s">
        <v>398</v>
      </c>
      <c r="C89" s="439">
        <f>+C66+C70+C75+C78+C82+C88+C87</f>
        <v>31675239</v>
      </c>
      <c r="D89" s="177">
        <f>SUM(D78,D66,D70,D75,D82,D87,D88)</f>
        <v>31906241</v>
      </c>
    </row>
    <row r="90" spans="1:4" s="20" customFormat="1" ht="12" customHeight="1" thickBot="1" x14ac:dyDescent="0.25">
      <c r="A90" s="451" t="s">
        <v>420</v>
      </c>
      <c r="B90" s="182" t="s">
        <v>421</v>
      </c>
      <c r="C90" s="439">
        <f>+C65+C89</f>
        <v>102498526</v>
      </c>
      <c r="D90" s="177">
        <f>SUM(D65,D89)</f>
        <v>113944041</v>
      </c>
    </row>
    <row r="91" spans="1:4" s="21" customFormat="1" ht="15" customHeight="1" thickBot="1" x14ac:dyDescent="0.25">
      <c r="A91" s="452"/>
      <c r="B91" s="453"/>
      <c r="C91" s="454"/>
      <c r="D91" s="455"/>
    </row>
    <row r="92" spans="1:4" s="16" customFormat="1" ht="16.5" customHeight="1" thickBot="1" x14ac:dyDescent="0.25">
      <c r="A92" s="420"/>
      <c r="B92" s="456" t="s">
        <v>44</v>
      </c>
      <c r="C92" s="566"/>
      <c r="D92" s="567"/>
    </row>
    <row r="93" spans="1:4" s="22" customFormat="1" ht="12" customHeight="1" thickBot="1" x14ac:dyDescent="0.25">
      <c r="A93" s="457" t="s">
        <v>9</v>
      </c>
      <c r="B93" s="184" t="s">
        <v>502</v>
      </c>
      <c r="C93" s="499">
        <f>C94+C95+C96+C97+C98+C111</f>
        <v>54951241</v>
      </c>
      <c r="D93" s="185">
        <f>SUM(D94:D98,D111)</f>
        <v>83091190</v>
      </c>
    </row>
    <row r="94" spans="1:4" ht="12" customHeight="1" x14ac:dyDescent="0.2">
      <c r="A94" s="459" t="s">
        <v>76</v>
      </c>
      <c r="B94" s="186" t="s">
        <v>39</v>
      </c>
      <c r="C94" s="460">
        <v>16693039</v>
      </c>
      <c r="D94" s="187">
        <v>35629318</v>
      </c>
    </row>
    <row r="95" spans="1:4" ht="12" customHeight="1" x14ac:dyDescent="0.2">
      <c r="A95" s="434" t="s">
        <v>77</v>
      </c>
      <c r="B95" s="188" t="s">
        <v>138</v>
      </c>
      <c r="C95" s="435">
        <v>2909653</v>
      </c>
      <c r="D95" s="170">
        <v>4759848</v>
      </c>
    </row>
    <row r="96" spans="1:4" ht="12" customHeight="1" x14ac:dyDescent="0.2">
      <c r="A96" s="434" t="s">
        <v>78</v>
      </c>
      <c r="B96" s="188" t="s">
        <v>107</v>
      </c>
      <c r="C96" s="437">
        <v>22808000</v>
      </c>
      <c r="D96" s="174">
        <v>25714066</v>
      </c>
    </row>
    <row r="97" spans="1:4" ht="12" customHeight="1" x14ac:dyDescent="0.2">
      <c r="A97" s="434" t="s">
        <v>79</v>
      </c>
      <c r="B97" s="189" t="s">
        <v>139</v>
      </c>
      <c r="C97" s="437">
        <v>1950000</v>
      </c>
      <c r="D97" s="174">
        <v>1950000</v>
      </c>
    </row>
    <row r="98" spans="1:4" ht="12" customHeight="1" x14ac:dyDescent="0.2">
      <c r="A98" s="434" t="s">
        <v>90</v>
      </c>
      <c r="B98" s="190" t="s">
        <v>140</v>
      </c>
      <c r="C98" s="437">
        <v>6420106</v>
      </c>
      <c r="D98" s="174">
        <f>SUM(D99:D110)</f>
        <v>12012764</v>
      </c>
    </row>
    <row r="99" spans="1:4" ht="12" customHeight="1" x14ac:dyDescent="0.2">
      <c r="A99" s="434" t="s">
        <v>80</v>
      </c>
      <c r="B99" s="188" t="s">
        <v>422</v>
      </c>
      <c r="C99" s="437"/>
      <c r="D99" s="174"/>
    </row>
    <row r="100" spans="1:4" ht="12" customHeight="1" x14ac:dyDescent="0.2">
      <c r="A100" s="434" t="s">
        <v>81</v>
      </c>
      <c r="B100" s="192" t="s">
        <v>361</v>
      </c>
      <c r="C100" s="437"/>
      <c r="D100" s="174"/>
    </row>
    <row r="101" spans="1:4" ht="12" customHeight="1" x14ac:dyDescent="0.2">
      <c r="A101" s="434" t="s">
        <v>91</v>
      </c>
      <c r="B101" s="192" t="s">
        <v>360</v>
      </c>
      <c r="C101" s="437"/>
      <c r="D101" s="174"/>
    </row>
    <row r="102" spans="1:4" ht="12" customHeight="1" x14ac:dyDescent="0.2">
      <c r="A102" s="434" t="s">
        <v>92</v>
      </c>
      <c r="B102" s="192" t="s">
        <v>293</v>
      </c>
      <c r="C102" s="437"/>
      <c r="D102" s="174"/>
    </row>
    <row r="103" spans="1:4" ht="12" customHeight="1" x14ac:dyDescent="0.2">
      <c r="A103" s="434" t="s">
        <v>93</v>
      </c>
      <c r="B103" s="193" t="s">
        <v>294</v>
      </c>
      <c r="C103" s="437"/>
      <c r="D103" s="174"/>
    </row>
    <row r="104" spans="1:4" ht="12" customHeight="1" x14ac:dyDescent="0.2">
      <c r="A104" s="434" t="s">
        <v>94</v>
      </c>
      <c r="B104" s="193" t="s">
        <v>295</v>
      </c>
      <c r="C104" s="437"/>
      <c r="D104" s="174"/>
    </row>
    <row r="105" spans="1:4" ht="12" customHeight="1" x14ac:dyDescent="0.2">
      <c r="A105" s="434" t="s">
        <v>96</v>
      </c>
      <c r="B105" s="192" t="s">
        <v>296</v>
      </c>
      <c r="C105" s="437">
        <v>5390106</v>
      </c>
      <c r="D105" s="174">
        <v>10982764</v>
      </c>
    </row>
    <row r="106" spans="1:4" ht="12" customHeight="1" x14ac:dyDescent="0.2">
      <c r="A106" s="434" t="s">
        <v>141</v>
      </c>
      <c r="B106" s="192" t="s">
        <v>297</v>
      </c>
      <c r="C106" s="437"/>
      <c r="D106" s="174"/>
    </row>
    <row r="107" spans="1:4" ht="12" customHeight="1" x14ac:dyDescent="0.2">
      <c r="A107" s="434" t="s">
        <v>291</v>
      </c>
      <c r="B107" s="193" t="s">
        <v>298</v>
      </c>
      <c r="C107" s="437"/>
      <c r="D107" s="174"/>
    </row>
    <row r="108" spans="1:4" ht="12" customHeight="1" x14ac:dyDescent="0.2">
      <c r="A108" s="461" t="s">
        <v>292</v>
      </c>
      <c r="B108" s="191" t="s">
        <v>299</v>
      </c>
      <c r="C108" s="437"/>
      <c r="D108" s="174"/>
    </row>
    <row r="109" spans="1:4" ht="12" customHeight="1" x14ac:dyDescent="0.2">
      <c r="A109" s="434" t="s">
        <v>358</v>
      </c>
      <c r="B109" s="191" t="s">
        <v>300</v>
      </c>
      <c r="C109" s="437"/>
      <c r="D109" s="174"/>
    </row>
    <row r="110" spans="1:4" ht="12" customHeight="1" x14ac:dyDescent="0.2">
      <c r="A110" s="434" t="s">
        <v>359</v>
      </c>
      <c r="B110" s="193" t="s">
        <v>301</v>
      </c>
      <c r="C110" s="437">
        <v>1030000</v>
      </c>
      <c r="D110" s="174">
        <v>1030000</v>
      </c>
    </row>
    <row r="111" spans="1:4" ht="12" customHeight="1" x14ac:dyDescent="0.2">
      <c r="A111" s="434" t="s">
        <v>363</v>
      </c>
      <c r="B111" s="189" t="s">
        <v>40</v>
      </c>
      <c r="C111" s="435">
        <v>4170443</v>
      </c>
      <c r="D111" s="170">
        <f>SUM(D112:D113)</f>
        <v>3025194</v>
      </c>
    </row>
    <row r="112" spans="1:4" ht="12" customHeight="1" x14ac:dyDescent="0.2">
      <c r="A112" s="436" t="s">
        <v>364</v>
      </c>
      <c r="B112" s="188" t="s">
        <v>423</v>
      </c>
      <c r="C112" s="435">
        <v>4170443</v>
      </c>
      <c r="D112" s="170">
        <v>3025194</v>
      </c>
    </row>
    <row r="113" spans="1:4" ht="12" customHeight="1" thickBot="1" x14ac:dyDescent="0.25">
      <c r="A113" s="462" t="s">
        <v>365</v>
      </c>
      <c r="B113" s="463" t="s">
        <v>424</v>
      </c>
      <c r="C113" s="464"/>
      <c r="D113" s="194"/>
    </row>
    <row r="114" spans="1:4" ht="12" customHeight="1" thickBot="1" x14ac:dyDescent="0.25">
      <c r="A114" s="183" t="s">
        <v>10</v>
      </c>
      <c r="B114" s="204" t="s">
        <v>503</v>
      </c>
      <c r="C114" s="465">
        <f>+C115+C117+C119</f>
        <v>35214481</v>
      </c>
      <c r="D114" s="195">
        <f>SUM(D115,D117,D119)</f>
        <v>30276931</v>
      </c>
    </row>
    <row r="115" spans="1:4" ht="12" customHeight="1" x14ac:dyDescent="0.2">
      <c r="A115" s="432" t="s">
        <v>82</v>
      </c>
      <c r="B115" s="188" t="s">
        <v>175</v>
      </c>
      <c r="C115" s="433">
        <v>24695388</v>
      </c>
      <c r="D115" s="168">
        <v>16695388</v>
      </c>
    </row>
    <row r="116" spans="1:4" ht="12" customHeight="1" x14ac:dyDescent="0.2">
      <c r="A116" s="432" t="s">
        <v>83</v>
      </c>
      <c r="B116" s="196" t="s">
        <v>305</v>
      </c>
      <c r="C116" s="433">
        <v>13081000</v>
      </c>
      <c r="D116" s="168">
        <v>13081000</v>
      </c>
    </row>
    <row r="117" spans="1:4" ht="12" customHeight="1" x14ac:dyDescent="0.2">
      <c r="A117" s="432" t="s">
        <v>84</v>
      </c>
      <c r="B117" s="196" t="s">
        <v>142</v>
      </c>
      <c r="C117" s="435">
        <v>10519093</v>
      </c>
      <c r="D117" s="170">
        <v>13581543</v>
      </c>
    </row>
    <row r="118" spans="1:4" ht="12" customHeight="1" x14ac:dyDescent="0.2">
      <c r="A118" s="432" t="s">
        <v>85</v>
      </c>
      <c r="B118" s="196" t="s">
        <v>306</v>
      </c>
      <c r="C118" s="466"/>
      <c r="D118" s="170"/>
    </row>
    <row r="119" spans="1:4" ht="12" customHeight="1" x14ac:dyDescent="0.2">
      <c r="A119" s="432" t="s">
        <v>86</v>
      </c>
      <c r="B119" s="172" t="s">
        <v>177</v>
      </c>
      <c r="C119" s="466"/>
      <c r="D119" s="170"/>
    </row>
    <row r="120" spans="1:4" ht="12" customHeight="1" x14ac:dyDescent="0.2">
      <c r="A120" s="432" t="s">
        <v>95</v>
      </c>
      <c r="B120" s="171" t="s">
        <v>351</v>
      </c>
      <c r="C120" s="466"/>
      <c r="D120" s="170"/>
    </row>
    <row r="121" spans="1:4" ht="12" customHeight="1" x14ac:dyDescent="0.2">
      <c r="A121" s="432" t="s">
        <v>97</v>
      </c>
      <c r="B121" s="197" t="s">
        <v>311</v>
      </c>
      <c r="C121" s="466"/>
      <c r="D121" s="170"/>
    </row>
    <row r="122" spans="1:4" ht="12" customHeight="1" x14ac:dyDescent="0.2">
      <c r="A122" s="432" t="s">
        <v>143</v>
      </c>
      <c r="B122" s="193" t="s">
        <v>295</v>
      </c>
      <c r="C122" s="466"/>
      <c r="D122" s="170"/>
    </row>
    <row r="123" spans="1:4" ht="12" customHeight="1" x14ac:dyDescent="0.2">
      <c r="A123" s="432" t="s">
        <v>144</v>
      </c>
      <c r="B123" s="193" t="s">
        <v>310</v>
      </c>
      <c r="C123" s="466"/>
      <c r="D123" s="170"/>
    </row>
    <row r="124" spans="1:4" ht="12" customHeight="1" x14ac:dyDescent="0.2">
      <c r="A124" s="432" t="s">
        <v>145</v>
      </c>
      <c r="B124" s="193" t="s">
        <v>309</v>
      </c>
      <c r="C124" s="466"/>
      <c r="D124" s="170"/>
    </row>
    <row r="125" spans="1:4" ht="12" customHeight="1" x14ac:dyDescent="0.2">
      <c r="A125" s="432" t="s">
        <v>302</v>
      </c>
      <c r="B125" s="193" t="s">
        <v>298</v>
      </c>
      <c r="C125" s="466"/>
      <c r="D125" s="170"/>
    </row>
    <row r="126" spans="1:4" ht="12" customHeight="1" x14ac:dyDescent="0.2">
      <c r="A126" s="432" t="s">
        <v>303</v>
      </c>
      <c r="B126" s="193" t="s">
        <v>308</v>
      </c>
      <c r="C126" s="466"/>
      <c r="D126" s="170"/>
    </row>
    <row r="127" spans="1:4" ht="12" customHeight="1" thickBot="1" x14ac:dyDescent="0.25">
      <c r="A127" s="461" t="s">
        <v>304</v>
      </c>
      <c r="B127" s="193" t="s">
        <v>307</v>
      </c>
      <c r="C127" s="467"/>
      <c r="D127" s="194"/>
    </row>
    <row r="128" spans="1:4" ht="12" customHeight="1" thickBot="1" x14ac:dyDescent="0.25">
      <c r="A128" s="183" t="s">
        <v>11</v>
      </c>
      <c r="B128" s="198" t="s">
        <v>368</v>
      </c>
      <c r="C128" s="431">
        <f>+C93+C114</f>
        <v>90165722</v>
      </c>
      <c r="D128" s="166">
        <f>SUM(D93,D114)</f>
        <v>113368121</v>
      </c>
    </row>
    <row r="129" spans="1:11" ht="12" customHeight="1" thickBot="1" x14ac:dyDescent="0.25">
      <c r="A129" s="183" t="s">
        <v>12</v>
      </c>
      <c r="B129" s="198" t="s">
        <v>369</v>
      </c>
      <c r="C129" s="431">
        <f>+C130+C131+C132</f>
        <v>0</v>
      </c>
      <c r="D129" s="166"/>
    </row>
    <row r="130" spans="1:11" s="22" customFormat="1" ht="12" customHeight="1" x14ac:dyDescent="0.2">
      <c r="A130" s="432" t="s">
        <v>212</v>
      </c>
      <c r="B130" s="199" t="s">
        <v>427</v>
      </c>
      <c r="C130" s="466"/>
      <c r="D130" s="187"/>
    </row>
    <row r="131" spans="1:11" ht="12" customHeight="1" x14ac:dyDescent="0.2">
      <c r="A131" s="432" t="s">
        <v>213</v>
      </c>
      <c r="B131" s="199" t="s">
        <v>377</v>
      </c>
      <c r="C131" s="466"/>
      <c r="D131" s="170"/>
    </row>
    <row r="132" spans="1:11" ht="12" customHeight="1" thickBot="1" x14ac:dyDescent="0.25">
      <c r="A132" s="461" t="s">
        <v>214</v>
      </c>
      <c r="B132" s="200" t="s">
        <v>426</v>
      </c>
      <c r="C132" s="466"/>
      <c r="D132" s="194"/>
    </row>
    <row r="133" spans="1:11" ht="12" customHeight="1" thickBot="1" x14ac:dyDescent="0.25">
      <c r="A133" s="183" t="s">
        <v>13</v>
      </c>
      <c r="B133" s="198" t="s">
        <v>370</v>
      </c>
      <c r="C133" s="431">
        <f>SUM(C134:C139)</f>
        <v>0</v>
      </c>
      <c r="D133" s="166"/>
    </row>
    <row r="134" spans="1:11" ht="12" customHeight="1" x14ac:dyDescent="0.2">
      <c r="A134" s="432" t="s">
        <v>69</v>
      </c>
      <c r="B134" s="199" t="s">
        <v>379</v>
      </c>
      <c r="C134" s="466"/>
      <c r="D134" s="187"/>
    </row>
    <row r="135" spans="1:11" ht="12" customHeight="1" x14ac:dyDescent="0.2">
      <c r="A135" s="432" t="s">
        <v>70</v>
      </c>
      <c r="B135" s="199" t="s">
        <v>371</v>
      </c>
      <c r="C135" s="466"/>
      <c r="D135" s="170"/>
    </row>
    <row r="136" spans="1:11" ht="12" customHeight="1" x14ac:dyDescent="0.2">
      <c r="A136" s="432" t="s">
        <v>71</v>
      </c>
      <c r="B136" s="199" t="s">
        <v>372</v>
      </c>
      <c r="C136" s="466"/>
      <c r="D136" s="170"/>
    </row>
    <row r="137" spans="1:11" ht="12" customHeight="1" x14ac:dyDescent="0.2">
      <c r="A137" s="432" t="s">
        <v>130</v>
      </c>
      <c r="B137" s="199" t="s">
        <v>425</v>
      </c>
      <c r="C137" s="466"/>
      <c r="D137" s="170"/>
    </row>
    <row r="138" spans="1:11" ht="12" customHeight="1" x14ac:dyDescent="0.2">
      <c r="A138" s="432" t="s">
        <v>131</v>
      </c>
      <c r="B138" s="199" t="s">
        <v>374</v>
      </c>
      <c r="C138" s="466"/>
      <c r="D138" s="170"/>
    </row>
    <row r="139" spans="1:11" s="22" customFormat="1" ht="12" customHeight="1" thickBot="1" x14ac:dyDescent="0.25">
      <c r="A139" s="461" t="s">
        <v>132</v>
      </c>
      <c r="B139" s="200" t="s">
        <v>375</v>
      </c>
      <c r="C139" s="466"/>
      <c r="D139" s="194"/>
    </row>
    <row r="140" spans="1:11" ht="12" customHeight="1" thickBot="1" x14ac:dyDescent="0.25">
      <c r="A140" s="183" t="s">
        <v>14</v>
      </c>
      <c r="B140" s="198" t="s">
        <v>430</v>
      </c>
      <c r="C140" s="439">
        <f>+C141+C142+C143+C144</f>
        <v>575920</v>
      </c>
      <c r="D140" s="177">
        <f>SUM(D141:D144)</f>
        <v>575920</v>
      </c>
      <c r="K140" s="91"/>
    </row>
    <row r="141" spans="1:11" x14ac:dyDescent="0.2">
      <c r="A141" s="432" t="s">
        <v>72</v>
      </c>
      <c r="B141" s="199" t="s">
        <v>312</v>
      </c>
      <c r="C141" s="466"/>
      <c r="D141" s="187"/>
    </row>
    <row r="142" spans="1:11" ht="12" customHeight="1" x14ac:dyDescent="0.2">
      <c r="A142" s="432" t="s">
        <v>73</v>
      </c>
      <c r="B142" s="199" t="s">
        <v>313</v>
      </c>
      <c r="C142" s="466">
        <v>575920</v>
      </c>
      <c r="D142" s="170">
        <v>575920</v>
      </c>
    </row>
    <row r="143" spans="1:11" s="22" customFormat="1" ht="12" customHeight="1" x14ac:dyDescent="0.2">
      <c r="A143" s="432" t="s">
        <v>230</v>
      </c>
      <c r="B143" s="199" t="s">
        <v>429</v>
      </c>
      <c r="C143" s="466"/>
      <c r="D143" s="170"/>
    </row>
    <row r="144" spans="1:11" s="22" customFormat="1" ht="12" customHeight="1" x14ac:dyDescent="0.2">
      <c r="A144" s="432" t="s">
        <v>231</v>
      </c>
      <c r="B144" s="199" t="s">
        <v>384</v>
      </c>
      <c r="C144" s="467"/>
      <c r="D144" s="174"/>
    </row>
    <row r="145" spans="1:4" s="22" customFormat="1" ht="12" customHeight="1" thickBot="1" x14ac:dyDescent="0.25">
      <c r="A145" s="461" t="s">
        <v>232</v>
      </c>
      <c r="B145" s="200" t="s">
        <v>332</v>
      </c>
      <c r="C145" s="468">
        <f>SUM(C146:C150)</f>
        <v>0</v>
      </c>
      <c r="D145" s="469"/>
    </row>
    <row r="146" spans="1:4" s="22" customFormat="1" ht="12" customHeight="1" thickBot="1" x14ac:dyDescent="0.25">
      <c r="A146" s="183" t="s">
        <v>15</v>
      </c>
      <c r="B146" s="198" t="s">
        <v>385</v>
      </c>
      <c r="C146" s="470"/>
      <c r="D146" s="471"/>
    </row>
    <row r="147" spans="1:4" s="22" customFormat="1" ht="12" customHeight="1" x14ac:dyDescent="0.2">
      <c r="A147" s="432" t="s">
        <v>74</v>
      </c>
      <c r="B147" s="199" t="s">
        <v>380</v>
      </c>
      <c r="C147" s="472"/>
      <c r="D147" s="168"/>
    </row>
    <row r="148" spans="1:4" s="22" customFormat="1" ht="12" customHeight="1" x14ac:dyDescent="0.2">
      <c r="A148" s="432" t="s">
        <v>75</v>
      </c>
      <c r="B148" s="199" t="s">
        <v>387</v>
      </c>
      <c r="C148" s="466"/>
      <c r="D148" s="170"/>
    </row>
    <row r="149" spans="1:4" s="22" customFormat="1" ht="12" customHeight="1" x14ac:dyDescent="0.2">
      <c r="A149" s="432" t="s">
        <v>242</v>
      </c>
      <c r="B149" s="199" t="s">
        <v>382</v>
      </c>
      <c r="C149" s="466"/>
      <c r="D149" s="170"/>
    </row>
    <row r="150" spans="1:4" ht="12.75" customHeight="1" x14ac:dyDescent="0.2">
      <c r="A150" s="432" t="s">
        <v>243</v>
      </c>
      <c r="B150" s="199" t="s">
        <v>428</v>
      </c>
      <c r="C150" s="467"/>
      <c r="D150" s="174"/>
    </row>
    <row r="151" spans="1:4" ht="12.75" customHeight="1" thickBot="1" x14ac:dyDescent="0.25">
      <c r="A151" s="461" t="s">
        <v>386</v>
      </c>
      <c r="B151" s="200" t="s">
        <v>389</v>
      </c>
      <c r="C151" s="473"/>
      <c r="D151" s="474"/>
    </row>
    <row r="152" spans="1:4" ht="12.75" customHeight="1" thickBot="1" x14ac:dyDescent="0.25">
      <c r="A152" s="475" t="s">
        <v>16</v>
      </c>
      <c r="B152" s="198" t="s">
        <v>390</v>
      </c>
      <c r="C152" s="476"/>
      <c r="D152" s="201"/>
    </row>
    <row r="153" spans="1:4" ht="12" customHeight="1" thickBot="1" x14ac:dyDescent="0.25">
      <c r="A153" s="475" t="s">
        <v>17</v>
      </c>
      <c r="B153" s="198" t="s">
        <v>391</v>
      </c>
      <c r="C153" s="477"/>
      <c r="D153" s="202"/>
    </row>
    <row r="154" spans="1:4" ht="15" customHeight="1" thickBot="1" x14ac:dyDescent="0.25">
      <c r="A154" s="183" t="s">
        <v>18</v>
      </c>
      <c r="B154" s="198" t="s">
        <v>393</v>
      </c>
      <c r="C154" s="477">
        <v>575920</v>
      </c>
      <c r="D154" s="202">
        <f>SUM(D129,D133,D140,D146,D152,D153)</f>
        <v>575920</v>
      </c>
    </row>
    <row r="155" spans="1:4" ht="13.5" thickBot="1" x14ac:dyDescent="0.25">
      <c r="A155" s="478" t="s">
        <v>19</v>
      </c>
      <c r="B155" s="203" t="s">
        <v>392</v>
      </c>
      <c r="C155" s="477">
        <f>+C128+C154</f>
        <v>90741642</v>
      </c>
      <c r="D155" s="500">
        <f>SUM(D128,D154)</f>
        <v>113944041</v>
      </c>
    </row>
    <row r="156" spans="1:4" ht="15" customHeight="1" x14ac:dyDescent="0.2">
      <c r="A156" s="126"/>
      <c r="B156" s="127"/>
      <c r="C156" s="128"/>
    </row>
  </sheetData>
  <sheetProtection formatCells="0"/>
  <mergeCells count="4">
    <mergeCell ref="C4:D4"/>
    <mergeCell ref="C2:D2"/>
    <mergeCell ref="C3:D3"/>
    <mergeCell ref="C92:D92"/>
  </mergeCells>
  <phoneticPr fontId="27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G21"/>
  <sheetViews>
    <sheetView view="pageBreakPreview" zoomScale="60" zoomScaleNormal="130" workbookViewId="0">
      <selection activeCell="D3" sqref="D3"/>
    </sheetView>
  </sheetViews>
  <sheetFormatPr defaultColWidth="9.33203125" defaultRowHeight="12.75" x14ac:dyDescent="0.2"/>
  <cols>
    <col min="1" max="1" width="5.5" style="10" customWidth="1"/>
    <col min="2" max="2" width="33.1640625" style="10" customWidth="1"/>
    <col min="3" max="3" width="12.33203125" style="10" customWidth="1"/>
    <col min="4" max="4" width="11.5" style="10" customWidth="1"/>
    <col min="5" max="5" width="11.33203125" style="10" customWidth="1"/>
    <col min="6" max="6" width="11" style="10" customWidth="1"/>
    <col min="7" max="7" width="14.33203125" style="10" customWidth="1"/>
    <col min="8" max="16384" width="9.33203125" style="10"/>
  </cols>
  <sheetData>
    <row r="1" spans="1:7" ht="43.5" customHeight="1" x14ac:dyDescent="0.25">
      <c r="A1" s="582" t="s">
        <v>465</v>
      </c>
      <c r="B1" s="582"/>
      <c r="C1" s="582"/>
      <c r="D1" s="582"/>
      <c r="E1" s="582"/>
      <c r="F1" s="582"/>
      <c r="G1" s="582"/>
    </row>
    <row r="3" spans="1:7" s="54" customFormat="1" ht="15.75" x14ac:dyDescent="0.25">
      <c r="A3" s="53"/>
      <c r="B3" s="53"/>
      <c r="C3" s="53"/>
      <c r="D3" s="53"/>
      <c r="E3" s="53"/>
      <c r="F3" s="53"/>
      <c r="G3" s="53"/>
    </row>
    <row r="4" spans="1:7" s="55" customFormat="1" x14ac:dyDescent="0.2">
      <c r="A4" s="88"/>
      <c r="B4" s="88"/>
      <c r="C4" s="88"/>
      <c r="D4" s="88"/>
      <c r="E4" s="88"/>
      <c r="F4" s="88"/>
      <c r="G4" s="88"/>
    </row>
    <row r="5" spans="1:7" s="56" customFormat="1" ht="15" customHeight="1" x14ac:dyDescent="0.25">
      <c r="A5" s="105" t="s">
        <v>498</v>
      </c>
      <c r="B5" s="104"/>
      <c r="C5" s="104"/>
      <c r="D5" s="92"/>
      <c r="E5" s="92"/>
      <c r="F5" s="92"/>
      <c r="G5" s="92"/>
    </row>
    <row r="6" spans="1:7" s="56" customFormat="1" ht="15" customHeight="1" thickBot="1" x14ac:dyDescent="0.3">
      <c r="A6" s="105" t="s">
        <v>499</v>
      </c>
      <c r="B6" s="104"/>
      <c r="C6" s="104"/>
      <c r="D6" s="104"/>
      <c r="E6" s="104"/>
      <c r="F6" s="104"/>
      <c r="G6" s="146" t="s">
        <v>497</v>
      </c>
    </row>
    <row r="7" spans="1:7" s="17" customFormat="1" ht="42" customHeight="1" thickBot="1" x14ac:dyDescent="0.25">
      <c r="A7" s="83" t="s">
        <v>7</v>
      </c>
      <c r="B7" s="84" t="s">
        <v>159</v>
      </c>
      <c r="C7" s="84" t="s">
        <v>160</v>
      </c>
      <c r="D7" s="84" t="s">
        <v>161</v>
      </c>
      <c r="E7" s="84" t="s">
        <v>162</v>
      </c>
      <c r="F7" s="84" t="s">
        <v>163</v>
      </c>
      <c r="G7" s="85" t="s">
        <v>42</v>
      </c>
    </row>
    <row r="8" spans="1:7" ht="24" customHeight="1" x14ac:dyDescent="0.2">
      <c r="A8" s="93" t="s">
        <v>9</v>
      </c>
      <c r="B8" s="86" t="s">
        <v>164</v>
      </c>
      <c r="C8" s="57"/>
      <c r="D8" s="57"/>
      <c r="E8" s="57"/>
      <c r="F8" s="57"/>
      <c r="G8" s="94">
        <f>SUM(C8:F8)</f>
        <v>0</v>
      </c>
    </row>
    <row r="9" spans="1:7" ht="24" customHeight="1" x14ac:dyDescent="0.2">
      <c r="A9" s="95" t="s">
        <v>10</v>
      </c>
      <c r="B9" s="87" t="s">
        <v>165</v>
      </c>
      <c r="C9" s="58"/>
      <c r="D9" s="58"/>
      <c r="E9" s="58"/>
      <c r="F9" s="58"/>
      <c r="G9" s="96">
        <f t="shared" ref="G9:G14" si="0">SUM(C9:F9)</f>
        <v>0</v>
      </c>
    </row>
    <row r="10" spans="1:7" ht="24" customHeight="1" x14ac:dyDescent="0.2">
      <c r="A10" s="95" t="s">
        <v>11</v>
      </c>
      <c r="B10" s="87" t="s">
        <v>166</v>
      </c>
      <c r="C10" s="58"/>
      <c r="D10" s="58"/>
      <c r="E10" s="58"/>
      <c r="F10" s="58"/>
      <c r="G10" s="96">
        <f t="shared" si="0"/>
        <v>0</v>
      </c>
    </row>
    <row r="11" spans="1:7" ht="24" customHeight="1" x14ac:dyDescent="0.2">
      <c r="A11" s="95" t="s">
        <v>12</v>
      </c>
      <c r="B11" s="87" t="s">
        <v>167</v>
      </c>
      <c r="C11" s="58"/>
      <c r="D11" s="58"/>
      <c r="E11" s="58"/>
      <c r="F11" s="58"/>
      <c r="G11" s="96">
        <f t="shared" si="0"/>
        <v>0</v>
      </c>
    </row>
    <row r="12" spans="1:7" ht="24" customHeight="1" x14ac:dyDescent="0.2">
      <c r="A12" s="95" t="s">
        <v>13</v>
      </c>
      <c r="B12" s="87" t="s">
        <v>168</v>
      </c>
      <c r="C12" s="58"/>
      <c r="D12" s="58"/>
      <c r="E12" s="58"/>
      <c r="F12" s="58"/>
      <c r="G12" s="96">
        <f t="shared" si="0"/>
        <v>0</v>
      </c>
    </row>
    <row r="13" spans="1:7" ht="24" customHeight="1" thickBot="1" x14ac:dyDescent="0.25">
      <c r="A13" s="97" t="s">
        <v>14</v>
      </c>
      <c r="B13" s="98" t="s">
        <v>169</v>
      </c>
      <c r="C13" s="59"/>
      <c r="D13" s="59"/>
      <c r="E13" s="59"/>
      <c r="F13" s="59"/>
      <c r="G13" s="99">
        <f t="shared" si="0"/>
        <v>0</v>
      </c>
    </row>
    <row r="14" spans="1:7" s="60" customFormat="1" ht="24" customHeight="1" thickBot="1" x14ac:dyDescent="0.25">
      <c r="A14" s="100" t="s">
        <v>15</v>
      </c>
      <c r="B14" s="101" t="s">
        <v>42</v>
      </c>
      <c r="C14" s="102">
        <f>SUM(C8:C13)</f>
        <v>0</v>
      </c>
      <c r="D14" s="102">
        <f>SUM(D8:D13)</f>
        <v>0</v>
      </c>
      <c r="E14" s="102">
        <f>SUM(E8:E13)</f>
        <v>0</v>
      </c>
      <c r="F14" s="102">
        <f>SUM(F8:F13)</f>
        <v>0</v>
      </c>
      <c r="G14" s="103">
        <f t="shared" si="0"/>
        <v>0</v>
      </c>
    </row>
    <row r="15" spans="1:7" s="55" customFormat="1" x14ac:dyDescent="0.2">
      <c r="A15" s="88"/>
      <c r="B15" s="88"/>
      <c r="C15" s="88"/>
      <c r="D15" s="88"/>
      <c r="E15" s="88"/>
      <c r="F15" s="88"/>
      <c r="G15" s="88"/>
    </row>
    <row r="16" spans="1:7" s="55" customFormat="1" x14ac:dyDescent="0.2">
      <c r="A16" s="88"/>
      <c r="B16" s="88"/>
      <c r="C16" s="88"/>
      <c r="D16" s="88"/>
      <c r="E16" s="88"/>
      <c r="F16" s="88"/>
      <c r="G16" s="88"/>
    </row>
    <row r="17" spans="1:7" s="55" customFormat="1" x14ac:dyDescent="0.2">
      <c r="A17" s="88"/>
      <c r="B17" s="88"/>
      <c r="C17" s="88"/>
      <c r="D17" s="88"/>
      <c r="E17" s="88"/>
      <c r="F17" s="88"/>
      <c r="G17" s="88"/>
    </row>
    <row r="18" spans="1:7" s="55" customFormat="1" x14ac:dyDescent="0.2">
      <c r="A18" s="88"/>
      <c r="B18" s="88"/>
      <c r="C18" s="88"/>
      <c r="D18" s="88"/>
      <c r="E18" s="88"/>
      <c r="F18" s="88"/>
      <c r="G18" s="88"/>
    </row>
    <row r="19" spans="1:7" x14ac:dyDescent="0.2">
      <c r="A19" s="88"/>
      <c r="B19" s="88"/>
      <c r="C19" s="88"/>
      <c r="D19" s="88"/>
      <c r="E19" s="88"/>
      <c r="F19" s="88"/>
      <c r="G19" s="88"/>
    </row>
    <row r="20" spans="1:7" ht="13.5" x14ac:dyDescent="0.25">
      <c r="C20" s="61"/>
      <c r="D20" s="62"/>
      <c r="E20" s="62"/>
      <c r="F20" s="61"/>
    </row>
    <row r="21" spans="1:7" ht="13.5" x14ac:dyDescent="0.25">
      <c r="C21" s="61"/>
      <c r="D21" s="62"/>
      <c r="E21" s="62"/>
      <c r="F21" s="61"/>
    </row>
  </sheetData>
  <mergeCells count="1">
    <mergeCell ref="A1:G1"/>
  </mergeCells>
  <phoneticPr fontId="27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az 7/2019. (VIII.15.)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25">
    <tabColor rgb="FF92D050"/>
  </sheetPr>
  <dimension ref="A1:O82"/>
  <sheetViews>
    <sheetView view="pageBreakPreview" zoomScale="60" zoomScaleNormal="110" workbookViewId="0">
      <selection activeCell="R3" sqref="R3"/>
    </sheetView>
  </sheetViews>
  <sheetFormatPr defaultColWidth="9.33203125" defaultRowHeight="15.75" x14ac:dyDescent="0.25"/>
  <cols>
    <col min="1" max="1" width="4.83203125" style="26" customWidth="1"/>
    <col min="2" max="2" width="28.6640625" style="39" customWidth="1"/>
    <col min="3" max="3" width="9" style="39" customWidth="1"/>
    <col min="4" max="6" width="9.5" style="39" customWidth="1"/>
    <col min="7" max="7" width="10.1640625" style="39" customWidth="1"/>
    <col min="8" max="8" width="10" style="39" customWidth="1"/>
    <col min="9" max="9" width="9.33203125" style="39" customWidth="1"/>
    <col min="10" max="14" width="9.5" style="39" customWidth="1"/>
    <col min="15" max="15" width="12.6640625" style="26" customWidth="1"/>
    <col min="16" max="16384" width="9.33203125" style="39"/>
  </cols>
  <sheetData>
    <row r="1" spans="1:15" ht="31.5" customHeight="1" x14ac:dyDescent="0.25">
      <c r="A1" s="589" t="s">
        <v>473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  <c r="O1" s="590"/>
    </row>
    <row r="2" spans="1:15" ht="14.25" customHeight="1" thickBot="1" x14ac:dyDescent="0.3">
      <c r="O2" s="3" t="s">
        <v>444</v>
      </c>
    </row>
    <row r="3" spans="1:15" s="26" customFormat="1" ht="26.1" customHeight="1" thickBot="1" x14ac:dyDescent="0.3">
      <c r="A3" s="23" t="s">
        <v>7</v>
      </c>
      <c r="B3" s="24" t="s">
        <v>45</v>
      </c>
      <c r="C3" s="24" t="s">
        <v>53</v>
      </c>
      <c r="D3" s="24" t="s">
        <v>54</v>
      </c>
      <c r="E3" s="24" t="s">
        <v>55</v>
      </c>
      <c r="F3" s="24" t="s">
        <v>56</v>
      </c>
      <c r="G3" s="24" t="s">
        <v>57</v>
      </c>
      <c r="H3" s="24" t="s">
        <v>58</v>
      </c>
      <c r="I3" s="24" t="s">
        <v>59</v>
      </c>
      <c r="J3" s="24" t="s">
        <v>60</v>
      </c>
      <c r="K3" s="24" t="s">
        <v>61</v>
      </c>
      <c r="L3" s="24" t="s">
        <v>62</v>
      </c>
      <c r="M3" s="24" t="s">
        <v>63</v>
      </c>
      <c r="N3" s="24" t="s">
        <v>64</v>
      </c>
      <c r="O3" s="25" t="s">
        <v>42</v>
      </c>
    </row>
    <row r="4" spans="1:15" s="28" customFormat="1" ht="15" customHeight="1" thickBot="1" x14ac:dyDescent="0.25">
      <c r="A4" s="27" t="s">
        <v>9</v>
      </c>
      <c r="B4" s="583" t="s">
        <v>43</v>
      </c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5"/>
    </row>
    <row r="5" spans="1:15" s="28" customFormat="1" ht="22.5" x14ac:dyDescent="0.2">
      <c r="A5" s="29" t="s">
        <v>10</v>
      </c>
      <c r="B5" s="143" t="s">
        <v>315</v>
      </c>
      <c r="C5" s="480">
        <v>1199833</v>
      </c>
      <c r="D5" s="480">
        <v>1199833</v>
      </c>
      <c r="E5" s="480">
        <v>1199833</v>
      </c>
      <c r="F5" s="480">
        <v>1199833</v>
      </c>
      <c r="G5" s="480">
        <v>1199834</v>
      </c>
      <c r="H5" s="480">
        <v>1199834</v>
      </c>
      <c r="I5" s="480">
        <v>1199834</v>
      </c>
      <c r="J5" s="480">
        <v>1199834</v>
      </c>
      <c r="K5" s="480">
        <v>1199834</v>
      </c>
      <c r="L5" s="480">
        <v>1199834</v>
      </c>
      <c r="M5" s="480">
        <v>1199834</v>
      </c>
      <c r="N5" s="480">
        <v>1199833</v>
      </c>
      <c r="O5" s="30">
        <f t="shared" ref="O5:O26" si="0">SUM(C5:N5)</f>
        <v>14398003</v>
      </c>
    </row>
    <row r="6" spans="1:15" s="33" customFormat="1" ht="22.5" x14ac:dyDescent="0.2">
      <c r="A6" s="31" t="s">
        <v>11</v>
      </c>
      <c r="B6" s="108" t="s">
        <v>342</v>
      </c>
      <c r="C6" s="481">
        <v>2293630</v>
      </c>
      <c r="D6" s="481">
        <v>2293630</v>
      </c>
      <c r="E6" s="481">
        <v>4590769</v>
      </c>
      <c r="F6" s="481">
        <v>2750296</v>
      </c>
      <c r="G6" s="481">
        <v>2750296</v>
      </c>
      <c r="H6" s="481">
        <v>3684475</v>
      </c>
      <c r="I6" s="481">
        <v>2750296</v>
      </c>
      <c r="J6" s="481">
        <v>2750296</v>
      </c>
      <c r="K6" s="481">
        <v>2750296</v>
      </c>
      <c r="L6" s="481">
        <v>2750296</v>
      </c>
      <c r="M6" s="481">
        <v>2750296</v>
      </c>
      <c r="N6" s="481">
        <v>2750293</v>
      </c>
      <c r="O6" s="32">
        <f t="shared" si="0"/>
        <v>34864869</v>
      </c>
    </row>
    <row r="7" spans="1:15" s="33" customFormat="1" ht="22.5" x14ac:dyDescent="0.2">
      <c r="A7" s="31" t="s">
        <v>12</v>
      </c>
      <c r="B7" s="107" t="s">
        <v>343</v>
      </c>
      <c r="C7" s="482"/>
      <c r="D7" s="482"/>
      <c r="E7" s="482"/>
      <c r="F7" s="482"/>
      <c r="G7" s="482"/>
      <c r="H7" s="482"/>
      <c r="I7" s="482">
        <v>14169963</v>
      </c>
      <c r="J7" s="482"/>
      <c r="K7" s="482"/>
      <c r="L7" s="482"/>
      <c r="M7" s="482"/>
      <c r="N7" s="482"/>
      <c r="O7" s="34">
        <f t="shared" si="0"/>
        <v>14169963</v>
      </c>
    </row>
    <row r="8" spans="1:15" s="33" customFormat="1" ht="14.1" customHeight="1" x14ac:dyDescent="0.2">
      <c r="A8" s="31" t="s">
        <v>13</v>
      </c>
      <c r="B8" s="106" t="s">
        <v>129</v>
      </c>
      <c r="C8" s="481"/>
      <c r="D8" s="481"/>
      <c r="E8" s="481">
        <v>8222500</v>
      </c>
      <c r="F8" s="481"/>
      <c r="G8" s="481"/>
      <c r="H8" s="481"/>
      <c r="I8" s="481"/>
      <c r="J8" s="481"/>
      <c r="K8" s="481">
        <v>8222500</v>
      </c>
      <c r="L8" s="481"/>
      <c r="M8" s="481"/>
      <c r="N8" s="481"/>
      <c r="O8" s="32">
        <f t="shared" si="0"/>
        <v>16445000</v>
      </c>
    </row>
    <row r="9" spans="1:15" s="33" customFormat="1" ht="14.1" customHeight="1" x14ac:dyDescent="0.2">
      <c r="A9" s="31" t="s">
        <v>14</v>
      </c>
      <c r="B9" s="106" t="s">
        <v>344</v>
      </c>
      <c r="C9" s="481">
        <v>166666</v>
      </c>
      <c r="D9" s="481">
        <v>166666</v>
      </c>
      <c r="E9" s="481">
        <v>166666</v>
      </c>
      <c r="F9" s="481">
        <v>166666</v>
      </c>
      <c r="G9" s="481">
        <v>166666</v>
      </c>
      <c r="H9" s="481">
        <v>166666</v>
      </c>
      <c r="I9" s="481">
        <v>166666</v>
      </c>
      <c r="J9" s="481">
        <v>166666</v>
      </c>
      <c r="K9" s="481">
        <v>166666</v>
      </c>
      <c r="L9" s="481">
        <v>166666</v>
      </c>
      <c r="M9" s="481">
        <v>166666</v>
      </c>
      <c r="N9" s="481">
        <v>166674</v>
      </c>
      <c r="O9" s="32">
        <f t="shared" si="0"/>
        <v>2000000</v>
      </c>
    </row>
    <row r="10" spans="1:15" s="33" customFormat="1" ht="14.1" customHeight="1" x14ac:dyDescent="0.2">
      <c r="A10" s="31" t="s">
        <v>15</v>
      </c>
      <c r="B10" s="106" t="s">
        <v>2</v>
      </c>
      <c r="C10" s="481"/>
      <c r="D10" s="481"/>
      <c r="E10" s="481"/>
      <c r="F10" s="481"/>
      <c r="G10" s="481"/>
      <c r="H10" s="481"/>
      <c r="I10" s="481"/>
      <c r="J10" s="481"/>
      <c r="K10" s="481"/>
      <c r="L10" s="481"/>
      <c r="M10" s="481"/>
      <c r="N10" s="481"/>
      <c r="O10" s="32">
        <f t="shared" si="0"/>
        <v>0</v>
      </c>
    </row>
    <row r="11" spans="1:15" s="33" customFormat="1" ht="14.1" customHeight="1" x14ac:dyDescent="0.2">
      <c r="A11" s="31" t="s">
        <v>16</v>
      </c>
      <c r="B11" s="106" t="s">
        <v>317</v>
      </c>
      <c r="C11" s="481"/>
      <c r="D11" s="481"/>
      <c r="E11" s="481"/>
      <c r="F11" s="481"/>
      <c r="G11" s="481"/>
      <c r="H11" s="481"/>
      <c r="I11" s="481"/>
      <c r="J11" s="481"/>
      <c r="K11" s="481"/>
      <c r="L11" s="481"/>
      <c r="M11" s="481"/>
      <c r="N11" s="481"/>
      <c r="O11" s="32">
        <f t="shared" si="0"/>
        <v>0</v>
      </c>
    </row>
    <row r="12" spans="1:15" s="33" customFormat="1" ht="22.5" x14ac:dyDescent="0.2">
      <c r="A12" s="31" t="s">
        <v>17</v>
      </c>
      <c r="B12" s="108" t="s">
        <v>341</v>
      </c>
      <c r="C12" s="481">
        <v>159965</v>
      </c>
      <c r="D12" s="481"/>
      <c r="E12" s="481"/>
      <c r="F12" s="481"/>
      <c r="G12" s="481"/>
      <c r="H12" s="481"/>
      <c r="I12" s="481"/>
      <c r="J12" s="481"/>
      <c r="K12" s="481"/>
      <c r="L12" s="481"/>
      <c r="M12" s="481"/>
      <c r="N12" s="481"/>
      <c r="O12" s="32">
        <f t="shared" si="0"/>
        <v>159965</v>
      </c>
    </row>
    <row r="13" spans="1:15" s="33" customFormat="1" ht="14.1" customHeight="1" thickBot="1" x14ac:dyDescent="0.25">
      <c r="A13" s="31" t="s">
        <v>18</v>
      </c>
      <c r="B13" s="106" t="s">
        <v>3</v>
      </c>
      <c r="C13" s="481">
        <v>31675239</v>
      </c>
      <c r="D13" s="481"/>
      <c r="E13" s="481">
        <v>231002</v>
      </c>
      <c r="F13" s="481"/>
      <c r="G13" s="481"/>
      <c r="H13" s="481"/>
      <c r="I13" s="481"/>
      <c r="J13" s="481"/>
      <c r="K13" s="481"/>
      <c r="L13" s="481"/>
      <c r="M13" s="481"/>
      <c r="N13" s="481"/>
      <c r="O13" s="32">
        <f t="shared" si="0"/>
        <v>31906241</v>
      </c>
    </row>
    <row r="14" spans="1:15" s="28" customFormat="1" ht="15.95" customHeight="1" thickBot="1" x14ac:dyDescent="0.25">
      <c r="A14" s="27" t="s">
        <v>19</v>
      </c>
      <c r="B14" s="483" t="s">
        <v>87</v>
      </c>
      <c r="C14" s="484">
        <f t="shared" ref="C14:N14" si="1">SUM(C5:C13)</f>
        <v>35495333</v>
      </c>
      <c r="D14" s="484">
        <f t="shared" si="1"/>
        <v>3660129</v>
      </c>
      <c r="E14" s="484">
        <f t="shared" si="1"/>
        <v>14410770</v>
      </c>
      <c r="F14" s="484">
        <f t="shared" si="1"/>
        <v>4116795</v>
      </c>
      <c r="G14" s="484">
        <f t="shared" si="1"/>
        <v>4116796</v>
      </c>
      <c r="H14" s="484">
        <f t="shared" si="1"/>
        <v>5050975</v>
      </c>
      <c r="I14" s="484">
        <f t="shared" si="1"/>
        <v>18286759</v>
      </c>
      <c r="J14" s="484">
        <f t="shared" si="1"/>
        <v>4116796</v>
      </c>
      <c r="K14" s="484">
        <f t="shared" si="1"/>
        <v>12339296</v>
      </c>
      <c r="L14" s="484">
        <f t="shared" si="1"/>
        <v>4116796</v>
      </c>
      <c r="M14" s="484">
        <f t="shared" si="1"/>
        <v>4116796</v>
      </c>
      <c r="N14" s="484">
        <f t="shared" si="1"/>
        <v>4116800</v>
      </c>
      <c r="O14" s="35">
        <f>SUM(C14:N14)</f>
        <v>113944041</v>
      </c>
    </row>
    <row r="15" spans="1:15" s="28" customFormat="1" ht="15" customHeight="1" thickBot="1" x14ac:dyDescent="0.25">
      <c r="A15" s="27" t="s">
        <v>20</v>
      </c>
      <c r="B15" s="586" t="s">
        <v>44</v>
      </c>
      <c r="C15" s="587"/>
      <c r="D15" s="587"/>
      <c r="E15" s="587"/>
      <c r="F15" s="587"/>
      <c r="G15" s="587"/>
      <c r="H15" s="587"/>
      <c r="I15" s="587"/>
      <c r="J15" s="587"/>
      <c r="K15" s="587"/>
      <c r="L15" s="587"/>
      <c r="M15" s="587"/>
      <c r="N15" s="587"/>
      <c r="O15" s="588"/>
    </row>
    <row r="16" spans="1:15" s="33" customFormat="1" ht="14.1" customHeight="1" x14ac:dyDescent="0.2">
      <c r="A16" s="36" t="s">
        <v>21</v>
      </c>
      <c r="B16" s="109" t="s">
        <v>46</v>
      </c>
      <c r="C16" s="482">
        <v>2967993</v>
      </c>
      <c r="D16" s="482">
        <v>2967993</v>
      </c>
      <c r="E16" s="482">
        <v>2967993</v>
      </c>
      <c r="F16" s="482">
        <v>2967993</v>
      </c>
      <c r="G16" s="482">
        <v>2974693</v>
      </c>
      <c r="H16" s="482">
        <v>2974693</v>
      </c>
      <c r="I16" s="482">
        <v>2967993</v>
      </c>
      <c r="J16" s="482">
        <v>2967993</v>
      </c>
      <c r="K16" s="482">
        <v>2967993</v>
      </c>
      <c r="L16" s="482">
        <v>2967993</v>
      </c>
      <c r="M16" s="482">
        <v>2967993</v>
      </c>
      <c r="N16" s="482">
        <v>2967995</v>
      </c>
      <c r="O16" s="34">
        <f t="shared" si="0"/>
        <v>35629318</v>
      </c>
    </row>
    <row r="17" spans="1:15" s="33" customFormat="1" ht="27" customHeight="1" x14ac:dyDescent="0.2">
      <c r="A17" s="31" t="s">
        <v>22</v>
      </c>
      <c r="B17" s="108" t="s">
        <v>138</v>
      </c>
      <c r="C17" s="481">
        <v>396436</v>
      </c>
      <c r="D17" s="481">
        <v>396436</v>
      </c>
      <c r="E17" s="481">
        <v>396436</v>
      </c>
      <c r="F17" s="481">
        <v>396436</v>
      </c>
      <c r="G17" s="481">
        <v>397742</v>
      </c>
      <c r="H17" s="481">
        <v>397742</v>
      </c>
      <c r="I17" s="481">
        <v>396436</v>
      </c>
      <c r="J17" s="481">
        <v>396436</v>
      </c>
      <c r="K17" s="481">
        <v>396436</v>
      </c>
      <c r="L17" s="481">
        <v>396436</v>
      </c>
      <c r="M17" s="481">
        <v>396436</v>
      </c>
      <c r="N17" s="481">
        <v>396440</v>
      </c>
      <c r="O17" s="32">
        <f t="shared" si="0"/>
        <v>4759848</v>
      </c>
    </row>
    <row r="18" spans="1:15" s="33" customFormat="1" ht="14.1" customHeight="1" x14ac:dyDescent="0.2">
      <c r="A18" s="31" t="s">
        <v>23</v>
      </c>
      <c r="B18" s="106" t="s">
        <v>107</v>
      </c>
      <c r="C18" s="481">
        <v>1900666</v>
      </c>
      <c r="D18" s="481">
        <v>1900666</v>
      </c>
      <c r="E18" s="481">
        <v>2191273</v>
      </c>
      <c r="F18" s="481">
        <v>2191273</v>
      </c>
      <c r="G18" s="481">
        <v>2191273</v>
      </c>
      <c r="H18" s="481">
        <v>2191273</v>
      </c>
      <c r="I18" s="481">
        <v>2191273</v>
      </c>
      <c r="J18" s="481">
        <v>2191273</v>
      </c>
      <c r="K18" s="481">
        <v>2191273</v>
      </c>
      <c r="L18" s="481">
        <v>2191273</v>
      </c>
      <c r="M18" s="481">
        <v>2191273</v>
      </c>
      <c r="N18" s="481">
        <v>2191277</v>
      </c>
      <c r="O18" s="32">
        <f t="shared" si="0"/>
        <v>25714066</v>
      </c>
    </row>
    <row r="19" spans="1:15" s="33" customFormat="1" ht="14.1" customHeight="1" x14ac:dyDescent="0.2">
      <c r="A19" s="31" t="s">
        <v>24</v>
      </c>
      <c r="B19" s="106" t="s">
        <v>139</v>
      </c>
      <c r="C19" s="481">
        <v>162500</v>
      </c>
      <c r="D19" s="481">
        <v>162500</v>
      </c>
      <c r="E19" s="481">
        <v>162500</v>
      </c>
      <c r="F19" s="481">
        <v>162500</v>
      </c>
      <c r="G19" s="481">
        <v>162500</v>
      </c>
      <c r="H19" s="481">
        <v>162500</v>
      </c>
      <c r="I19" s="481">
        <v>162500</v>
      </c>
      <c r="J19" s="481">
        <v>162500</v>
      </c>
      <c r="K19" s="481">
        <v>162500</v>
      </c>
      <c r="L19" s="481">
        <v>162500</v>
      </c>
      <c r="M19" s="481">
        <v>162500</v>
      </c>
      <c r="N19" s="481">
        <v>162500</v>
      </c>
      <c r="O19" s="32">
        <f t="shared" si="0"/>
        <v>1950000</v>
      </c>
    </row>
    <row r="20" spans="1:15" s="33" customFormat="1" ht="14.1" customHeight="1" x14ac:dyDescent="0.2">
      <c r="A20" s="31" t="s">
        <v>25</v>
      </c>
      <c r="B20" s="106" t="s">
        <v>4</v>
      </c>
      <c r="C20" s="481">
        <v>535008</v>
      </c>
      <c r="D20" s="481">
        <v>535008</v>
      </c>
      <c r="E20" s="481">
        <v>535008</v>
      </c>
      <c r="F20" s="481">
        <v>535008</v>
      </c>
      <c r="G20" s="481">
        <v>535008</v>
      </c>
      <c r="H20" s="481">
        <v>6127666</v>
      </c>
      <c r="I20" s="481">
        <v>535008</v>
      </c>
      <c r="J20" s="481">
        <v>535008</v>
      </c>
      <c r="K20" s="481">
        <v>535008</v>
      </c>
      <c r="L20" s="481">
        <v>535008</v>
      </c>
      <c r="M20" s="481">
        <v>535008</v>
      </c>
      <c r="N20" s="481">
        <v>535018</v>
      </c>
      <c r="O20" s="32">
        <f t="shared" si="0"/>
        <v>12012764</v>
      </c>
    </row>
    <row r="21" spans="1:15" s="33" customFormat="1" ht="14.1" customHeight="1" x14ac:dyDescent="0.2">
      <c r="A21" s="31" t="s">
        <v>26</v>
      </c>
      <c r="B21" s="106" t="s">
        <v>175</v>
      </c>
      <c r="C21" s="481"/>
      <c r="D21" s="481"/>
      <c r="E21" s="481"/>
      <c r="F21" s="481"/>
      <c r="G21" s="481"/>
      <c r="H21" s="481"/>
      <c r="I21" s="481"/>
      <c r="J21" s="481">
        <v>3614388</v>
      </c>
      <c r="K21" s="481">
        <v>13081000</v>
      </c>
      <c r="L21" s="481"/>
      <c r="M21" s="481"/>
      <c r="N21" s="481"/>
      <c r="O21" s="32">
        <f t="shared" si="0"/>
        <v>16695388</v>
      </c>
    </row>
    <row r="22" spans="1:15" s="33" customFormat="1" x14ac:dyDescent="0.2">
      <c r="A22" s="31" t="s">
        <v>27</v>
      </c>
      <c r="B22" s="108" t="s">
        <v>142</v>
      </c>
      <c r="C22" s="481">
        <v>3075686</v>
      </c>
      <c r="D22" s="481">
        <v>866775</v>
      </c>
      <c r="E22" s="481"/>
      <c r="F22" s="481"/>
      <c r="G22" s="481">
        <v>6576632</v>
      </c>
      <c r="H22" s="481"/>
      <c r="I22" s="481"/>
      <c r="J22" s="481">
        <v>2037607</v>
      </c>
      <c r="K22" s="481">
        <v>1024843</v>
      </c>
      <c r="L22" s="481"/>
      <c r="M22" s="481"/>
      <c r="N22" s="481"/>
      <c r="O22" s="32">
        <f t="shared" si="0"/>
        <v>13581543</v>
      </c>
    </row>
    <row r="23" spans="1:15" s="33" customFormat="1" ht="14.1" customHeight="1" x14ac:dyDescent="0.2">
      <c r="A23" s="31" t="s">
        <v>28</v>
      </c>
      <c r="B23" s="106" t="s">
        <v>177</v>
      </c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M23" s="481"/>
      <c r="N23" s="481"/>
      <c r="O23" s="32">
        <f t="shared" si="0"/>
        <v>0</v>
      </c>
    </row>
    <row r="24" spans="1:15" s="33" customFormat="1" ht="14.1" customHeight="1" x14ac:dyDescent="0.2">
      <c r="A24" s="31" t="s">
        <v>29</v>
      </c>
      <c r="B24" s="106" t="s">
        <v>5</v>
      </c>
      <c r="C24" s="481">
        <v>575920</v>
      </c>
      <c r="D24" s="481"/>
      <c r="E24" s="481"/>
      <c r="F24" s="481"/>
      <c r="G24" s="481"/>
      <c r="H24" s="481"/>
      <c r="I24" s="481"/>
      <c r="J24" s="481"/>
      <c r="K24" s="481"/>
      <c r="L24" s="481"/>
      <c r="M24" s="481"/>
      <c r="N24" s="481"/>
      <c r="O24" s="32">
        <f>SUM(C24:N24)</f>
        <v>575920</v>
      </c>
    </row>
    <row r="25" spans="1:15" s="33" customFormat="1" ht="14.1" customHeight="1" thickBot="1" x14ac:dyDescent="0.25">
      <c r="A25" s="31">
        <v>22</v>
      </c>
      <c r="B25" s="106" t="s">
        <v>40</v>
      </c>
      <c r="C25" s="481">
        <v>2085222</v>
      </c>
      <c r="D25" s="481"/>
      <c r="E25" s="481"/>
      <c r="F25" s="481"/>
      <c r="G25" s="481"/>
      <c r="H25" s="481">
        <v>939972</v>
      </c>
      <c r="I25" s="481"/>
      <c r="J25" s="481"/>
      <c r="K25" s="481"/>
      <c r="L25" s="481"/>
      <c r="M25" s="481"/>
      <c r="N25" s="481"/>
      <c r="O25" s="32">
        <f t="shared" si="0"/>
        <v>3025194</v>
      </c>
    </row>
    <row r="26" spans="1:15" s="28" customFormat="1" ht="15.95" customHeight="1" thickBot="1" x14ac:dyDescent="0.25">
      <c r="A26" s="37">
        <v>23</v>
      </c>
      <c r="B26" s="483" t="s">
        <v>88</v>
      </c>
      <c r="C26" s="484">
        <f t="shared" ref="C26:N26" si="2">SUM(C16:C25)</f>
        <v>11699431</v>
      </c>
      <c r="D26" s="484">
        <f t="shared" si="2"/>
        <v>6829378</v>
      </c>
      <c r="E26" s="484">
        <f t="shared" si="2"/>
        <v>6253210</v>
      </c>
      <c r="F26" s="484">
        <f t="shared" si="2"/>
        <v>6253210</v>
      </c>
      <c r="G26" s="484">
        <f t="shared" si="2"/>
        <v>12837848</v>
      </c>
      <c r="H26" s="484">
        <f t="shared" si="2"/>
        <v>12793846</v>
      </c>
      <c r="I26" s="484">
        <f t="shared" si="2"/>
        <v>6253210</v>
      </c>
      <c r="J26" s="484">
        <f t="shared" si="2"/>
        <v>11905205</v>
      </c>
      <c r="K26" s="484">
        <f t="shared" si="2"/>
        <v>20359053</v>
      </c>
      <c r="L26" s="484">
        <f t="shared" si="2"/>
        <v>6253210</v>
      </c>
      <c r="M26" s="484">
        <f t="shared" si="2"/>
        <v>6253210</v>
      </c>
      <c r="N26" s="484">
        <f t="shared" si="2"/>
        <v>6253230</v>
      </c>
      <c r="O26" s="35">
        <f t="shared" si="0"/>
        <v>113944041</v>
      </c>
    </row>
    <row r="27" spans="1:15" ht="16.5" thickBot="1" x14ac:dyDescent="0.3">
      <c r="A27" s="37">
        <v>24</v>
      </c>
      <c r="B27" s="485" t="s">
        <v>89</v>
      </c>
      <c r="C27" s="486">
        <f t="shared" ref="C27:O27" si="3">C14-C26</f>
        <v>23795902</v>
      </c>
      <c r="D27" s="486">
        <f t="shared" si="3"/>
        <v>-3169249</v>
      </c>
      <c r="E27" s="486">
        <f t="shared" si="3"/>
        <v>8157560</v>
      </c>
      <c r="F27" s="486">
        <f t="shared" si="3"/>
        <v>-2136415</v>
      </c>
      <c r="G27" s="486">
        <f t="shared" si="3"/>
        <v>-8721052</v>
      </c>
      <c r="H27" s="486">
        <f t="shared" si="3"/>
        <v>-7742871</v>
      </c>
      <c r="I27" s="486">
        <f t="shared" si="3"/>
        <v>12033549</v>
      </c>
      <c r="J27" s="486">
        <f t="shared" si="3"/>
        <v>-7788409</v>
      </c>
      <c r="K27" s="486">
        <f t="shared" si="3"/>
        <v>-8019757</v>
      </c>
      <c r="L27" s="486">
        <f t="shared" si="3"/>
        <v>-2136414</v>
      </c>
      <c r="M27" s="486">
        <f t="shared" si="3"/>
        <v>-2136414</v>
      </c>
      <c r="N27" s="486">
        <f t="shared" si="3"/>
        <v>-2136430</v>
      </c>
      <c r="O27" s="38">
        <f t="shared" si="3"/>
        <v>0</v>
      </c>
    </row>
    <row r="28" spans="1:15" x14ac:dyDescent="0.25">
      <c r="A28" s="487"/>
      <c r="B28" s="488" t="s">
        <v>466</v>
      </c>
      <c r="C28" s="488">
        <v>23795902</v>
      </c>
      <c r="D28" s="489">
        <f t="shared" ref="D28:M28" si="4">SUM(D27,C28)</f>
        <v>20626653</v>
      </c>
      <c r="E28" s="489">
        <f t="shared" si="4"/>
        <v>28784213</v>
      </c>
      <c r="F28" s="489">
        <f t="shared" si="4"/>
        <v>26647798</v>
      </c>
      <c r="G28" s="489">
        <f t="shared" si="4"/>
        <v>17926746</v>
      </c>
      <c r="H28" s="489">
        <f t="shared" si="4"/>
        <v>10183875</v>
      </c>
      <c r="I28" s="489">
        <f t="shared" si="4"/>
        <v>22217424</v>
      </c>
      <c r="J28" s="489">
        <f t="shared" si="4"/>
        <v>14429015</v>
      </c>
      <c r="K28" s="489">
        <f t="shared" si="4"/>
        <v>6409258</v>
      </c>
      <c r="L28" s="489">
        <f t="shared" si="4"/>
        <v>4272844</v>
      </c>
      <c r="M28" s="489">
        <f t="shared" si="4"/>
        <v>2136430</v>
      </c>
      <c r="N28" s="489">
        <v>0</v>
      </c>
      <c r="O28" s="487"/>
    </row>
    <row r="29" spans="1:15" x14ac:dyDescent="0.25">
      <c r="B29" s="40"/>
      <c r="C29" s="41"/>
      <c r="D29" s="41"/>
      <c r="O29" s="39"/>
    </row>
    <row r="30" spans="1:15" x14ac:dyDescent="0.25">
      <c r="O30" s="39"/>
    </row>
    <row r="31" spans="1:15" x14ac:dyDescent="0.25">
      <c r="O31" s="39"/>
    </row>
    <row r="32" spans="1:15" x14ac:dyDescent="0.25">
      <c r="O32" s="39"/>
    </row>
    <row r="33" spans="15:15" x14ac:dyDescent="0.25">
      <c r="O33" s="39"/>
    </row>
    <row r="34" spans="15:15" x14ac:dyDescent="0.25">
      <c r="O34" s="39"/>
    </row>
    <row r="35" spans="15:15" x14ac:dyDescent="0.25">
      <c r="O35" s="39"/>
    </row>
    <row r="36" spans="15:15" x14ac:dyDescent="0.25">
      <c r="O36" s="39"/>
    </row>
    <row r="37" spans="15:15" x14ac:dyDescent="0.25">
      <c r="O37" s="39"/>
    </row>
    <row r="38" spans="15:15" x14ac:dyDescent="0.25">
      <c r="O38" s="39"/>
    </row>
    <row r="39" spans="15:15" x14ac:dyDescent="0.25">
      <c r="O39" s="39"/>
    </row>
    <row r="40" spans="15:15" x14ac:dyDescent="0.25">
      <c r="O40" s="39"/>
    </row>
    <row r="41" spans="15:15" x14ac:dyDescent="0.25">
      <c r="O41" s="39"/>
    </row>
    <row r="42" spans="15:15" x14ac:dyDescent="0.25">
      <c r="O42" s="39"/>
    </row>
    <row r="43" spans="15:15" x14ac:dyDescent="0.25">
      <c r="O43" s="39"/>
    </row>
    <row r="44" spans="15:15" x14ac:dyDescent="0.25">
      <c r="O44" s="39"/>
    </row>
    <row r="45" spans="15:15" x14ac:dyDescent="0.25">
      <c r="O45" s="39"/>
    </row>
    <row r="46" spans="15:15" x14ac:dyDescent="0.25">
      <c r="O46" s="39"/>
    </row>
    <row r="47" spans="15:15" x14ac:dyDescent="0.25">
      <c r="O47" s="39"/>
    </row>
    <row r="48" spans="15:15" x14ac:dyDescent="0.25">
      <c r="O48" s="39"/>
    </row>
    <row r="49" spans="15:15" x14ac:dyDescent="0.25">
      <c r="O49" s="39"/>
    </row>
    <row r="50" spans="15:15" x14ac:dyDescent="0.25">
      <c r="O50" s="39"/>
    </row>
    <row r="51" spans="15:15" x14ac:dyDescent="0.25">
      <c r="O51" s="39"/>
    </row>
    <row r="52" spans="15:15" x14ac:dyDescent="0.25">
      <c r="O52" s="39"/>
    </row>
    <row r="53" spans="15:15" x14ac:dyDescent="0.25">
      <c r="O53" s="39"/>
    </row>
    <row r="54" spans="15:15" x14ac:dyDescent="0.25">
      <c r="O54" s="39"/>
    </row>
    <row r="55" spans="15:15" x14ac:dyDescent="0.25">
      <c r="O55" s="39"/>
    </row>
    <row r="56" spans="15:15" x14ac:dyDescent="0.25">
      <c r="O56" s="39"/>
    </row>
    <row r="57" spans="15:15" x14ac:dyDescent="0.25">
      <c r="O57" s="39"/>
    </row>
    <row r="58" spans="15:15" x14ac:dyDescent="0.25">
      <c r="O58" s="39"/>
    </row>
    <row r="59" spans="15:15" x14ac:dyDescent="0.25">
      <c r="O59" s="39"/>
    </row>
    <row r="60" spans="15:15" x14ac:dyDescent="0.25">
      <c r="O60" s="39"/>
    </row>
    <row r="61" spans="15:15" x14ac:dyDescent="0.25">
      <c r="O61" s="39"/>
    </row>
    <row r="62" spans="15:15" x14ac:dyDescent="0.25">
      <c r="O62" s="39"/>
    </row>
    <row r="63" spans="15:15" x14ac:dyDescent="0.25">
      <c r="O63" s="39"/>
    </row>
    <row r="64" spans="15:15" x14ac:dyDescent="0.25">
      <c r="O64" s="39"/>
    </row>
    <row r="65" spans="15:15" x14ac:dyDescent="0.25">
      <c r="O65" s="39"/>
    </row>
    <row r="66" spans="15:15" x14ac:dyDescent="0.25">
      <c r="O66" s="39"/>
    </row>
    <row r="67" spans="15:15" x14ac:dyDescent="0.25">
      <c r="O67" s="39"/>
    </row>
    <row r="68" spans="15:15" x14ac:dyDescent="0.25">
      <c r="O68" s="39"/>
    </row>
    <row r="69" spans="15:15" x14ac:dyDescent="0.25">
      <c r="O69" s="39"/>
    </row>
    <row r="70" spans="15:15" x14ac:dyDescent="0.25">
      <c r="O70" s="39"/>
    </row>
    <row r="71" spans="15:15" x14ac:dyDescent="0.25">
      <c r="O71" s="39"/>
    </row>
    <row r="72" spans="15:15" x14ac:dyDescent="0.25">
      <c r="O72" s="39"/>
    </row>
    <row r="73" spans="15:15" x14ac:dyDescent="0.25">
      <c r="O73" s="39"/>
    </row>
    <row r="74" spans="15:15" x14ac:dyDescent="0.25">
      <c r="O74" s="39"/>
    </row>
    <row r="75" spans="15:15" x14ac:dyDescent="0.25">
      <c r="O75" s="39"/>
    </row>
    <row r="76" spans="15:15" x14ac:dyDescent="0.25">
      <c r="O76" s="39"/>
    </row>
    <row r="77" spans="15:15" x14ac:dyDescent="0.25">
      <c r="O77" s="39"/>
    </row>
    <row r="78" spans="15:15" x14ac:dyDescent="0.25">
      <c r="O78" s="39"/>
    </row>
    <row r="79" spans="15:15" x14ac:dyDescent="0.25">
      <c r="O79" s="39"/>
    </row>
    <row r="80" spans="15:15" x14ac:dyDescent="0.25">
      <c r="O80" s="39"/>
    </row>
    <row r="81" spans="15:15" x14ac:dyDescent="0.25">
      <c r="O81" s="39"/>
    </row>
    <row r="82" spans="15:15" x14ac:dyDescent="0.25">
      <c r="O82" s="39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89" orientation="landscape" r:id="rId1"/>
  <headerFooter alignWithMargins="0">
    <oddHeader>&amp;R&amp;"Times New Roman CE,Félkövér dőlt"&amp;11 11. melléklet a 7/2019.(VIII.30.) önkormányzati 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159"/>
  <sheetViews>
    <sheetView view="pageBreakPreview" topLeftCell="A146" zoomScaleNormal="100" zoomScaleSheetLayoutView="100" workbookViewId="0">
      <selection activeCell="B9" sqref="B9"/>
    </sheetView>
  </sheetViews>
  <sheetFormatPr defaultColWidth="9.33203125" defaultRowHeight="15.75" x14ac:dyDescent="0.25"/>
  <cols>
    <col min="1" max="1" width="5.83203125" style="124" customWidth="1"/>
    <col min="2" max="2" width="64" style="124" customWidth="1"/>
    <col min="3" max="3" width="14.83203125" style="125" customWidth="1"/>
    <col min="4" max="4" width="16" style="125" customWidth="1"/>
    <col min="5" max="16384" width="9.33203125" style="133"/>
  </cols>
  <sheetData>
    <row r="1" spans="1:4" ht="15.95" customHeight="1" x14ac:dyDescent="0.25">
      <c r="A1" s="504" t="s">
        <v>6</v>
      </c>
      <c r="B1" s="504"/>
      <c r="C1" s="504"/>
      <c r="D1" s="133"/>
    </row>
    <row r="2" spans="1:4" ht="15.95" customHeight="1" thickBot="1" x14ac:dyDescent="0.3">
      <c r="A2" s="502" t="s">
        <v>117</v>
      </c>
      <c r="B2" s="502"/>
      <c r="C2" s="507" t="s">
        <v>444</v>
      </c>
      <c r="D2" s="513"/>
    </row>
    <row r="3" spans="1:4" ht="38.1" customHeight="1" thickBot="1" x14ac:dyDescent="0.3">
      <c r="A3" s="511" t="s">
        <v>52</v>
      </c>
      <c r="B3" s="5" t="s">
        <v>8</v>
      </c>
      <c r="C3" s="6" t="s">
        <v>492</v>
      </c>
      <c r="D3" s="6" t="s">
        <v>491</v>
      </c>
    </row>
    <row r="4" spans="1:4" s="134" customFormat="1" ht="12" customHeight="1" thickBot="1" x14ac:dyDescent="0.25">
      <c r="A4" s="512"/>
      <c r="B4" s="205" t="s">
        <v>407</v>
      </c>
      <c r="C4" s="206" t="s">
        <v>408</v>
      </c>
      <c r="D4" s="206" t="s">
        <v>409</v>
      </c>
    </row>
    <row r="5" spans="1:4" s="135" customFormat="1" ht="12" customHeight="1" thickBot="1" x14ac:dyDescent="0.25">
      <c r="A5" s="207" t="s">
        <v>9</v>
      </c>
      <c r="B5" s="208" t="s">
        <v>198</v>
      </c>
      <c r="C5" s="209">
        <f>+C6+C7+C8+C9+C10+C11</f>
        <v>14398003</v>
      </c>
      <c r="D5" s="209">
        <f>SUM(D6:D11)</f>
        <v>14398003</v>
      </c>
    </row>
    <row r="6" spans="1:4" s="135" customFormat="1" ht="12" customHeight="1" x14ac:dyDescent="0.2">
      <c r="A6" s="210" t="s">
        <v>76</v>
      </c>
      <c r="B6" s="211" t="s">
        <v>199</v>
      </c>
      <c r="C6" s="212">
        <v>7941406</v>
      </c>
      <c r="D6" s="212">
        <v>7941406</v>
      </c>
    </row>
    <row r="7" spans="1:4" s="135" customFormat="1" ht="12" customHeight="1" x14ac:dyDescent="0.2">
      <c r="A7" s="213" t="s">
        <v>77</v>
      </c>
      <c r="B7" s="214" t="s">
        <v>200</v>
      </c>
      <c r="C7" s="215"/>
      <c r="D7" s="215"/>
    </row>
    <row r="8" spans="1:4" s="135" customFormat="1" ht="12" customHeight="1" x14ac:dyDescent="0.2">
      <c r="A8" s="213" t="s">
        <v>78</v>
      </c>
      <c r="B8" s="214" t="s">
        <v>431</v>
      </c>
      <c r="C8" s="215">
        <v>4656597</v>
      </c>
      <c r="D8" s="215">
        <v>4656597</v>
      </c>
    </row>
    <row r="9" spans="1:4" s="135" customFormat="1" ht="12" customHeight="1" x14ac:dyDescent="0.2">
      <c r="A9" s="213" t="s">
        <v>79</v>
      </c>
      <c r="B9" s="214" t="s">
        <v>201</v>
      </c>
      <c r="C9" s="215">
        <v>1800000</v>
      </c>
      <c r="D9" s="215">
        <v>1800000</v>
      </c>
    </row>
    <row r="10" spans="1:4" s="135" customFormat="1" ht="12" customHeight="1" x14ac:dyDescent="0.2">
      <c r="A10" s="213" t="s">
        <v>114</v>
      </c>
      <c r="B10" s="216" t="s">
        <v>353</v>
      </c>
      <c r="C10" s="215"/>
      <c r="D10" s="215"/>
    </row>
    <row r="11" spans="1:4" s="135" customFormat="1" ht="12" customHeight="1" thickBot="1" x14ac:dyDescent="0.25">
      <c r="A11" s="217" t="s">
        <v>80</v>
      </c>
      <c r="B11" s="218" t="s">
        <v>354</v>
      </c>
      <c r="C11" s="215"/>
      <c r="D11" s="215"/>
    </row>
    <row r="12" spans="1:4" s="135" customFormat="1" ht="12" customHeight="1" thickBot="1" x14ac:dyDescent="0.25">
      <c r="A12" s="207" t="s">
        <v>10</v>
      </c>
      <c r="B12" s="219" t="s">
        <v>202</v>
      </c>
      <c r="C12" s="209">
        <f>+C13+C14+C15+C16+C17</f>
        <v>11893472</v>
      </c>
      <c r="D12" s="209">
        <f>SUM(D13:D17)</f>
        <v>34864869</v>
      </c>
    </row>
    <row r="13" spans="1:4" s="135" customFormat="1" ht="12" customHeight="1" x14ac:dyDescent="0.2">
      <c r="A13" s="210" t="s">
        <v>82</v>
      </c>
      <c r="B13" s="211" t="s">
        <v>203</v>
      </c>
      <c r="C13" s="212"/>
      <c r="D13" s="212"/>
    </row>
    <row r="14" spans="1:4" s="135" customFormat="1" ht="12" customHeight="1" x14ac:dyDescent="0.2">
      <c r="A14" s="213" t="s">
        <v>83</v>
      </c>
      <c r="B14" s="214" t="s">
        <v>204</v>
      </c>
      <c r="C14" s="215"/>
      <c r="D14" s="215"/>
    </row>
    <row r="15" spans="1:4" s="135" customFormat="1" ht="12" customHeight="1" x14ac:dyDescent="0.2">
      <c r="A15" s="213" t="s">
        <v>84</v>
      </c>
      <c r="B15" s="214" t="s">
        <v>345</v>
      </c>
      <c r="C15" s="215"/>
      <c r="D15" s="215"/>
    </row>
    <row r="16" spans="1:4" s="135" customFormat="1" ht="12" customHeight="1" x14ac:dyDescent="0.2">
      <c r="A16" s="213" t="s">
        <v>85</v>
      </c>
      <c r="B16" s="214" t="s">
        <v>346</v>
      </c>
      <c r="C16" s="215"/>
      <c r="D16" s="215"/>
    </row>
    <row r="17" spans="1:4" s="135" customFormat="1" ht="12" customHeight="1" x14ac:dyDescent="0.2">
      <c r="A17" s="213" t="s">
        <v>86</v>
      </c>
      <c r="B17" s="214" t="s">
        <v>453</v>
      </c>
      <c r="C17" s="215">
        <v>11893472</v>
      </c>
      <c r="D17" s="215">
        <v>34864869</v>
      </c>
    </row>
    <row r="18" spans="1:4" s="135" customFormat="1" ht="12" customHeight="1" thickBot="1" x14ac:dyDescent="0.25">
      <c r="A18" s="217" t="s">
        <v>95</v>
      </c>
      <c r="B18" s="218" t="s">
        <v>206</v>
      </c>
      <c r="C18" s="220"/>
      <c r="D18" s="220"/>
    </row>
    <row r="19" spans="1:4" s="135" customFormat="1" ht="12" customHeight="1" thickBot="1" x14ac:dyDescent="0.25">
      <c r="A19" s="207" t="s">
        <v>11</v>
      </c>
      <c r="B19" s="208" t="s">
        <v>207</v>
      </c>
      <c r="C19" s="209">
        <f>+C20+C21+C22+C23+C24</f>
        <v>14169963</v>
      </c>
      <c r="D19" s="209">
        <f>SUM(D20:D24)</f>
        <v>14169963</v>
      </c>
    </row>
    <row r="20" spans="1:4" s="135" customFormat="1" ht="12" customHeight="1" x14ac:dyDescent="0.2">
      <c r="A20" s="210" t="s">
        <v>65</v>
      </c>
      <c r="B20" s="211" t="s">
        <v>208</v>
      </c>
      <c r="C20" s="212"/>
      <c r="D20" s="212"/>
    </row>
    <row r="21" spans="1:4" s="135" customFormat="1" ht="12" customHeight="1" x14ac:dyDescent="0.2">
      <c r="A21" s="213" t="s">
        <v>66</v>
      </c>
      <c r="B21" s="214" t="s">
        <v>209</v>
      </c>
      <c r="C21" s="215"/>
      <c r="D21" s="215"/>
    </row>
    <row r="22" spans="1:4" s="135" customFormat="1" ht="12" customHeight="1" x14ac:dyDescent="0.2">
      <c r="A22" s="213" t="s">
        <v>67</v>
      </c>
      <c r="B22" s="214" t="s">
        <v>347</v>
      </c>
      <c r="C22" s="215"/>
      <c r="D22" s="215"/>
    </row>
    <row r="23" spans="1:4" s="135" customFormat="1" ht="12" customHeight="1" x14ac:dyDescent="0.2">
      <c r="A23" s="213" t="s">
        <v>68</v>
      </c>
      <c r="B23" s="214" t="s">
        <v>348</v>
      </c>
      <c r="C23" s="215"/>
      <c r="D23" s="215"/>
    </row>
    <row r="24" spans="1:4" s="135" customFormat="1" ht="12" customHeight="1" x14ac:dyDescent="0.2">
      <c r="A24" s="213" t="s">
        <v>126</v>
      </c>
      <c r="B24" s="214" t="s">
        <v>210</v>
      </c>
      <c r="C24" s="215">
        <v>14169963</v>
      </c>
      <c r="D24" s="215">
        <v>14169963</v>
      </c>
    </row>
    <row r="25" spans="1:4" s="135" customFormat="1" ht="12" customHeight="1" thickBot="1" x14ac:dyDescent="0.25">
      <c r="A25" s="217" t="s">
        <v>127</v>
      </c>
      <c r="B25" s="227" t="s">
        <v>211</v>
      </c>
      <c r="C25" s="223">
        <v>11756884</v>
      </c>
      <c r="D25" s="223">
        <v>11756884</v>
      </c>
    </row>
    <row r="26" spans="1:4" s="135" customFormat="1" ht="12" customHeight="1" thickBot="1" x14ac:dyDescent="0.25">
      <c r="A26" s="207" t="s">
        <v>128</v>
      </c>
      <c r="B26" s="208" t="s">
        <v>441</v>
      </c>
      <c r="C26" s="224">
        <f>SUM(C27:C33)</f>
        <v>16445000</v>
      </c>
      <c r="D26" s="224">
        <f>SUM(D27:D33)</f>
        <v>16445000</v>
      </c>
    </row>
    <row r="27" spans="1:4" s="135" customFormat="1" ht="12" customHeight="1" x14ac:dyDescent="0.2">
      <c r="A27" s="210" t="s">
        <v>212</v>
      </c>
      <c r="B27" s="211" t="s">
        <v>436</v>
      </c>
      <c r="C27" s="212"/>
      <c r="D27" s="212"/>
    </row>
    <row r="28" spans="1:4" s="135" customFormat="1" ht="12" customHeight="1" x14ac:dyDescent="0.2">
      <c r="A28" s="213" t="s">
        <v>213</v>
      </c>
      <c r="B28" s="214" t="s">
        <v>437</v>
      </c>
      <c r="C28" s="215"/>
      <c r="D28" s="215"/>
    </row>
    <row r="29" spans="1:4" s="135" customFormat="1" ht="12" customHeight="1" x14ac:dyDescent="0.2">
      <c r="A29" s="213" t="s">
        <v>214</v>
      </c>
      <c r="B29" s="214" t="s">
        <v>438</v>
      </c>
      <c r="C29" s="215">
        <v>15000000</v>
      </c>
      <c r="D29" s="215">
        <v>15000000</v>
      </c>
    </row>
    <row r="30" spans="1:4" s="135" customFormat="1" ht="12" customHeight="1" x14ac:dyDescent="0.2">
      <c r="A30" s="213" t="s">
        <v>215</v>
      </c>
      <c r="B30" s="214" t="s">
        <v>439</v>
      </c>
      <c r="C30" s="215"/>
      <c r="D30" s="215"/>
    </row>
    <row r="31" spans="1:4" s="135" customFormat="1" ht="12" customHeight="1" x14ac:dyDescent="0.2">
      <c r="A31" s="213" t="s">
        <v>433</v>
      </c>
      <c r="B31" s="214" t="s">
        <v>216</v>
      </c>
      <c r="C31" s="215">
        <v>1000000</v>
      </c>
      <c r="D31" s="215">
        <v>1000000</v>
      </c>
    </row>
    <row r="32" spans="1:4" s="135" customFormat="1" ht="12" customHeight="1" x14ac:dyDescent="0.2">
      <c r="A32" s="213" t="s">
        <v>434</v>
      </c>
      <c r="B32" s="214" t="s">
        <v>474</v>
      </c>
      <c r="C32" s="215">
        <v>400000</v>
      </c>
      <c r="D32" s="215">
        <v>400000</v>
      </c>
    </row>
    <row r="33" spans="1:4" s="135" customFormat="1" ht="12" customHeight="1" thickBot="1" x14ac:dyDescent="0.25">
      <c r="A33" s="217" t="s">
        <v>435</v>
      </c>
      <c r="B33" s="225" t="s">
        <v>217</v>
      </c>
      <c r="C33" s="220">
        <v>45000</v>
      </c>
      <c r="D33" s="220">
        <v>45000</v>
      </c>
    </row>
    <row r="34" spans="1:4" s="135" customFormat="1" ht="12" customHeight="1" thickBot="1" x14ac:dyDescent="0.25">
      <c r="A34" s="207" t="s">
        <v>13</v>
      </c>
      <c r="B34" s="208" t="s">
        <v>355</v>
      </c>
      <c r="C34" s="209">
        <f>SUM(C35:C45)</f>
        <v>2000000</v>
      </c>
      <c r="D34" s="209">
        <f>SUM(D35:D45)</f>
        <v>2000000</v>
      </c>
    </row>
    <row r="35" spans="1:4" s="135" customFormat="1" ht="12" customHeight="1" x14ac:dyDescent="0.2">
      <c r="A35" s="210" t="s">
        <v>69</v>
      </c>
      <c r="B35" s="211" t="s">
        <v>220</v>
      </c>
      <c r="C35" s="212">
        <v>2000000</v>
      </c>
      <c r="D35" s="212">
        <v>2000000</v>
      </c>
    </row>
    <row r="36" spans="1:4" s="135" customFormat="1" ht="12" customHeight="1" x14ac:dyDescent="0.2">
      <c r="A36" s="213" t="s">
        <v>70</v>
      </c>
      <c r="B36" s="214" t="s">
        <v>221</v>
      </c>
      <c r="C36" s="215"/>
      <c r="D36" s="215"/>
    </row>
    <row r="37" spans="1:4" s="135" customFormat="1" ht="12" customHeight="1" x14ac:dyDescent="0.2">
      <c r="A37" s="213" t="s">
        <v>71</v>
      </c>
      <c r="B37" s="214" t="s">
        <v>222</v>
      </c>
      <c r="C37" s="215"/>
      <c r="D37" s="215"/>
    </row>
    <row r="38" spans="1:4" s="135" customFormat="1" ht="12" customHeight="1" x14ac:dyDescent="0.2">
      <c r="A38" s="213" t="s">
        <v>130</v>
      </c>
      <c r="B38" s="214" t="s">
        <v>223</v>
      </c>
      <c r="C38" s="215"/>
      <c r="D38" s="215"/>
    </row>
    <row r="39" spans="1:4" s="135" customFormat="1" ht="12" customHeight="1" x14ac:dyDescent="0.2">
      <c r="A39" s="213" t="s">
        <v>131</v>
      </c>
      <c r="B39" s="214" t="s">
        <v>224</v>
      </c>
      <c r="C39" s="215"/>
      <c r="D39" s="215"/>
    </row>
    <row r="40" spans="1:4" s="135" customFormat="1" ht="12" customHeight="1" x14ac:dyDescent="0.2">
      <c r="A40" s="213" t="s">
        <v>132</v>
      </c>
      <c r="B40" s="214" t="s">
        <v>225</v>
      </c>
      <c r="C40" s="215"/>
      <c r="D40" s="215"/>
    </row>
    <row r="41" spans="1:4" s="135" customFormat="1" ht="12" customHeight="1" x14ac:dyDescent="0.2">
      <c r="A41" s="213" t="s">
        <v>133</v>
      </c>
      <c r="B41" s="214" t="s">
        <v>226</v>
      </c>
      <c r="C41" s="215"/>
      <c r="D41" s="215"/>
    </row>
    <row r="42" spans="1:4" s="135" customFormat="1" ht="12" customHeight="1" x14ac:dyDescent="0.2">
      <c r="A42" s="213" t="s">
        <v>134</v>
      </c>
      <c r="B42" s="214" t="s">
        <v>440</v>
      </c>
      <c r="C42" s="215"/>
      <c r="D42" s="215"/>
    </row>
    <row r="43" spans="1:4" s="135" customFormat="1" ht="12" customHeight="1" x14ac:dyDescent="0.2">
      <c r="A43" s="213" t="s">
        <v>218</v>
      </c>
      <c r="B43" s="214" t="s">
        <v>227</v>
      </c>
      <c r="C43" s="226"/>
      <c r="D43" s="226"/>
    </row>
    <row r="44" spans="1:4" s="135" customFormat="1" ht="12" customHeight="1" x14ac:dyDescent="0.2">
      <c r="A44" s="217" t="s">
        <v>219</v>
      </c>
      <c r="B44" s="227" t="s">
        <v>357</v>
      </c>
      <c r="C44" s="228"/>
      <c r="D44" s="228"/>
    </row>
    <row r="45" spans="1:4" s="135" customFormat="1" ht="12" customHeight="1" thickBot="1" x14ac:dyDescent="0.25">
      <c r="A45" s="217" t="s">
        <v>356</v>
      </c>
      <c r="B45" s="218" t="s">
        <v>228</v>
      </c>
      <c r="C45" s="228"/>
      <c r="D45" s="228"/>
    </row>
    <row r="46" spans="1:4" s="135" customFormat="1" ht="12" customHeight="1" thickBot="1" x14ac:dyDescent="0.25">
      <c r="A46" s="207" t="s">
        <v>14</v>
      </c>
      <c r="B46" s="208" t="s">
        <v>229</v>
      </c>
      <c r="C46" s="209">
        <f>SUM(C47:C51)</f>
        <v>0</v>
      </c>
      <c r="D46" s="209"/>
    </row>
    <row r="47" spans="1:4" s="135" customFormat="1" ht="12" customHeight="1" x14ac:dyDescent="0.2">
      <c r="A47" s="210" t="s">
        <v>72</v>
      </c>
      <c r="B47" s="211" t="s">
        <v>233</v>
      </c>
      <c r="C47" s="229"/>
      <c r="D47" s="229"/>
    </row>
    <row r="48" spans="1:4" s="135" customFormat="1" ht="12" customHeight="1" x14ac:dyDescent="0.2">
      <c r="A48" s="213" t="s">
        <v>73</v>
      </c>
      <c r="B48" s="214" t="s">
        <v>234</v>
      </c>
      <c r="C48" s="226"/>
      <c r="D48" s="226"/>
    </row>
    <row r="49" spans="1:4" s="135" customFormat="1" ht="12" customHeight="1" x14ac:dyDescent="0.2">
      <c r="A49" s="213" t="s">
        <v>230</v>
      </c>
      <c r="B49" s="214" t="s">
        <v>235</v>
      </c>
      <c r="C49" s="226"/>
      <c r="D49" s="226"/>
    </row>
    <row r="50" spans="1:4" s="135" customFormat="1" ht="12" customHeight="1" x14ac:dyDescent="0.2">
      <c r="A50" s="213" t="s">
        <v>231</v>
      </c>
      <c r="B50" s="214" t="s">
        <v>236</v>
      </c>
      <c r="C50" s="226"/>
      <c r="D50" s="226"/>
    </row>
    <row r="51" spans="1:4" s="135" customFormat="1" ht="12" customHeight="1" thickBot="1" x14ac:dyDescent="0.25">
      <c r="A51" s="217" t="s">
        <v>232</v>
      </c>
      <c r="B51" s="218" t="s">
        <v>237</v>
      </c>
      <c r="C51" s="228"/>
      <c r="D51" s="228"/>
    </row>
    <row r="52" spans="1:4" s="135" customFormat="1" ht="12" customHeight="1" thickBot="1" x14ac:dyDescent="0.25">
      <c r="A52" s="207" t="s">
        <v>135</v>
      </c>
      <c r="B52" s="208" t="s">
        <v>238</v>
      </c>
      <c r="C52" s="209">
        <f>SUM(C53:C55)</f>
        <v>0</v>
      </c>
      <c r="D52" s="209"/>
    </row>
    <row r="53" spans="1:4" s="135" customFormat="1" ht="12" customHeight="1" x14ac:dyDescent="0.2">
      <c r="A53" s="210" t="s">
        <v>74</v>
      </c>
      <c r="B53" s="211" t="s">
        <v>239</v>
      </c>
      <c r="C53" s="212"/>
      <c r="D53" s="212"/>
    </row>
    <row r="54" spans="1:4" s="135" customFormat="1" ht="12" customHeight="1" x14ac:dyDescent="0.2">
      <c r="A54" s="213" t="s">
        <v>75</v>
      </c>
      <c r="B54" s="214" t="s">
        <v>349</v>
      </c>
      <c r="C54" s="215"/>
      <c r="D54" s="215"/>
    </row>
    <row r="55" spans="1:4" s="135" customFormat="1" ht="12" customHeight="1" x14ac:dyDescent="0.2">
      <c r="A55" s="213" t="s">
        <v>242</v>
      </c>
      <c r="B55" s="214" t="s">
        <v>240</v>
      </c>
      <c r="C55" s="215"/>
      <c r="D55" s="215"/>
    </row>
    <row r="56" spans="1:4" s="135" customFormat="1" ht="12" customHeight="1" thickBot="1" x14ac:dyDescent="0.25">
      <c r="A56" s="217" t="s">
        <v>243</v>
      </c>
      <c r="B56" s="218" t="s">
        <v>241</v>
      </c>
      <c r="C56" s="220"/>
      <c r="D56" s="220"/>
    </row>
    <row r="57" spans="1:4" s="135" customFormat="1" ht="12" customHeight="1" thickBot="1" x14ac:dyDescent="0.25">
      <c r="A57" s="207" t="s">
        <v>16</v>
      </c>
      <c r="B57" s="219" t="s">
        <v>244</v>
      </c>
      <c r="C57" s="209">
        <f>SUM(C58:C60)</f>
        <v>159965</v>
      </c>
      <c r="D57" s="209">
        <f>SUM(D58:D60)</f>
        <v>159965</v>
      </c>
    </row>
    <row r="58" spans="1:4" s="135" customFormat="1" ht="12" customHeight="1" x14ac:dyDescent="0.2">
      <c r="A58" s="210" t="s">
        <v>136</v>
      </c>
      <c r="B58" s="211" t="s">
        <v>246</v>
      </c>
      <c r="C58" s="226"/>
      <c r="D58" s="226"/>
    </row>
    <row r="59" spans="1:4" s="135" customFormat="1" ht="12" customHeight="1" x14ac:dyDescent="0.2">
      <c r="A59" s="213" t="s">
        <v>137</v>
      </c>
      <c r="B59" s="214" t="s">
        <v>350</v>
      </c>
      <c r="C59" s="226"/>
      <c r="D59" s="226"/>
    </row>
    <row r="60" spans="1:4" s="135" customFormat="1" ht="12" customHeight="1" x14ac:dyDescent="0.2">
      <c r="A60" s="213" t="s">
        <v>176</v>
      </c>
      <c r="B60" s="214" t="s">
        <v>247</v>
      </c>
      <c r="C60" s="226">
        <v>159965</v>
      </c>
      <c r="D60" s="226">
        <v>159965</v>
      </c>
    </row>
    <row r="61" spans="1:4" s="135" customFormat="1" ht="12" customHeight="1" thickBot="1" x14ac:dyDescent="0.25">
      <c r="A61" s="217" t="s">
        <v>245</v>
      </c>
      <c r="B61" s="218" t="s">
        <v>248</v>
      </c>
      <c r="C61" s="226"/>
      <c r="D61" s="226"/>
    </row>
    <row r="62" spans="1:4" s="135" customFormat="1" ht="12" customHeight="1" thickBot="1" x14ac:dyDescent="0.25">
      <c r="A62" s="230" t="s">
        <v>396</v>
      </c>
      <c r="B62" s="208" t="s">
        <v>249</v>
      </c>
      <c r="C62" s="224">
        <f>+C5+C12+C19+C26+C34+C46+C52+C57</f>
        <v>59066403</v>
      </c>
      <c r="D62" s="224">
        <f>SUM(D5,D12,D19,D26,D34,D46,D52,D57)</f>
        <v>82037800</v>
      </c>
    </row>
    <row r="63" spans="1:4" s="135" customFormat="1" ht="12" customHeight="1" thickBot="1" x14ac:dyDescent="0.25">
      <c r="A63" s="231" t="s">
        <v>250</v>
      </c>
      <c r="B63" s="219" t="s">
        <v>251</v>
      </c>
      <c r="C63" s="209">
        <f>SUM(C64:C66)</f>
        <v>0</v>
      </c>
      <c r="D63" s="209"/>
    </row>
    <row r="64" spans="1:4" s="135" customFormat="1" ht="12" customHeight="1" x14ac:dyDescent="0.2">
      <c r="A64" s="210" t="s">
        <v>279</v>
      </c>
      <c r="B64" s="211" t="s">
        <v>252</v>
      </c>
      <c r="C64" s="226"/>
      <c r="D64" s="226"/>
    </row>
    <row r="65" spans="1:4" s="135" customFormat="1" ht="12" customHeight="1" x14ac:dyDescent="0.2">
      <c r="A65" s="213" t="s">
        <v>288</v>
      </c>
      <c r="B65" s="214" t="s">
        <v>253</v>
      </c>
      <c r="C65" s="226"/>
      <c r="D65" s="226"/>
    </row>
    <row r="66" spans="1:4" s="135" customFormat="1" ht="12" customHeight="1" thickBot="1" x14ac:dyDescent="0.25">
      <c r="A66" s="217" t="s">
        <v>289</v>
      </c>
      <c r="B66" s="232" t="s">
        <v>381</v>
      </c>
      <c r="C66" s="226"/>
      <c r="D66" s="226"/>
    </row>
    <row r="67" spans="1:4" s="135" customFormat="1" ht="12" customHeight="1" thickBot="1" x14ac:dyDescent="0.25">
      <c r="A67" s="231" t="s">
        <v>255</v>
      </c>
      <c r="B67" s="219" t="s">
        <v>256</v>
      </c>
      <c r="C67" s="209">
        <f>SUM(C68:C71)</f>
        <v>0</v>
      </c>
      <c r="D67" s="209"/>
    </row>
    <row r="68" spans="1:4" s="135" customFormat="1" ht="12" customHeight="1" x14ac:dyDescent="0.2">
      <c r="A68" s="210" t="s">
        <v>115</v>
      </c>
      <c r="B68" s="211" t="s">
        <v>257</v>
      </c>
      <c r="C68" s="226"/>
      <c r="D68" s="226"/>
    </row>
    <row r="69" spans="1:4" s="135" customFormat="1" ht="12" customHeight="1" x14ac:dyDescent="0.2">
      <c r="A69" s="213" t="s">
        <v>116</v>
      </c>
      <c r="B69" s="214" t="s">
        <v>450</v>
      </c>
      <c r="C69" s="226"/>
      <c r="D69" s="226"/>
    </row>
    <row r="70" spans="1:4" s="135" customFormat="1" ht="12" customHeight="1" x14ac:dyDescent="0.2">
      <c r="A70" s="213" t="s">
        <v>280</v>
      </c>
      <c r="B70" s="214" t="s">
        <v>258</v>
      </c>
      <c r="C70" s="226"/>
      <c r="D70" s="226"/>
    </row>
    <row r="71" spans="1:4" s="135" customFormat="1" ht="12" customHeight="1" thickBot="1" x14ac:dyDescent="0.25">
      <c r="A71" s="217" t="s">
        <v>281</v>
      </c>
      <c r="B71" s="218" t="s">
        <v>451</v>
      </c>
      <c r="C71" s="226"/>
      <c r="D71" s="226"/>
    </row>
    <row r="72" spans="1:4" s="135" customFormat="1" ht="12" customHeight="1" thickBot="1" x14ac:dyDescent="0.25">
      <c r="A72" s="231" t="s">
        <v>259</v>
      </c>
      <c r="B72" s="219" t="s">
        <v>260</v>
      </c>
      <c r="C72" s="209">
        <f>SUM(C73:C74)</f>
        <v>31675239</v>
      </c>
      <c r="D72" s="209">
        <f>SUM(D73:D74)</f>
        <v>31906241</v>
      </c>
    </row>
    <row r="73" spans="1:4" s="135" customFormat="1" ht="12" customHeight="1" x14ac:dyDescent="0.2">
      <c r="A73" s="210" t="s">
        <v>282</v>
      </c>
      <c r="B73" s="211" t="s">
        <v>261</v>
      </c>
      <c r="C73" s="226">
        <v>31675239</v>
      </c>
      <c r="D73" s="226">
        <v>31906241</v>
      </c>
    </row>
    <row r="74" spans="1:4" s="135" customFormat="1" ht="12" customHeight="1" thickBot="1" x14ac:dyDescent="0.25">
      <c r="A74" s="217" t="s">
        <v>283</v>
      </c>
      <c r="B74" s="218" t="s">
        <v>262</v>
      </c>
      <c r="C74" s="226"/>
      <c r="D74" s="226"/>
    </row>
    <row r="75" spans="1:4" s="135" customFormat="1" ht="12" customHeight="1" thickBot="1" x14ac:dyDescent="0.25">
      <c r="A75" s="231" t="s">
        <v>263</v>
      </c>
      <c r="B75" s="219" t="s">
        <v>264</v>
      </c>
      <c r="C75" s="209">
        <f>SUM(C76:C78)</f>
        <v>0</v>
      </c>
      <c r="D75" s="209"/>
    </row>
    <row r="76" spans="1:4" s="135" customFormat="1" ht="12" customHeight="1" x14ac:dyDescent="0.2">
      <c r="A76" s="210" t="s">
        <v>284</v>
      </c>
      <c r="B76" s="211" t="s">
        <v>265</v>
      </c>
      <c r="C76" s="226"/>
      <c r="D76" s="226"/>
    </row>
    <row r="77" spans="1:4" s="135" customFormat="1" ht="12" customHeight="1" x14ac:dyDescent="0.2">
      <c r="A77" s="213" t="s">
        <v>285</v>
      </c>
      <c r="B77" s="214" t="s">
        <v>266</v>
      </c>
      <c r="C77" s="226"/>
      <c r="D77" s="226"/>
    </row>
    <row r="78" spans="1:4" s="135" customFormat="1" ht="12" customHeight="1" thickBot="1" x14ac:dyDescent="0.25">
      <c r="A78" s="217" t="s">
        <v>286</v>
      </c>
      <c r="B78" s="218" t="s">
        <v>452</v>
      </c>
      <c r="C78" s="235"/>
      <c r="D78" s="235"/>
    </row>
    <row r="79" spans="1:4" s="135" customFormat="1" ht="12" customHeight="1" thickBot="1" x14ac:dyDescent="0.25">
      <c r="A79" s="231" t="s">
        <v>267</v>
      </c>
      <c r="B79" s="219" t="s">
        <v>287</v>
      </c>
      <c r="C79" s="209">
        <f>SUM(C80:C83)</f>
        <v>0</v>
      </c>
      <c r="D79" s="209"/>
    </row>
    <row r="80" spans="1:4" s="135" customFormat="1" ht="12" customHeight="1" x14ac:dyDescent="0.2">
      <c r="A80" s="236" t="s">
        <v>268</v>
      </c>
      <c r="B80" s="211" t="s">
        <v>269</v>
      </c>
      <c r="C80" s="226"/>
      <c r="D80" s="226"/>
    </row>
    <row r="81" spans="1:4" s="135" customFormat="1" ht="12" customHeight="1" x14ac:dyDescent="0.2">
      <c r="A81" s="237" t="s">
        <v>270</v>
      </c>
      <c r="B81" s="214" t="s">
        <v>271</v>
      </c>
      <c r="C81" s="226"/>
      <c r="D81" s="226"/>
    </row>
    <row r="82" spans="1:4" s="135" customFormat="1" ht="12" customHeight="1" x14ac:dyDescent="0.2">
      <c r="A82" s="237" t="s">
        <v>272</v>
      </c>
      <c r="B82" s="214" t="s">
        <v>273</v>
      </c>
      <c r="C82" s="226"/>
      <c r="D82" s="226"/>
    </row>
    <row r="83" spans="1:4" s="135" customFormat="1" ht="12" customHeight="1" thickBot="1" x14ac:dyDescent="0.25">
      <c r="A83" s="238" t="s">
        <v>274</v>
      </c>
      <c r="B83" s="218" t="s">
        <v>275</v>
      </c>
      <c r="C83" s="226"/>
      <c r="D83" s="226"/>
    </row>
    <row r="84" spans="1:4" s="135" customFormat="1" ht="12" customHeight="1" thickBot="1" x14ac:dyDescent="0.25">
      <c r="A84" s="231" t="s">
        <v>276</v>
      </c>
      <c r="B84" s="219" t="s">
        <v>395</v>
      </c>
      <c r="C84" s="239"/>
      <c r="D84" s="239"/>
    </row>
    <row r="85" spans="1:4" s="135" customFormat="1" ht="13.5" customHeight="1" thickBot="1" x14ac:dyDescent="0.25">
      <c r="A85" s="231" t="s">
        <v>278</v>
      </c>
      <c r="B85" s="219" t="s">
        <v>277</v>
      </c>
      <c r="C85" s="239"/>
      <c r="D85" s="239"/>
    </row>
    <row r="86" spans="1:4" s="135" customFormat="1" ht="15.75" customHeight="1" thickBot="1" x14ac:dyDescent="0.25">
      <c r="A86" s="231" t="s">
        <v>290</v>
      </c>
      <c r="B86" s="240" t="s">
        <v>398</v>
      </c>
      <c r="C86" s="224">
        <f>+C63+C67+C72+C75+C79+C85+C84</f>
        <v>31675239</v>
      </c>
      <c r="D86" s="224">
        <f>SUM(D75,D63,D67,D72,D79,D84,D85)</f>
        <v>31906241</v>
      </c>
    </row>
    <row r="87" spans="1:4" s="135" customFormat="1" ht="16.5" customHeight="1" thickBot="1" x14ac:dyDescent="0.25">
      <c r="A87" s="241" t="s">
        <v>397</v>
      </c>
      <c r="B87" s="242" t="s">
        <v>399</v>
      </c>
      <c r="C87" s="224">
        <f>+C62+C86</f>
        <v>90741642</v>
      </c>
      <c r="D87" s="224">
        <f>SUM(D62,D86)</f>
        <v>113944041</v>
      </c>
    </row>
    <row r="88" spans="1:4" s="135" customFormat="1" ht="82.9" hidden="1" customHeight="1" x14ac:dyDescent="0.2">
      <c r="A88" s="243"/>
      <c r="B88" s="244"/>
      <c r="C88" s="245"/>
      <c r="D88" s="245"/>
    </row>
    <row r="89" spans="1:4" ht="16.5" customHeight="1" x14ac:dyDescent="0.25">
      <c r="A89" s="503" t="s">
        <v>37</v>
      </c>
      <c r="B89" s="503"/>
      <c r="C89" s="503"/>
      <c r="D89" s="246"/>
    </row>
    <row r="90" spans="1:4" s="136" customFormat="1" ht="16.5" customHeight="1" thickBot="1" x14ac:dyDescent="0.3">
      <c r="A90" s="505" t="s">
        <v>118</v>
      </c>
      <c r="B90" s="505"/>
      <c r="C90" s="508" t="str">
        <f>C2</f>
        <v>Forintban!</v>
      </c>
      <c r="D90" s="514"/>
    </row>
    <row r="91" spans="1:4" ht="38.1" customHeight="1" thickBot="1" x14ac:dyDescent="0.3">
      <c r="A91" s="4" t="s">
        <v>52</v>
      </c>
      <c r="B91" s="5" t="s">
        <v>38</v>
      </c>
      <c r="C91" s="6" t="str">
        <f>+C3</f>
        <v>2019. évi előirányzat     eredeti</v>
      </c>
      <c r="D91" s="6" t="s">
        <v>481</v>
      </c>
    </row>
    <row r="92" spans="1:4" s="134" customFormat="1" ht="12" customHeight="1" thickBot="1" x14ac:dyDescent="0.25">
      <c r="A92" s="4"/>
      <c r="B92" s="5" t="s">
        <v>407</v>
      </c>
      <c r="C92" s="6" t="s">
        <v>408</v>
      </c>
      <c r="D92" s="6" t="s">
        <v>409</v>
      </c>
    </row>
    <row r="93" spans="1:4" ht="12" customHeight="1" thickBot="1" x14ac:dyDescent="0.3">
      <c r="A93" s="247" t="s">
        <v>9</v>
      </c>
      <c r="B93" s="248" t="s">
        <v>489</v>
      </c>
      <c r="C93" s="249">
        <f>C94+C95+C96+C97+C98+C111</f>
        <v>54951241</v>
      </c>
      <c r="D93" s="249">
        <f>SUM(D94:D98,D111)</f>
        <v>83091190</v>
      </c>
    </row>
    <row r="94" spans="1:4" ht="12" customHeight="1" x14ac:dyDescent="0.25">
      <c r="A94" s="250" t="s">
        <v>76</v>
      </c>
      <c r="B94" s="251" t="s">
        <v>39</v>
      </c>
      <c r="C94" s="252">
        <v>16693039</v>
      </c>
      <c r="D94" s="252">
        <v>35629318</v>
      </c>
    </row>
    <row r="95" spans="1:4" ht="12" customHeight="1" x14ac:dyDescent="0.25">
      <c r="A95" s="213" t="s">
        <v>77</v>
      </c>
      <c r="B95" s="253" t="s">
        <v>138</v>
      </c>
      <c r="C95" s="215">
        <v>2909653</v>
      </c>
      <c r="D95" s="215">
        <v>4759848</v>
      </c>
    </row>
    <row r="96" spans="1:4" ht="12" customHeight="1" x14ac:dyDescent="0.25">
      <c r="A96" s="213" t="s">
        <v>78</v>
      </c>
      <c r="B96" s="253" t="s">
        <v>107</v>
      </c>
      <c r="C96" s="220">
        <v>22808000</v>
      </c>
      <c r="D96" s="220">
        <v>25714066</v>
      </c>
    </row>
    <row r="97" spans="1:4" ht="12" customHeight="1" x14ac:dyDescent="0.25">
      <c r="A97" s="213" t="s">
        <v>79</v>
      </c>
      <c r="B97" s="254" t="s">
        <v>139</v>
      </c>
      <c r="C97" s="220">
        <v>1950000</v>
      </c>
      <c r="D97" s="220">
        <v>1950000</v>
      </c>
    </row>
    <row r="98" spans="1:4" ht="12" customHeight="1" x14ac:dyDescent="0.25">
      <c r="A98" s="213" t="s">
        <v>90</v>
      </c>
      <c r="B98" s="255" t="s">
        <v>140</v>
      </c>
      <c r="C98" s="220">
        <v>6420106</v>
      </c>
      <c r="D98" s="220">
        <f>SUM(D99:D110)</f>
        <v>12012764</v>
      </c>
    </row>
    <row r="99" spans="1:4" ht="12" customHeight="1" x14ac:dyDescent="0.25">
      <c r="A99" s="213" t="s">
        <v>80</v>
      </c>
      <c r="B99" s="253" t="s">
        <v>362</v>
      </c>
      <c r="C99" s="220"/>
      <c r="D99" s="220"/>
    </row>
    <row r="100" spans="1:4" ht="12" customHeight="1" x14ac:dyDescent="0.25">
      <c r="A100" s="213" t="s">
        <v>81</v>
      </c>
      <c r="B100" s="256" t="s">
        <v>361</v>
      </c>
      <c r="C100" s="220"/>
      <c r="D100" s="220"/>
    </row>
    <row r="101" spans="1:4" ht="12" customHeight="1" x14ac:dyDescent="0.25">
      <c r="A101" s="213" t="s">
        <v>91</v>
      </c>
      <c r="B101" s="256" t="s">
        <v>360</v>
      </c>
      <c r="C101" s="220"/>
      <c r="D101" s="220"/>
    </row>
    <row r="102" spans="1:4" ht="12" customHeight="1" x14ac:dyDescent="0.25">
      <c r="A102" s="213" t="s">
        <v>92</v>
      </c>
      <c r="B102" s="257" t="s">
        <v>293</v>
      </c>
      <c r="C102" s="220"/>
      <c r="D102" s="220"/>
    </row>
    <row r="103" spans="1:4" ht="12" customHeight="1" x14ac:dyDescent="0.25">
      <c r="A103" s="213" t="s">
        <v>93</v>
      </c>
      <c r="B103" s="258" t="s">
        <v>294</v>
      </c>
      <c r="C103" s="220"/>
      <c r="D103" s="220"/>
    </row>
    <row r="104" spans="1:4" ht="12" customHeight="1" x14ac:dyDescent="0.25">
      <c r="A104" s="213" t="s">
        <v>94</v>
      </c>
      <c r="B104" s="258" t="s">
        <v>295</v>
      </c>
      <c r="C104" s="220"/>
      <c r="D104" s="220"/>
    </row>
    <row r="105" spans="1:4" ht="12" customHeight="1" x14ac:dyDescent="0.25">
      <c r="A105" s="213" t="s">
        <v>96</v>
      </c>
      <c r="B105" s="257" t="s">
        <v>296</v>
      </c>
      <c r="C105" s="220">
        <v>5390106</v>
      </c>
      <c r="D105" s="220">
        <v>10982764</v>
      </c>
    </row>
    <row r="106" spans="1:4" ht="12" customHeight="1" x14ac:dyDescent="0.25">
      <c r="A106" s="213" t="s">
        <v>141</v>
      </c>
      <c r="B106" s="257" t="s">
        <v>297</v>
      </c>
      <c r="C106" s="220"/>
      <c r="D106" s="220"/>
    </row>
    <row r="107" spans="1:4" ht="12" customHeight="1" x14ac:dyDescent="0.25">
      <c r="A107" s="213" t="s">
        <v>291</v>
      </c>
      <c r="B107" s="258" t="s">
        <v>298</v>
      </c>
      <c r="C107" s="220"/>
      <c r="D107" s="220"/>
    </row>
    <row r="108" spans="1:4" ht="12" customHeight="1" x14ac:dyDescent="0.25">
      <c r="A108" s="259" t="s">
        <v>292</v>
      </c>
      <c r="B108" s="256" t="s">
        <v>299</v>
      </c>
      <c r="C108" s="220"/>
      <c r="D108" s="220"/>
    </row>
    <row r="109" spans="1:4" ht="12" customHeight="1" x14ac:dyDescent="0.25">
      <c r="A109" s="213" t="s">
        <v>358</v>
      </c>
      <c r="B109" s="256" t="s">
        <v>300</v>
      </c>
      <c r="C109" s="220"/>
      <c r="D109" s="220"/>
    </row>
    <row r="110" spans="1:4" ht="12" customHeight="1" x14ac:dyDescent="0.25">
      <c r="A110" s="217" t="s">
        <v>359</v>
      </c>
      <c r="B110" s="256" t="s">
        <v>301</v>
      </c>
      <c r="C110" s="220">
        <v>1030000</v>
      </c>
      <c r="D110" s="220">
        <v>1030000</v>
      </c>
    </row>
    <row r="111" spans="1:4" ht="12" customHeight="1" x14ac:dyDescent="0.25">
      <c r="A111" s="213" t="s">
        <v>363</v>
      </c>
      <c r="B111" s="254" t="s">
        <v>40</v>
      </c>
      <c r="C111" s="215">
        <v>4170443</v>
      </c>
      <c r="D111" s="215">
        <f>SUM(D112:D113)</f>
        <v>3025194</v>
      </c>
    </row>
    <row r="112" spans="1:4" ht="12" customHeight="1" x14ac:dyDescent="0.25">
      <c r="A112" s="213" t="s">
        <v>364</v>
      </c>
      <c r="B112" s="253" t="s">
        <v>366</v>
      </c>
      <c r="C112" s="215">
        <v>4170443</v>
      </c>
      <c r="D112" s="215">
        <v>3025194</v>
      </c>
    </row>
    <row r="113" spans="1:4" ht="12" customHeight="1" thickBot="1" x14ac:dyDescent="0.3">
      <c r="A113" s="233" t="s">
        <v>365</v>
      </c>
      <c r="B113" s="260" t="s">
        <v>367</v>
      </c>
      <c r="C113" s="261"/>
      <c r="D113" s="261"/>
    </row>
    <row r="114" spans="1:4" ht="12" customHeight="1" thickBot="1" x14ac:dyDescent="0.3">
      <c r="A114" s="262" t="s">
        <v>10</v>
      </c>
      <c r="B114" s="263" t="s">
        <v>490</v>
      </c>
      <c r="C114" s="264">
        <f>+C115+C117+C119</f>
        <v>35214481</v>
      </c>
      <c r="D114" s="264">
        <f>SUM(D115,D117,D119)</f>
        <v>30276931</v>
      </c>
    </row>
    <row r="115" spans="1:4" ht="12" customHeight="1" x14ac:dyDescent="0.25">
      <c r="A115" s="210" t="s">
        <v>82</v>
      </c>
      <c r="B115" s="253" t="s">
        <v>175</v>
      </c>
      <c r="C115" s="212">
        <v>24695388</v>
      </c>
      <c r="D115" s="212">
        <v>16695388</v>
      </c>
    </row>
    <row r="116" spans="1:4" ht="12" customHeight="1" x14ac:dyDescent="0.25">
      <c r="A116" s="210" t="s">
        <v>83</v>
      </c>
      <c r="B116" s="265" t="s">
        <v>305</v>
      </c>
      <c r="C116" s="212">
        <v>13081000</v>
      </c>
      <c r="D116" s="212">
        <v>13081000</v>
      </c>
    </row>
    <row r="117" spans="1:4" ht="12" customHeight="1" x14ac:dyDescent="0.25">
      <c r="A117" s="210" t="s">
        <v>84</v>
      </c>
      <c r="B117" s="265" t="s">
        <v>142</v>
      </c>
      <c r="C117" s="215">
        <v>10519093</v>
      </c>
      <c r="D117" s="215">
        <v>13581543</v>
      </c>
    </row>
    <row r="118" spans="1:4" ht="12" customHeight="1" x14ac:dyDescent="0.25">
      <c r="A118" s="210" t="s">
        <v>85</v>
      </c>
      <c r="B118" s="265" t="s">
        <v>306</v>
      </c>
      <c r="C118" s="266"/>
      <c r="D118" s="266"/>
    </row>
    <row r="119" spans="1:4" ht="12" customHeight="1" x14ac:dyDescent="0.25">
      <c r="A119" s="210" t="s">
        <v>86</v>
      </c>
      <c r="B119" s="218" t="s">
        <v>454</v>
      </c>
      <c r="C119" s="266"/>
      <c r="D119" s="266"/>
    </row>
    <row r="120" spans="1:4" ht="12" customHeight="1" x14ac:dyDescent="0.25">
      <c r="A120" s="210" t="s">
        <v>95</v>
      </c>
      <c r="B120" s="216" t="s">
        <v>351</v>
      </c>
      <c r="C120" s="266"/>
      <c r="D120" s="266"/>
    </row>
    <row r="121" spans="1:4" ht="12" customHeight="1" x14ac:dyDescent="0.25">
      <c r="A121" s="210" t="s">
        <v>97</v>
      </c>
      <c r="B121" s="267" t="s">
        <v>311</v>
      </c>
      <c r="C121" s="266"/>
      <c r="D121" s="266"/>
    </row>
    <row r="122" spans="1:4" ht="24" x14ac:dyDescent="0.25">
      <c r="A122" s="210" t="s">
        <v>143</v>
      </c>
      <c r="B122" s="258" t="s">
        <v>295</v>
      </c>
      <c r="C122" s="266"/>
      <c r="D122" s="266"/>
    </row>
    <row r="123" spans="1:4" ht="12" customHeight="1" x14ac:dyDescent="0.25">
      <c r="A123" s="210" t="s">
        <v>144</v>
      </c>
      <c r="B123" s="258" t="s">
        <v>310</v>
      </c>
      <c r="C123" s="266"/>
      <c r="D123" s="266"/>
    </row>
    <row r="124" spans="1:4" ht="12" customHeight="1" x14ac:dyDescent="0.25">
      <c r="A124" s="210" t="s">
        <v>145</v>
      </c>
      <c r="B124" s="258" t="s">
        <v>309</v>
      </c>
      <c r="C124" s="266"/>
      <c r="D124" s="266"/>
    </row>
    <row r="125" spans="1:4" ht="12" customHeight="1" x14ac:dyDescent="0.25">
      <c r="A125" s="210" t="s">
        <v>302</v>
      </c>
      <c r="B125" s="258" t="s">
        <v>298</v>
      </c>
      <c r="C125" s="266"/>
      <c r="D125" s="266"/>
    </row>
    <row r="126" spans="1:4" ht="12" customHeight="1" x14ac:dyDescent="0.25">
      <c r="A126" s="210" t="s">
        <v>303</v>
      </c>
      <c r="B126" s="258" t="s">
        <v>308</v>
      </c>
      <c r="C126" s="266"/>
      <c r="D126" s="266"/>
    </row>
    <row r="127" spans="1:4" ht="24.75" thickBot="1" x14ac:dyDescent="0.3">
      <c r="A127" s="259" t="s">
        <v>304</v>
      </c>
      <c r="B127" s="258" t="s">
        <v>307</v>
      </c>
      <c r="C127" s="268"/>
      <c r="D127" s="268"/>
    </row>
    <row r="128" spans="1:4" ht="12" customHeight="1" thickBot="1" x14ac:dyDescent="0.3">
      <c r="A128" s="207" t="s">
        <v>11</v>
      </c>
      <c r="B128" s="269" t="s">
        <v>368</v>
      </c>
      <c r="C128" s="209">
        <f>+C93+C114</f>
        <v>90165722</v>
      </c>
      <c r="D128" s="209">
        <f>SUM(D93,D114)</f>
        <v>113368121</v>
      </c>
    </row>
    <row r="129" spans="1:4" ht="12" customHeight="1" thickBot="1" x14ac:dyDescent="0.3">
      <c r="A129" s="207" t="s">
        <v>12</v>
      </c>
      <c r="B129" s="269" t="s">
        <v>369</v>
      </c>
      <c r="C129" s="209">
        <f>+C130+C131+C132</f>
        <v>0</v>
      </c>
      <c r="D129" s="209"/>
    </row>
    <row r="130" spans="1:4" ht="12" customHeight="1" x14ac:dyDescent="0.25">
      <c r="A130" s="210" t="s">
        <v>212</v>
      </c>
      <c r="B130" s="265" t="s">
        <v>376</v>
      </c>
      <c r="C130" s="266"/>
      <c r="D130" s="266"/>
    </row>
    <row r="131" spans="1:4" ht="12" customHeight="1" x14ac:dyDescent="0.25">
      <c r="A131" s="210" t="s">
        <v>213</v>
      </c>
      <c r="B131" s="265" t="s">
        <v>377</v>
      </c>
      <c r="C131" s="266"/>
      <c r="D131" s="266"/>
    </row>
    <row r="132" spans="1:4" ht="12" customHeight="1" thickBot="1" x14ac:dyDescent="0.3">
      <c r="A132" s="259" t="s">
        <v>214</v>
      </c>
      <c r="B132" s="265" t="s">
        <v>378</v>
      </c>
      <c r="C132" s="266"/>
      <c r="D132" s="266"/>
    </row>
    <row r="133" spans="1:4" ht="12" customHeight="1" thickBot="1" x14ac:dyDescent="0.3">
      <c r="A133" s="207" t="s">
        <v>13</v>
      </c>
      <c r="B133" s="269" t="s">
        <v>370</v>
      </c>
      <c r="C133" s="209">
        <f>SUM(C134:C139)</f>
        <v>0</v>
      </c>
      <c r="D133" s="209"/>
    </row>
    <row r="134" spans="1:4" ht="12" customHeight="1" x14ac:dyDescent="0.25">
      <c r="A134" s="210" t="s">
        <v>69</v>
      </c>
      <c r="B134" s="270" t="s">
        <v>379</v>
      </c>
      <c r="C134" s="266"/>
      <c r="D134" s="266"/>
    </row>
    <row r="135" spans="1:4" ht="12" customHeight="1" x14ac:dyDescent="0.25">
      <c r="A135" s="210" t="s">
        <v>70</v>
      </c>
      <c r="B135" s="270" t="s">
        <v>371</v>
      </c>
      <c r="C135" s="266"/>
      <c r="D135" s="266"/>
    </row>
    <row r="136" spans="1:4" ht="12" customHeight="1" x14ac:dyDescent="0.25">
      <c r="A136" s="210" t="s">
        <v>71</v>
      </c>
      <c r="B136" s="270" t="s">
        <v>372</v>
      </c>
      <c r="C136" s="266"/>
      <c r="D136" s="266"/>
    </row>
    <row r="137" spans="1:4" ht="12" customHeight="1" x14ac:dyDescent="0.25">
      <c r="A137" s="210" t="s">
        <v>130</v>
      </c>
      <c r="B137" s="270" t="s">
        <v>373</v>
      </c>
      <c r="C137" s="266"/>
      <c r="D137" s="266"/>
    </row>
    <row r="138" spans="1:4" ht="12" customHeight="1" x14ac:dyDescent="0.25">
      <c r="A138" s="210" t="s">
        <v>131</v>
      </c>
      <c r="B138" s="270" t="s">
        <v>374</v>
      </c>
      <c r="C138" s="266"/>
      <c r="D138" s="266"/>
    </row>
    <row r="139" spans="1:4" ht="12" customHeight="1" thickBot="1" x14ac:dyDescent="0.3">
      <c r="A139" s="259" t="s">
        <v>132</v>
      </c>
      <c r="B139" s="270" t="s">
        <v>375</v>
      </c>
      <c r="C139" s="266"/>
      <c r="D139" s="266"/>
    </row>
    <row r="140" spans="1:4" ht="12" customHeight="1" thickBot="1" x14ac:dyDescent="0.3">
      <c r="A140" s="207" t="s">
        <v>14</v>
      </c>
      <c r="B140" s="269" t="s">
        <v>383</v>
      </c>
      <c r="C140" s="224">
        <f>+C141+C142+C143+C144</f>
        <v>575920</v>
      </c>
      <c r="D140" s="224">
        <f>SUM(D141:D144)</f>
        <v>575920</v>
      </c>
    </row>
    <row r="141" spans="1:4" ht="12" customHeight="1" x14ac:dyDescent="0.25">
      <c r="A141" s="210" t="s">
        <v>72</v>
      </c>
      <c r="B141" s="270" t="s">
        <v>312</v>
      </c>
      <c r="C141" s="266"/>
      <c r="D141" s="266"/>
    </row>
    <row r="142" spans="1:4" ht="12" customHeight="1" x14ac:dyDescent="0.25">
      <c r="A142" s="210" t="s">
        <v>73</v>
      </c>
      <c r="B142" s="270" t="s">
        <v>313</v>
      </c>
      <c r="C142" s="266">
        <v>575920</v>
      </c>
      <c r="D142" s="266">
        <v>575920</v>
      </c>
    </row>
    <row r="143" spans="1:4" ht="12" customHeight="1" x14ac:dyDescent="0.25">
      <c r="A143" s="210" t="s">
        <v>230</v>
      </c>
      <c r="B143" s="270" t="s">
        <v>384</v>
      </c>
      <c r="C143" s="266"/>
      <c r="D143" s="266"/>
    </row>
    <row r="144" spans="1:4" ht="12" customHeight="1" thickBot="1" x14ac:dyDescent="0.3">
      <c r="A144" s="259" t="s">
        <v>231</v>
      </c>
      <c r="B144" s="271" t="s">
        <v>332</v>
      </c>
      <c r="C144" s="266"/>
      <c r="D144" s="266"/>
    </row>
    <row r="145" spans="1:9" ht="12" customHeight="1" thickBot="1" x14ac:dyDescent="0.3">
      <c r="A145" s="207" t="s">
        <v>15</v>
      </c>
      <c r="B145" s="269" t="s">
        <v>385</v>
      </c>
      <c r="C145" s="272">
        <f>SUM(C146:C150)</f>
        <v>0</v>
      </c>
      <c r="D145" s="272"/>
    </row>
    <row r="146" spans="1:9" ht="12" customHeight="1" x14ac:dyDescent="0.25">
      <c r="A146" s="210" t="s">
        <v>74</v>
      </c>
      <c r="B146" s="270" t="s">
        <v>380</v>
      </c>
      <c r="C146" s="266"/>
      <c r="D146" s="266"/>
    </row>
    <row r="147" spans="1:9" ht="12" customHeight="1" x14ac:dyDescent="0.25">
      <c r="A147" s="210" t="s">
        <v>75</v>
      </c>
      <c r="B147" s="270" t="s">
        <v>387</v>
      </c>
      <c r="C147" s="266"/>
      <c r="D147" s="266"/>
    </row>
    <row r="148" spans="1:9" ht="12" customHeight="1" x14ac:dyDescent="0.25">
      <c r="A148" s="210" t="s">
        <v>242</v>
      </c>
      <c r="B148" s="270" t="s">
        <v>382</v>
      </c>
      <c r="C148" s="266"/>
      <c r="D148" s="266"/>
    </row>
    <row r="149" spans="1:9" ht="12" customHeight="1" x14ac:dyDescent="0.25">
      <c r="A149" s="210" t="s">
        <v>243</v>
      </c>
      <c r="B149" s="270" t="s">
        <v>388</v>
      </c>
      <c r="C149" s="266"/>
      <c r="D149" s="266"/>
    </row>
    <row r="150" spans="1:9" ht="12" customHeight="1" thickBot="1" x14ac:dyDescent="0.3">
      <c r="A150" s="210" t="s">
        <v>386</v>
      </c>
      <c r="B150" s="270" t="s">
        <v>389</v>
      </c>
      <c r="C150" s="266"/>
      <c r="D150" s="266"/>
    </row>
    <row r="151" spans="1:9" ht="12" customHeight="1" thickBot="1" x14ac:dyDescent="0.3">
      <c r="A151" s="207" t="s">
        <v>16</v>
      </c>
      <c r="B151" s="269" t="s">
        <v>390</v>
      </c>
      <c r="C151" s="273"/>
      <c r="D151" s="273"/>
    </row>
    <row r="152" spans="1:9" ht="12" customHeight="1" thickBot="1" x14ac:dyDescent="0.3">
      <c r="A152" s="207" t="s">
        <v>17</v>
      </c>
      <c r="B152" s="269" t="s">
        <v>391</v>
      </c>
      <c r="C152" s="273"/>
      <c r="D152" s="273"/>
    </row>
    <row r="153" spans="1:9" ht="15" customHeight="1" thickBot="1" x14ac:dyDescent="0.3">
      <c r="A153" s="207" t="s">
        <v>18</v>
      </c>
      <c r="B153" s="269" t="s">
        <v>393</v>
      </c>
      <c r="C153" s="137">
        <f>+C129+C133+C140+C145+C151+C152</f>
        <v>575920</v>
      </c>
      <c r="D153" s="137">
        <f>SUM(D129,D133,D140,D145,D151,D152)</f>
        <v>575920</v>
      </c>
      <c r="F153" s="138"/>
      <c r="G153" s="139"/>
      <c r="H153" s="139"/>
      <c r="I153" s="139"/>
    </row>
    <row r="154" spans="1:9" s="135" customFormat="1" ht="12.95" customHeight="1" thickBot="1" x14ac:dyDescent="0.25">
      <c r="A154" s="274" t="s">
        <v>19</v>
      </c>
      <c r="B154" s="123" t="s">
        <v>392</v>
      </c>
      <c r="C154" s="137">
        <f>+C128+C153</f>
        <v>90741642</v>
      </c>
      <c r="D154" s="137">
        <f>SUM(D128,D153)</f>
        <v>113944041</v>
      </c>
    </row>
    <row r="155" spans="1:9" ht="7.5" customHeight="1" x14ac:dyDescent="0.25">
      <c r="A155" s="246"/>
      <c r="B155" s="246"/>
      <c r="C155" s="275"/>
      <c r="D155" s="275"/>
    </row>
    <row r="156" spans="1:9" x14ac:dyDescent="0.25">
      <c r="A156" s="506" t="s">
        <v>314</v>
      </c>
      <c r="B156" s="506"/>
      <c r="C156" s="506"/>
      <c r="D156" s="246"/>
    </row>
    <row r="157" spans="1:9" ht="15" customHeight="1" thickBot="1" x14ac:dyDescent="0.3">
      <c r="A157" s="502" t="s">
        <v>119</v>
      </c>
      <c r="B157" s="502"/>
      <c r="C157" s="509" t="str">
        <f>C90</f>
        <v>Forintban!</v>
      </c>
      <c r="D157" s="510"/>
    </row>
    <row r="158" spans="1:9" ht="13.5" customHeight="1" thickBot="1" x14ac:dyDescent="0.3">
      <c r="A158" s="207">
        <v>1</v>
      </c>
      <c r="B158" s="276" t="s">
        <v>394</v>
      </c>
      <c r="C158" s="209">
        <f>+C62-C128</f>
        <v>-31099319</v>
      </c>
      <c r="D158" s="209">
        <v>-31330321</v>
      </c>
    </row>
    <row r="159" spans="1:9" ht="27.75" customHeight="1" thickBot="1" x14ac:dyDescent="0.3">
      <c r="A159" s="207" t="s">
        <v>10</v>
      </c>
      <c r="B159" s="276" t="s">
        <v>400</v>
      </c>
      <c r="C159" s="209">
        <f>+C86-C153</f>
        <v>31099319</v>
      </c>
      <c r="D159" s="209">
        <v>31330321</v>
      </c>
    </row>
  </sheetData>
  <mergeCells count="10">
    <mergeCell ref="A156:C156"/>
    <mergeCell ref="A157:B157"/>
    <mergeCell ref="A1:C1"/>
    <mergeCell ref="A2:B2"/>
    <mergeCell ref="A89:C89"/>
    <mergeCell ref="A90:B90"/>
    <mergeCell ref="C2:D2"/>
    <mergeCell ref="C90:D90"/>
    <mergeCell ref="C157:D157"/>
    <mergeCell ref="A3:A4"/>
  </mergeCells>
  <phoneticPr fontId="27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 xml:space="preserve">&amp;C&amp;"Times New Roman CE,Félkövér"&amp;12
Csikvánd Község Önkormányzat
2019. ÉVI KÖLTSÉGVETÉS
KÖTELEZŐ FELADATAINAK MÉRLEGE &amp;R&amp;"Times New Roman CE,Félkövér dőlt"&amp;11 </oddHeader>
  </headerFooter>
  <rowBreaks count="1" manualBreakCount="1">
    <brk id="87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H33"/>
  <sheetViews>
    <sheetView view="pageBreakPreview" zoomScaleNormal="100" zoomScaleSheetLayoutView="100" workbookViewId="0">
      <selection activeCell="H1" sqref="H1:H32"/>
    </sheetView>
  </sheetViews>
  <sheetFormatPr defaultColWidth="9.33203125" defaultRowHeight="12.75" x14ac:dyDescent="0.2"/>
  <cols>
    <col min="1" max="1" width="6.83203125" style="14" customWidth="1"/>
    <col min="2" max="2" width="55.1640625" style="80" customWidth="1"/>
    <col min="3" max="4" width="16.33203125" style="14" customWidth="1"/>
    <col min="5" max="5" width="55.1640625" style="14" customWidth="1"/>
    <col min="6" max="7" width="16.33203125" style="14" customWidth="1"/>
    <col min="8" max="8" width="4.83203125" style="14" customWidth="1"/>
    <col min="9" max="16384" width="9.33203125" style="14"/>
  </cols>
  <sheetData>
    <row r="1" spans="1:8" ht="39.75" customHeight="1" x14ac:dyDescent="0.2">
      <c r="B1" s="110" t="s">
        <v>122</v>
      </c>
      <c r="C1" s="111"/>
      <c r="D1" s="111"/>
      <c r="E1" s="111"/>
      <c r="F1" s="111"/>
      <c r="G1" s="111"/>
      <c r="H1" s="515" t="s">
        <v>504</v>
      </c>
    </row>
    <row r="2" spans="1:8" ht="14.25" thickBot="1" x14ac:dyDescent="0.25">
      <c r="F2" s="517" t="s">
        <v>444</v>
      </c>
      <c r="G2" s="518"/>
      <c r="H2" s="515"/>
    </row>
    <row r="3" spans="1:8" ht="18" customHeight="1" thickBot="1" x14ac:dyDescent="0.25">
      <c r="A3" s="519" t="s">
        <v>52</v>
      </c>
      <c r="B3" s="112" t="s">
        <v>43</v>
      </c>
      <c r="C3" s="113"/>
      <c r="D3" s="156"/>
      <c r="E3" s="112" t="s">
        <v>44</v>
      </c>
      <c r="F3" s="159"/>
      <c r="G3" s="162"/>
      <c r="H3" s="515"/>
    </row>
    <row r="4" spans="1:8" s="114" customFormat="1" ht="35.25" customHeight="1" thickBot="1" x14ac:dyDescent="0.25">
      <c r="A4" s="520"/>
      <c r="B4" s="81" t="s">
        <v>45</v>
      </c>
      <c r="C4" s="82" t="str">
        <f>+'1. mell. 1. OLDAL'!C3</f>
        <v>2019. évi előirányzat eredeti</v>
      </c>
      <c r="D4" s="6" t="s">
        <v>481</v>
      </c>
      <c r="E4" s="81" t="s">
        <v>45</v>
      </c>
      <c r="F4" s="160" t="str">
        <f>+C4</f>
        <v>2019. évi előirányzat eredeti</v>
      </c>
      <c r="G4" s="6" t="s">
        <v>481</v>
      </c>
      <c r="H4" s="515"/>
    </row>
    <row r="5" spans="1:8" s="118" customFormat="1" ht="12" customHeight="1" thickBot="1" x14ac:dyDescent="0.25">
      <c r="A5" s="521"/>
      <c r="B5" s="115" t="s">
        <v>407</v>
      </c>
      <c r="C5" s="116" t="s">
        <v>408</v>
      </c>
      <c r="D5" s="157" t="s">
        <v>409</v>
      </c>
      <c r="E5" s="115" t="s">
        <v>411</v>
      </c>
      <c r="F5" s="161" t="s">
        <v>410</v>
      </c>
      <c r="G5" s="117" t="s">
        <v>412</v>
      </c>
      <c r="H5" s="515"/>
    </row>
    <row r="6" spans="1:8" ht="12.95" customHeight="1" x14ac:dyDescent="0.2">
      <c r="A6" s="277" t="s">
        <v>9</v>
      </c>
      <c r="B6" s="278" t="s">
        <v>315</v>
      </c>
      <c r="C6" s="279">
        <v>14398003</v>
      </c>
      <c r="D6" s="280">
        <v>14398003</v>
      </c>
      <c r="E6" s="278" t="s">
        <v>46</v>
      </c>
      <c r="F6" s="281">
        <v>16693039</v>
      </c>
      <c r="G6" s="282">
        <v>35629318</v>
      </c>
      <c r="H6" s="515"/>
    </row>
    <row r="7" spans="1:8" ht="12.95" customHeight="1" x14ac:dyDescent="0.2">
      <c r="A7" s="283" t="s">
        <v>10</v>
      </c>
      <c r="B7" s="284" t="s">
        <v>316</v>
      </c>
      <c r="C7" s="285">
        <v>11893472</v>
      </c>
      <c r="D7" s="286">
        <v>34864869</v>
      </c>
      <c r="E7" s="284" t="s">
        <v>138</v>
      </c>
      <c r="F7" s="287">
        <v>2909653</v>
      </c>
      <c r="G7" s="286">
        <v>4759848</v>
      </c>
      <c r="H7" s="515"/>
    </row>
    <row r="8" spans="1:8" ht="12.95" customHeight="1" x14ac:dyDescent="0.2">
      <c r="A8" s="283" t="s">
        <v>11</v>
      </c>
      <c r="B8" s="284" t="s">
        <v>337</v>
      </c>
      <c r="C8" s="285"/>
      <c r="D8" s="288"/>
      <c r="E8" s="284" t="s">
        <v>180</v>
      </c>
      <c r="F8" s="287">
        <v>22808000</v>
      </c>
      <c r="G8" s="289">
        <v>25714066</v>
      </c>
      <c r="H8" s="515"/>
    </row>
    <row r="9" spans="1:8" ht="12.95" customHeight="1" x14ac:dyDescent="0.2">
      <c r="A9" s="283" t="s">
        <v>12</v>
      </c>
      <c r="B9" s="284" t="s">
        <v>129</v>
      </c>
      <c r="C9" s="285">
        <v>16445000</v>
      </c>
      <c r="D9" s="288">
        <v>16445000</v>
      </c>
      <c r="E9" s="284" t="s">
        <v>139</v>
      </c>
      <c r="F9" s="287">
        <v>1950000</v>
      </c>
      <c r="G9" s="289">
        <v>1950000</v>
      </c>
      <c r="H9" s="515"/>
    </row>
    <row r="10" spans="1:8" ht="12.95" customHeight="1" x14ac:dyDescent="0.2">
      <c r="A10" s="283" t="s">
        <v>13</v>
      </c>
      <c r="B10" s="290" t="s">
        <v>344</v>
      </c>
      <c r="C10" s="285">
        <v>2000000</v>
      </c>
      <c r="D10" s="288">
        <v>2000000</v>
      </c>
      <c r="E10" s="284" t="s">
        <v>140</v>
      </c>
      <c r="F10" s="287">
        <v>6420106</v>
      </c>
      <c r="G10" s="289">
        <v>12012764</v>
      </c>
      <c r="H10" s="515"/>
    </row>
    <row r="11" spans="1:8" ht="12.95" customHeight="1" x14ac:dyDescent="0.2">
      <c r="A11" s="283" t="s">
        <v>14</v>
      </c>
      <c r="B11" s="284" t="s">
        <v>317</v>
      </c>
      <c r="C11" s="287"/>
      <c r="D11" s="291"/>
      <c r="E11" s="284" t="s">
        <v>40</v>
      </c>
      <c r="F11" s="287"/>
      <c r="G11" s="291"/>
      <c r="H11" s="515"/>
    </row>
    <row r="12" spans="1:8" ht="12.95" customHeight="1" x14ac:dyDescent="0.2">
      <c r="A12" s="283" t="s">
        <v>15</v>
      </c>
      <c r="B12" s="284" t="s">
        <v>401</v>
      </c>
      <c r="C12" s="285"/>
      <c r="D12" s="288"/>
      <c r="E12" s="292"/>
      <c r="F12" s="287"/>
      <c r="G12" s="291"/>
      <c r="H12" s="515"/>
    </row>
    <row r="13" spans="1:8" ht="12.95" customHeight="1" x14ac:dyDescent="0.2">
      <c r="A13" s="283" t="s">
        <v>16</v>
      </c>
      <c r="B13" s="292"/>
      <c r="C13" s="285"/>
      <c r="D13" s="288"/>
      <c r="E13" s="292"/>
      <c r="F13" s="287"/>
      <c r="G13" s="291"/>
      <c r="H13" s="515"/>
    </row>
    <row r="14" spans="1:8" ht="12.95" customHeight="1" x14ac:dyDescent="0.2">
      <c r="A14" s="283" t="s">
        <v>17</v>
      </c>
      <c r="B14" s="293"/>
      <c r="C14" s="287"/>
      <c r="D14" s="291"/>
      <c r="E14" s="292"/>
      <c r="F14" s="287"/>
      <c r="G14" s="291"/>
      <c r="H14" s="515"/>
    </row>
    <row r="15" spans="1:8" ht="12.95" customHeight="1" x14ac:dyDescent="0.2">
      <c r="A15" s="283" t="s">
        <v>18</v>
      </c>
      <c r="B15" s="292"/>
      <c r="C15" s="285"/>
      <c r="D15" s="288"/>
      <c r="E15" s="292"/>
      <c r="F15" s="287"/>
      <c r="G15" s="291"/>
      <c r="H15" s="515"/>
    </row>
    <row r="16" spans="1:8" ht="12.95" customHeight="1" x14ac:dyDescent="0.2">
      <c r="A16" s="283" t="s">
        <v>19</v>
      </c>
      <c r="B16" s="292"/>
      <c r="C16" s="285"/>
      <c r="D16" s="288"/>
      <c r="E16" s="292"/>
      <c r="F16" s="287"/>
      <c r="G16" s="291"/>
      <c r="H16" s="515"/>
    </row>
    <row r="17" spans="1:8" ht="12.95" customHeight="1" thickBot="1" x14ac:dyDescent="0.25">
      <c r="A17" s="283" t="s">
        <v>20</v>
      </c>
      <c r="B17" s="294"/>
      <c r="C17" s="295"/>
      <c r="D17" s="296"/>
      <c r="E17" s="292"/>
      <c r="F17" s="297"/>
      <c r="G17" s="298"/>
      <c r="H17" s="515"/>
    </row>
    <row r="18" spans="1:8" ht="15.95" customHeight="1" thickBot="1" x14ac:dyDescent="0.25">
      <c r="A18" s="119" t="s">
        <v>21</v>
      </c>
      <c r="B18" s="120" t="s">
        <v>402</v>
      </c>
      <c r="C18" s="299">
        <f>SUM(C6:C17)</f>
        <v>44736475</v>
      </c>
      <c r="D18" s="300">
        <f>SUM(D6:D7,D9,D10,D11)</f>
        <v>67707872</v>
      </c>
      <c r="E18" s="120" t="s">
        <v>323</v>
      </c>
      <c r="F18" s="301">
        <f>SUM(F6:F17)</f>
        <v>50780798</v>
      </c>
      <c r="G18" s="163">
        <f>SUM(G6:G17)</f>
        <v>80065996</v>
      </c>
      <c r="H18" s="515"/>
    </row>
    <row r="19" spans="1:8" ht="12.95" customHeight="1" x14ac:dyDescent="0.2">
      <c r="A19" s="302" t="s">
        <v>22</v>
      </c>
      <c r="B19" s="303" t="s">
        <v>320</v>
      </c>
      <c r="C19" s="304">
        <f>SUM(C20:C23)</f>
        <v>6620243</v>
      </c>
      <c r="D19" s="305">
        <f>SUM(D20:D23)</f>
        <v>12934044</v>
      </c>
      <c r="E19" s="284" t="s">
        <v>146</v>
      </c>
      <c r="F19" s="306"/>
      <c r="G19" s="307"/>
      <c r="H19" s="515"/>
    </row>
    <row r="20" spans="1:8" ht="12.95" customHeight="1" x14ac:dyDescent="0.2">
      <c r="A20" s="283" t="s">
        <v>23</v>
      </c>
      <c r="B20" s="284" t="s">
        <v>173</v>
      </c>
      <c r="C20" s="285">
        <v>6620243</v>
      </c>
      <c r="D20" s="288">
        <v>12934044</v>
      </c>
      <c r="E20" s="284" t="s">
        <v>322</v>
      </c>
      <c r="F20" s="287"/>
      <c r="G20" s="291"/>
      <c r="H20" s="515"/>
    </row>
    <row r="21" spans="1:8" ht="12.95" customHeight="1" x14ac:dyDescent="0.2">
      <c r="A21" s="283" t="s">
        <v>24</v>
      </c>
      <c r="B21" s="284" t="s">
        <v>174</v>
      </c>
      <c r="C21" s="285"/>
      <c r="D21" s="288"/>
      <c r="E21" s="284" t="s">
        <v>120</v>
      </c>
      <c r="F21" s="287"/>
      <c r="G21" s="291"/>
      <c r="H21" s="515"/>
    </row>
    <row r="22" spans="1:8" ht="12.95" customHeight="1" x14ac:dyDescent="0.2">
      <c r="A22" s="283" t="s">
        <v>25</v>
      </c>
      <c r="B22" s="284" t="s">
        <v>178</v>
      </c>
      <c r="C22" s="285"/>
      <c r="D22" s="288"/>
      <c r="E22" s="284" t="s">
        <v>121</v>
      </c>
      <c r="F22" s="287"/>
      <c r="G22" s="291"/>
      <c r="H22" s="515"/>
    </row>
    <row r="23" spans="1:8" ht="12.95" customHeight="1" x14ac:dyDescent="0.2">
      <c r="A23" s="283" t="s">
        <v>26</v>
      </c>
      <c r="B23" s="284" t="s">
        <v>179</v>
      </c>
      <c r="C23" s="285"/>
      <c r="D23" s="308"/>
      <c r="E23" s="303" t="s">
        <v>181</v>
      </c>
      <c r="F23" s="287"/>
      <c r="G23" s="291"/>
      <c r="H23" s="515"/>
    </row>
    <row r="24" spans="1:8" ht="12.95" customHeight="1" x14ac:dyDescent="0.2">
      <c r="A24" s="283" t="s">
        <v>27</v>
      </c>
      <c r="B24" s="284" t="s">
        <v>321</v>
      </c>
      <c r="C24" s="309">
        <f>+C25+C26</f>
        <v>0</v>
      </c>
      <c r="D24" s="310"/>
      <c r="E24" s="284" t="s">
        <v>147</v>
      </c>
      <c r="F24" s="287"/>
      <c r="G24" s="291"/>
      <c r="H24" s="515"/>
    </row>
    <row r="25" spans="1:8" ht="12.95" customHeight="1" x14ac:dyDescent="0.2">
      <c r="A25" s="302" t="s">
        <v>28</v>
      </c>
      <c r="B25" s="303" t="s">
        <v>318</v>
      </c>
      <c r="C25" s="311"/>
      <c r="D25" s="308"/>
      <c r="E25" s="278" t="s">
        <v>384</v>
      </c>
      <c r="F25" s="306"/>
      <c r="G25" s="291"/>
      <c r="H25" s="515"/>
    </row>
    <row r="26" spans="1:8" ht="12.95" customHeight="1" x14ac:dyDescent="0.2">
      <c r="A26" s="283" t="s">
        <v>29</v>
      </c>
      <c r="B26" s="284" t="s">
        <v>319</v>
      </c>
      <c r="C26" s="285"/>
      <c r="D26" s="288"/>
      <c r="E26" s="284" t="s">
        <v>390</v>
      </c>
      <c r="F26" s="287"/>
      <c r="G26" s="291"/>
      <c r="H26" s="515"/>
    </row>
    <row r="27" spans="1:8" ht="12.95" customHeight="1" x14ac:dyDescent="0.2">
      <c r="A27" s="283" t="s">
        <v>30</v>
      </c>
      <c r="B27" s="284" t="s">
        <v>395</v>
      </c>
      <c r="C27" s="285"/>
      <c r="D27" s="288"/>
      <c r="E27" s="284" t="s">
        <v>391</v>
      </c>
      <c r="F27" s="287"/>
      <c r="G27" s="291"/>
      <c r="H27" s="515"/>
    </row>
    <row r="28" spans="1:8" ht="12.95" customHeight="1" thickBot="1" x14ac:dyDescent="0.25">
      <c r="A28" s="302" t="s">
        <v>31</v>
      </c>
      <c r="B28" s="303" t="s">
        <v>277</v>
      </c>
      <c r="C28" s="311"/>
      <c r="D28" s="308"/>
      <c r="E28" s="312" t="s">
        <v>313</v>
      </c>
      <c r="F28" s="306">
        <v>575920</v>
      </c>
      <c r="G28" s="298">
        <v>575920</v>
      </c>
      <c r="H28" s="515"/>
    </row>
    <row r="29" spans="1:8" ht="26.25" thickBot="1" x14ac:dyDescent="0.25">
      <c r="A29" s="119" t="s">
        <v>32</v>
      </c>
      <c r="B29" s="120" t="s">
        <v>403</v>
      </c>
      <c r="C29" s="301">
        <f>+C19+C24+C27+C28</f>
        <v>6620243</v>
      </c>
      <c r="D29" s="163">
        <f>SUM(D24,D19)</f>
        <v>12934044</v>
      </c>
      <c r="E29" s="120" t="s">
        <v>405</v>
      </c>
      <c r="F29" s="301">
        <f>SUM(F19:F28)</f>
        <v>575920</v>
      </c>
      <c r="G29" s="163">
        <f>SUM(G19:G28)</f>
        <v>575920</v>
      </c>
      <c r="H29" s="515"/>
    </row>
    <row r="30" spans="1:8" ht="13.5" thickBot="1" x14ac:dyDescent="0.25">
      <c r="A30" s="119" t="s">
        <v>33</v>
      </c>
      <c r="B30" s="120" t="s">
        <v>404</v>
      </c>
      <c r="C30" s="158">
        <f>+C18+C29</f>
        <v>51356718</v>
      </c>
      <c r="D30" s="163">
        <f>SUM(D18,D29)</f>
        <v>80641916</v>
      </c>
      <c r="E30" s="120" t="s">
        <v>406</v>
      </c>
      <c r="F30" s="158">
        <f>+F18+F29</f>
        <v>51356718</v>
      </c>
      <c r="G30" s="163">
        <f>SUM(G18,G29)</f>
        <v>80641916</v>
      </c>
      <c r="H30" s="515"/>
    </row>
    <row r="31" spans="1:8" ht="13.5" thickBot="1" x14ac:dyDescent="0.25">
      <c r="A31" s="119" t="s">
        <v>34</v>
      </c>
      <c r="B31" s="120" t="s">
        <v>124</v>
      </c>
      <c r="C31" s="158">
        <f>IF(C18-F18&lt;0,F18-C18,"-")</f>
        <v>6044323</v>
      </c>
      <c r="D31" s="163">
        <v>12358124</v>
      </c>
      <c r="E31" s="120" t="s">
        <v>125</v>
      </c>
      <c r="F31" s="158" t="str">
        <f>IF(C18-F18&gt;0,C18-F18,"-")</f>
        <v>-</v>
      </c>
      <c r="G31" s="163" t="s">
        <v>482</v>
      </c>
      <c r="H31" s="515"/>
    </row>
    <row r="32" spans="1:8" ht="13.5" thickBot="1" x14ac:dyDescent="0.25">
      <c r="A32" s="119" t="s">
        <v>35</v>
      </c>
      <c r="B32" s="120" t="s">
        <v>446</v>
      </c>
      <c r="C32" s="158" t="str">
        <f>IF(C30-F30&lt;0,F30-C30,"-")</f>
        <v>-</v>
      </c>
      <c r="D32" s="163" t="s">
        <v>482</v>
      </c>
      <c r="E32" s="120" t="s">
        <v>447</v>
      </c>
      <c r="F32" s="158" t="str">
        <f>IF(C30-F30&gt;0,C30-F30,"-")</f>
        <v>-</v>
      </c>
      <c r="G32" s="163" t="s">
        <v>482</v>
      </c>
      <c r="H32" s="515"/>
    </row>
    <row r="33" spans="2:5" ht="18.75" x14ac:dyDescent="0.2">
      <c r="B33" s="516"/>
      <c r="C33" s="516"/>
      <c r="D33" s="516"/>
      <c r="E33" s="516"/>
    </row>
  </sheetData>
  <mergeCells count="4">
    <mergeCell ref="H1:H32"/>
    <mergeCell ref="B33:E33"/>
    <mergeCell ref="F2:G2"/>
    <mergeCell ref="A3:A5"/>
  </mergeCells>
  <phoneticPr fontId="0" type="noConversion"/>
  <printOptions horizontalCentered="1"/>
  <pageMargins left="0.33" right="0.48" top="0.9055118110236221" bottom="0.5" header="0.6692913385826772" footer="0.28000000000000003"/>
  <pageSetup paperSize="9" scale="82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33"/>
  <sheetViews>
    <sheetView view="pageBreakPreview" topLeftCell="C5" zoomScale="115" zoomScaleNormal="100" zoomScaleSheetLayoutView="115" workbookViewId="0">
      <selection activeCell="E17" sqref="E17"/>
    </sheetView>
  </sheetViews>
  <sheetFormatPr defaultColWidth="9.33203125" defaultRowHeight="12.75" x14ac:dyDescent="0.2"/>
  <cols>
    <col min="1" max="1" width="6.83203125" style="14" customWidth="1"/>
    <col min="2" max="2" width="55.1640625" style="80" customWidth="1"/>
    <col min="3" max="4" width="16.33203125" style="14" customWidth="1"/>
    <col min="5" max="5" width="55.1640625" style="14" customWidth="1"/>
    <col min="6" max="7" width="16.33203125" style="14" customWidth="1"/>
    <col min="8" max="8" width="4.83203125" style="14" customWidth="1"/>
    <col min="9" max="16384" width="9.33203125" style="14"/>
  </cols>
  <sheetData>
    <row r="1" spans="1:8" ht="31.5" x14ac:dyDescent="0.2">
      <c r="B1" s="110" t="s">
        <v>123</v>
      </c>
      <c r="C1" s="111"/>
      <c r="D1" s="111"/>
      <c r="E1" s="111"/>
      <c r="F1" s="111"/>
      <c r="G1" s="111"/>
      <c r="H1" s="515"/>
    </row>
    <row r="2" spans="1:8" ht="14.25" thickBot="1" x14ac:dyDescent="0.25">
      <c r="F2" s="517" t="str">
        <f>'2. mell. 1. OLDAL'!F2</f>
        <v>Forintban!</v>
      </c>
      <c r="G2" s="518"/>
      <c r="H2" s="515"/>
    </row>
    <row r="3" spans="1:8" ht="13.5" thickBot="1" x14ac:dyDescent="0.25">
      <c r="A3" s="522" t="s">
        <v>52</v>
      </c>
      <c r="B3" s="313" t="s">
        <v>43</v>
      </c>
      <c r="C3" s="314"/>
      <c r="D3" s="315"/>
      <c r="E3" s="313" t="s">
        <v>44</v>
      </c>
      <c r="F3" s="316"/>
      <c r="G3" s="317"/>
      <c r="H3" s="515"/>
    </row>
    <row r="4" spans="1:8" s="114" customFormat="1" ht="36.75" thickBot="1" x14ac:dyDescent="0.25">
      <c r="A4" s="523"/>
      <c r="B4" s="318" t="s">
        <v>45</v>
      </c>
      <c r="C4" s="319" t="str">
        <f>+'2. mell. 1. OLDAL'!C4</f>
        <v>2019. évi előirányzat eredeti</v>
      </c>
      <c r="D4" s="320" t="s">
        <v>481</v>
      </c>
      <c r="E4" s="318" t="s">
        <v>45</v>
      </c>
      <c r="F4" s="321" t="str">
        <f>+'2. mell. 1. OLDAL'!C4</f>
        <v>2019. évi előirányzat eredeti</v>
      </c>
      <c r="G4" s="320" t="s">
        <v>481</v>
      </c>
      <c r="H4" s="515"/>
    </row>
    <row r="5" spans="1:8" s="114" customFormat="1" ht="13.5" thickBot="1" x14ac:dyDescent="0.25">
      <c r="A5" s="322"/>
      <c r="B5" s="318" t="s">
        <v>407</v>
      </c>
      <c r="C5" s="319" t="s">
        <v>408</v>
      </c>
      <c r="D5" s="323" t="s">
        <v>409</v>
      </c>
      <c r="E5" s="318" t="s">
        <v>411</v>
      </c>
      <c r="F5" s="324" t="s">
        <v>410</v>
      </c>
      <c r="G5" s="321" t="s">
        <v>412</v>
      </c>
      <c r="H5" s="515"/>
    </row>
    <row r="6" spans="1:8" ht="12.95" customHeight="1" x14ac:dyDescent="0.2">
      <c r="A6" s="277" t="s">
        <v>9</v>
      </c>
      <c r="B6" s="278" t="s">
        <v>324</v>
      </c>
      <c r="C6" s="279">
        <v>14169963</v>
      </c>
      <c r="D6" s="286">
        <v>14169963</v>
      </c>
      <c r="E6" s="278" t="s">
        <v>175</v>
      </c>
      <c r="F6" s="281">
        <v>24695388</v>
      </c>
      <c r="G6" s="331">
        <v>16695388</v>
      </c>
      <c r="H6" s="515"/>
    </row>
    <row r="7" spans="1:8" x14ac:dyDescent="0.2">
      <c r="A7" s="283" t="s">
        <v>10</v>
      </c>
      <c r="B7" s="284" t="s">
        <v>325</v>
      </c>
      <c r="C7" s="285">
        <v>11756884</v>
      </c>
      <c r="D7" s="332">
        <v>11756884</v>
      </c>
      <c r="E7" s="284" t="s">
        <v>330</v>
      </c>
      <c r="F7" s="287">
        <v>13081000</v>
      </c>
      <c r="G7" s="331">
        <v>13081000</v>
      </c>
      <c r="H7" s="515"/>
    </row>
    <row r="8" spans="1:8" ht="12.95" customHeight="1" x14ac:dyDescent="0.2">
      <c r="A8" s="283" t="s">
        <v>11</v>
      </c>
      <c r="B8" s="284" t="s">
        <v>2</v>
      </c>
      <c r="C8" s="285"/>
      <c r="D8" s="288"/>
      <c r="E8" s="284" t="s">
        <v>142</v>
      </c>
      <c r="F8" s="287">
        <v>10519093</v>
      </c>
      <c r="G8" s="286">
        <v>13581543</v>
      </c>
      <c r="H8" s="515"/>
    </row>
    <row r="9" spans="1:8" ht="12.95" customHeight="1" x14ac:dyDescent="0.2">
      <c r="A9" s="283" t="s">
        <v>12</v>
      </c>
      <c r="B9" s="284" t="s">
        <v>326</v>
      </c>
      <c r="C9" s="285">
        <v>159965</v>
      </c>
      <c r="D9" s="288">
        <v>159965</v>
      </c>
      <c r="E9" s="284" t="s">
        <v>331</v>
      </c>
      <c r="F9" s="287"/>
      <c r="G9" s="291"/>
      <c r="H9" s="515"/>
    </row>
    <row r="10" spans="1:8" ht="12.75" customHeight="1" x14ac:dyDescent="0.2">
      <c r="A10" s="283" t="s">
        <v>13</v>
      </c>
      <c r="B10" s="284" t="s">
        <v>327</v>
      </c>
      <c r="C10" s="285"/>
      <c r="D10" s="288"/>
      <c r="E10" s="284" t="s">
        <v>177</v>
      </c>
      <c r="F10" s="287"/>
      <c r="G10" s="291"/>
      <c r="H10" s="515"/>
    </row>
    <row r="11" spans="1:8" ht="12.95" customHeight="1" x14ac:dyDescent="0.2">
      <c r="A11" s="283" t="s">
        <v>14</v>
      </c>
      <c r="B11" s="284" t="s">
        <v>328</v>
      </c>
      <c r="C11" s="287"/>
      <c r="D11" s="291"/>
      <c r="E11" s="333"/>
      <c r="F11" s="287"/>
      <c r="G11" s="291"/>
      <c r="H11" s="515"/>
    </row>
    <row r="12" spans="1:8" ht="12.95" customHeight="1" x14ac:dyDescent="0.2">
      <c r="A12" s="283" t="s">
        <v>15</v>
      </c>
      <c r="B12" s="292"/>
      <c r="C12" s="285"/>
      <c r="D12" s="288"/>
      <c r="E12" s="333"/>
      <c r="F12" s="287"/>
      <c r="G12" s="291"/>
      <c r="H12" s="515"/>
    </row>
    <row r="13" spans="1:8" ht="12.95" customHeight="1" x14ac:dyDescent="0.2">
      <c r="A13" s="283" t="s">
        <v>16</v>
      </c>
      <c r="B13" s="292"/>
      <c r="C13" s="285"/>
      <c r="D13" s="288"/>
      <c r="E13" s="333"/>
      <c r="F13" s="287"/>
      <c r="G13" s="291"/>
      <c r="H13" s="515"/>
    </row>
    <row r="14" spans="1:8" ht="12.95" customHeight="1" x14ac:dyDescent="0.2">
      <c r="A14" s="283" t="s">
        <v>17</v>
      </c>
      <c r="B14" s="334"/>
      <c r="C14" s="287"/>
      <c r="D14" s="291"/>
      <c r="E14" s="333"/>
      <c r="F14" s="287"/>
      <c r="G14" s="291"/>
      <c r="H14" s="515"/>
    </row>
    <row r="15" spans="1:8" x14ac:dyDescent="0.2">
      <c r="A15" s="283" t="s">
        <v>18</v>
      </c>
      <c r="B15" s="292"/>
      <c r="C15" s="287"/>
      <c r="D15" s="291"/>
      <c r="E15" s="333"/>
      <c r="F15" s="287"/>
      <c r="G15" s="291"/>
      <c r="H15" s="515"/>
    </row>
    <row r="16" spans="1:8" ht="12.95" customHeight="1" thickBot="1" x14ac:dyDescent="0.25">
      <c r="A16" s="302" t="s">
        <v>19</v>
      </c>
      <c r="B16" s="312"/>
      <c r="C16" s="306"/>
      <c r="D16" s="335"/>
      <c r="E16" s="303" t="s">
        <v>40</v>
      </c>
      <c r="F16" s="306">
        <v>4170443</v>
      </c>
      <c r="G16" s="286">
        <v>3025194</v>
      </c>
      <c r="H16" s="515"/>
    </row>
    <row r="17" spans="1:8" ht="15.95" customHeight="1" thickBot="1" x14ac:dyDescent="0.25">
      <c r="A17" s="119" t="s">
        <v>20</v>
      </c>
      <c r="B17" s="120" t="s">
        <v>338</v>
      </c>
      <c r="C17" s="299">
        <f>+C6+C8+C9+C11+C12+C13+C14+C15+C16</f>
        <v>14329928</v>
      </c>
      <c r="D17" s="300">
        <f>SUM(D9,D11,D6,D8)</f>
        <v>14329928</v>
      </c>
      <c r="E17" s="120" t="s">
        <v>339</v>
      </c>
      <c r="F17" s="301">
        <f>+F6+F8+F10+F11+F12+F13+F14+F15+F16</f>
        <v>39384924</v>
      </c>
      <c r="G17" s="163">
        <f>SUM(G16,G6,G8,G10)</f>
        <v>33302125</v>
      </c>
      <c r="H17" s="515"/>
    </row>
    <row r="18" spans="1:8" ht="12.95" customHeight="1" x14ac:dyDescent="0.2">
      <c r="A18" s="277" t="s">
        <v>21</v>
      </c>
      <c r="B18" s="336" t="s">
        <v>193</v>
      </c>
      <c r="C18" s="337">
        <f>SUM(C19:C23)</f>
        <v>25054996</v>
      </c>
      <c r="D18" s="338">
        <f>SUM(D19:D23)</f>
        <v>18972197</v>
      </c>
      <c r="E18" s="284" t="s">
        <v>146</v>
      </c>
      <c r="F18" s="281"/>
      <c r="G18" s="307"/>
      <c r="H18" s="515"/>
    </row>
    <row r="19" spans="1:8" ht="12.95" customHeight="1" x14ac:dyDescent="0.2">
      <c r="A19" s="283" t="s">
        <v>22</v>
      </c>
      <c r="B19" s="339" t="s">
        <v>182</v>
      </c>
      <c r="C19" s="285">
        <v>25054996</v>
      </c>
      <c r="D19" s="288">
        <v>18972197</v>
      </c>
      <c r="E19" s="284" t="s">
        <v>149</v>
      </c>
      <c r="F19" s="287"/>
      <c r="G19" s="291"/>
      <c r="H19" s="515"/>
    </row>
    <row r="20" spans="1:8" ht="12.95" customHeight="1" x14ac:dyDescent="0.2">
      <c r="A20" s="277" t="s">
        <v>23</v>
      </c>
      <c r="B20" s="339" t="s">
        <v>183</v>
      </c>
      <c r="C20" s="285"/>
      <c r="D20" s="288"/>
      <c r="E20" s="284" t="s">
        <v>120</v>
      </c>
      <c r="F20" s="287"/>
      <c r="G20" s="291"/>
      <c r="H20" s="515"/>
    </row>
    <row r="21" spans="1:8" ht="12.95" customHeight="1" x14ac:dyDescent="0.2">
      <c r="A21" s="283" t="s">
        <v>24</v>
      </c>
      <c r="B21" s="339" t="s">
        <v>184</v>
      </c>
      <c r="C21" s="285"/>
      <c r="D21" s="288"/>
      <c r="E21" s="284" t="s">
        <v>121</v>
      </c>
      <c r="F21" s="287"/>
      <c r="G21" s="291"/>
      <c r="H21" s="515"/>
    </row>
    <row r="22" spans="1:8" ht="12.95" customHeight="1" x14ac:dyDescent="0.2">
      <c r="A22" s="277" t="s">
        <v>25</v>
      </c>
      <c r="B22" s="339" t="s">
        <v>185</v>
      </c>
      <c r="C22" s="285"/>
      <c r="D22" s="308"/>
      <c r="E22" s="303" t="s">
        <v>181</v>
      </c>
      <c r="F22" s="287"/>
      <c r="G22" s="291"/>
      <c r="H22" s="515"/>
    </row>
    <row r="23" spans="1:8" ht="12.95" customHeight="1" x14ac:dyDescent="0.2">
      <c r="A23" s="283" t="s">
        <v>26</v>
      </c>
      <c r="B23" s="340" t="s">
        <v>186</v>
      </c>
      <c r="C23" s="285"/>
      <c r="D23" s="288"/>
      <c r="E23" s="284" t="s">
        <v>150</v>
      </c>
      <c r="F23" s="287"/>
      <c r="G23" s="291"/>
      <c r="H23" s="515"/>
    </row>
    <row r="24" spans="1:8" ht="12.95" customHeight="1" x14ac:dyDescent="0.2">
      <c r="A24" s="277" t="s">
        <v>27</v>
      </c>
      <c r="B24" s="341" t="s">
        <v>187</v>
      </c>
      <c r="C24" s="309">
        <f>+C25+C26+C27+C28+C29</f>
        <v>0</v>
      </c>
      <c r="D24" s="338"/>
      <c r="E24" s="278" t="s">
        <v>148</v>
      </c>
      <c r="F24" s="287"/>
      <c r="G24" s="291"/>
      <c r="H24" s="515"/>
    </row>
    <row r="25" spans="1:8" ht="12.95" customHeight="1" x14ac:dyDescent="0.2">
      <c r="A25" s="283" t="s">
        <v>28</v>
      </c>
      <c r="B25" s="340" t="s">
        <v>188</v>
      </c>
      <c r="C25" s="285"/>
      <c r="D25" s="342"/>
      <c r="E25" s="278" t="s">
        <v>332</v>
      </c>
      <c r="F25" s="287"/>
      <c r="G25" s="291"/>
      <c r="H25" s="515"/>
    </row>
    <row r="26" spans="1:8" ht="12.95" customHeight="1" x14ac:dyDescent="0.2">
      <c r="A26" s="277" t="s">
        <v>29</v>
      </c>
      <c r="B26" s="340" t="s">
        <v>189</v>
      </c>
      <c r="C26" s="285"/>
      <c r="D26" s="342"/>
      <c r="E26" s="343"/>
      <c r="F26" s="287"/>
      <c r="G26" s="291"/>
      <c r="H26" s="515"/>
    </row>
    <row r="27" spans="1:8" ht="12.95" customHeight="1" x14ac:dyDescent="0.2">
      <c r="A27" s="283" t="s">
        <v>30</v>
      </c>
      <c r="B27" s="339" t="s">
        <v>190</v>
      </c>
      <c r="C27" s="285"/>
      <c r="D27" s="342"/>
      <c r="E27" s="343"/>
      <c r="F27" s="287"/>
      <c r="G27" s="291"/>
      <c r="H27" s="515"/>
    </row>
    <row r="28" spans="1:8" ht="12.95" customHeight="1" x14ac:dyDescent="0.2">
      <c r="A28" s="277" t="s">
        <v>31</v>
      </c>
      <c r="B28" s="344" t="s">
        <v>191</v>
      </c>
      <c r="C28" s="285"/>
      <c r="D28" s="288"/>
      <c r="E28" s="292"/>
      <c r="F28" s="287"/>
      <c r="G28" s="291"/>
      <c r="H28" s="515"/>
    </row>
    <row r="29" spans="1:8" ht="12.95" customHeight="1" thickBot="1" x14ac:dyDescent="0.25">
      <c r="A29" s="283" t="s">
        <v>32</v>
      </c>
      <c r="B29" s="345" t="s">
        <v>192</v>
      </c>
      <c r="C29" s="285"/>
      <c r="D29" s="342"/>
      <c r="E29" s="343"/>
      <c r="F29" s="287"/>
      <c r="G29" s="298"/>
      <c r="H29" s="515"/>
    </row>
    <row r="30" spans="1:8" ht="21.75" customHeight="1" thickBot="1" x14ac:dyDescent="0.25">
      <c r="A30" s="325" t="s">
        <v>33</v>
      </c>
      <c r="B30" s="326" t="s">
        <v>329</v>
      </c>
      <c r="C30" s="327">
        <f>+C18+C24</f>
        <v>25054996</v>
      </c>
      <c r="D30" s="328">
        <f>SUM(D24,D18)</f>
        <v>18972197</v>
      </c>
      <c r="E30" s="326" t="s">
        <v>333</v>
      </c>
      <c r="F30" s="329">
        <v>0</v>
      </c>
      <c r="G30" s="330">
        <v>0</v>
      </c>
      <c r="H30" s="515"/>
    </row>
    <row r="31" spans="1:8" ht="13.5" thickBot="1" x14ac:dyDescent="0.25">
      <c r="A31" s="119" t="s">
        <v>34</v>
      </c>
      <c r="B31" s="120" t="s">
        <v>334</v>
      </c>
      <c r="C31" s="158">
        <f>+C17+C30</f>
        <v>39384924</v>
      </c>
      <c r="D31" s="163">
        <f>SUM(D17,D30)</f>
        <v>33302125</v>
      </c>
      <c r="E31" s="120" t="s">
        <v>335</v>
      </c>
      <c r="F31" s="158">
        <f>+F17+F30</f>
        <v>39384924</v>
      </c>
      <c r="G31" s="163">
        <f>SUM(G30,G17)</f>
        <v>33302125</v>
      </c>
      <c r="H31" s="515"/>
    </row>
    <row r="32" spans="1:8" ht="13.5" thickBot="1" x14ac:dyDescent="0.25">
      <c r="A32" s="119" t="s">
        <v>35</v>
      </c>
      <c r="B32" s="120" t="s">
        <v>124</v>
      </c>
      <c r="C32" s="158">
        <f>IF(C17-F17&lt;0,F17-C17,"-")</f>
        <v>25054996</v>
      </c>
      <c r="D32" s="163">
        <v>18972197</v>
      </c>
      <c r="E32" s="120" t="s">
        <v>125</v>
      </c>
      <c r="F32" s="158" t="str">
        <f>IF(C17-F17&gt;0,C17-F17,"-")</f>
        <v>-</v>
      </c>
      <c r="G32" s="163" t="s">
        <v>482</v>
      </c>
      <c r="H32" s="515"/>
    </row>
    <row r="33" spans="1:8" ht="13.5" thickBot="1" x14ac:dyDescent="0.25">
      <c r="A33" s="119" t="s">
        <v>36</v>
      </c>
      <c r="B33" s="120" t="s">
        <v>446</v>
      </c>
      <c r="C33" s="158" t="str">
        <f>IF(C31-F31&lt;0,F31-C31,"-")</f>
        <v>-</v>
      </c>
      <c r="D33" s="163" t="s">
        <v>482</v>
      </c>
      <c r="E33" s="120" t="s">
        <v>447</v>
      </c>
      <c r="F33" s="158" t="str">
        <f>IF(C31-F31&gt;0,C31-F31,"-")</f>
        <v>-</v>
      </c>
      <c r="G33" s="163" t="s">
        <v>482</v>
      </c>
      <c r="H33" s="515"/>
    </row>
  </sheetData>
  <mergeCells count="3">
    <mergeCell ref="A3:A4"/>
    <mergeCell ref="H1:H33"/>
    <mergeCell ref="F2:G2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77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G11"/>
  <sheetViews>
    <sheetView tabSelected="1" zoomScale="120" zoomScaleNormal="120" workbookViewId="0">
      <selection activeCell="F5" sqref="F5"/>
    </sheetView>
  </sheetViews>
  <sheetFormatPr defaultColWidth="9.33203125" defaultRowHeight="15" x14ac:dyDescent="0.25"/>
  <cols>
    <col min="1" max="1" width="5.6640625" style="43" customWidth="1"/>
    <col min="2" max="2" width="35.6640625" style="43" customWidth="1"/>
    <col min="3" max="6" width="14" style="43" customWidth="1"/>
    <col min="7" max="16384" width="9.33203125" style="43"/>
  </cols>
  <sheetData>
    <row r="1" spans="1:7" ht="33" customHeight="1" x14ac:dyDescent="0.25">
      <c r="A1" s="524" t="s">
        <v>459</v>
      </c>
      <c r="B1" s="524"/>
      <c r="C1" s="524"/>
      <c r="D1" s="524"/>
      <c r="E1" s="524"/>
      <c r="F1" s="524"/>
    </row>
    <row r="2" spans="1:7" ht="15.95" customHeight="1" thickBot="1" x14ac:dyDescent="0.3">
      <c r="A2" s="44"/>
      <c r="B2" s="44"/>
      <c r="C2" s="525"/>
      <c r="D2" s="525"/>
      <c r="E2" s="532" t="str">
        <f>'2. mell. 2. OLDAL'!F2</f>
        <v>Forintban!</v>
      </c>
      <c r="F2" s="532"/>
      <c r="G2" s="49"/>
    </row>
    <row r="3" spans="1:7" ht="63" customHeight="1" x14ac:dyDescent="0.25">
      <c r="A3" s="528" t="s">
        <v>7</v>
      </c>
      <c r="B3" s="530" t="s">
        <v>152</v>
      </c>
      <c r="C3" s="530" t="s">
        <v>197</v>
      </c>
      <c r="D3" s="530"/>
      <c r="E3" s="530"/>
      <c r="F3" s="526" t="s">
        <v>413</v>
      </c>
    </row>
    <row r="4" spans="1:7" ht="15.75" thickBot="1" x14ac:dyDescent="0.3">
      <c r="A4" s="529"/>
      <c r="B4" s="531"/>
      <c r="C4" s="501">
        <f>+LEFT([1]ÖSSZEFÜGGÉSEK!A5,4)+1</f>
        <v>2019</v>
      </c>
      <c r="D4" s="501">
        <f>+C4+1</f>
        <v>2020</v>
      </c>
      <c r="E4" s="501">
        <f>+D4+1</f>
        <v>2021</v>
      </c>
      <c r="F4" s="527"/>
    </row>
    <row r="5" spans="1:7" ht="15.75" thickBot="1" x14ac:dyDescent="0.3">
      <c r="A5" s="47" t="s">
        <v>407</v>
      </c>
      <c r="B5" s="47" t="s">
        <v>408</v>
      </c>
      <c r="C5" s="47" t="s">
        <v>409</v>
      </c>
      <c r="D5" s="47" t="s">
        <v>411</v>
      </c>
      <c r="E5" s="48" t="s">
        <v>410</v>
      </c>
      <c r="F5" s="48" t="s">
        <v>412</v>
      </c>
    </row>
    <row r="6" spans="1:7" x14ac:dyDescent="0.25">
      <c r="A6" s="46" t="s">
        <v>9</v>
      </c>
      <c r="B6" s="63"/>
      <c r="C6" s="147"/>
      <c r="D6" s="147"/>
      <c r="E6" s="147"/>
      <c r="F6" s="148">
        <f>SUM(C6:E6)</f>
        <v>0</v>
      </c>
    </row>
    <row r="7" spans="1:7" x14ac:dyDescent="0.25">
      <c r="A7" s="45" t="s">
        <v>10</v>
      </c>
      <c r="B7" s="64"/>
      <c r="C7" s="149"/>
      <c r="D7" s="149"/>
      <c r="E7" s="149"/>
      <c r="F7" s="150">
        <f>SUM(C7:E7)</f>
        <v>0</v>
      </c>
    </row>
    <row r="8" spans="1:7" x14ac:dyDescent="0.25">
      <c r="A8" s="45" t="s">
        <v>11</v>
      </c>
      <c r="B8" s="64"/>
      <c r="C8" s="149"/>
      <c r="D8" s="149"/>
      <c r="E8" s="149"/>
      <c r="F8" s="150">
        <f>SUM(C8:E8)</f>
        <v>0</v>
      </c>
    </row>
    <row r="9" spans="1:7" x14ac:dyDescent="0.25">
      <c r="A9" s="45" t="s">
        <v>12</v>
      </c>
      <c r="B9" s="64"/>
      <c r="C9" s="149"/>
      <c r="D9" s="149"/>
      <c r="E9" s="149"/>
      <c r="F9" s="150">
        <f>SUM(C9:E9)</f>
        <v>0</v>
      </c>
    </row>
    <row r="10" spans="1:7" ht="15.75" thickBot="1" x14ac:dyDescent="0.3">
      <c r="A10" s="50" t="s">
        <v>13</v>
      </c>
      <c r="B10" s="65"/>
      <c r="C10" s="151"/>
      <c r="D10" s="151"/>
      <c r="E10" s="151"/>
      <c r="F10" s="150">
        <f>SUM(C10:E10)</f>
        <v>0</v>
      </c>
    </row>
    <row r="11" spans="1:7" s="141" customFormat="1" thickBot="1" x14ac:dyDescent="0.25">
      <c r="A11" s="140" t="s">
        <v>14</v>
      </c>
      <c r="B11" s="51" t="s">
        <v>153</v>
      </c>
      <c r="C11" s="152">
        <f>SUM(C6:C10)</f>
        <v>0</v>
      </c>
      <c r="D11" s="152">
        <f>SUM(D6:D10)</f>
        <v>0</v>
      </c>
      <c r="E11" s="152">
        <f>SUM(E6:E10)</f>
        <v>0</v>
      </c>
      <c r="F11" s="153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7/2019. (VIII.30.)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D12"/>
  <sheetViews>
    <sheetView view="pageBreakPreview" zoomScale="60" zoomScaleNormal="120" workbookViewId="0">
      <selection activeCell="C14" sqref="C14"/>
    </sheetView>
  </sheetViews>
  <sheetFormatPr defaultColWidth="9.33203125" defaultRowHeight="15" x14ac:dyDescent="0.25"/>
  <cols>
    <col min="1" max="1" width="5.6640625" style="43" customWidth="1"/>
    <col min="2" max="2" width="68.6640625" style="43" customWidth="1"/>
    <col min="3" max="3" width="18" style="43" customWidth="1"/>
    <col min="4" max="4" width="19.5" style="43" customWidth="1"/>
    <col min="5" max="16384" width="9.33203125" style="43"/>
  </cols>
  <sheetData>
    <row r="1" spans="1:4" ht="33" customHeight="1" x14ac:dyDescent="0.25">
      <c r="A1" s="524" t="s">
        <v>460</v>
      </c>
      <c r="B1" s="524"/>
      <c r="C1" s="524"/>
    </row>
    <row r="2" spans="1:4" ht="15.95" customHeight="1" thickBot="1" x14ac:dyDescent="0.3">
      <c r="A2" s="44"/>
      <c r="B2" s="44"/>
      <c r="C2" s="535" t="str">
        <f>'2. mell. 2. OLDAL'!F2</f>
        <v>Forintban!</v>
      </c>
      <c r="D2" s="536"/>
    </row>
    <row r="3" spans="1:4" ht="40.5" customHeight="1" thickBot="1" x14ac:dyDescent="0.3">
      <c r="A3" s="346" t="s">
        <v>7</v>
      </c>
      <c r="B3" s="347" t="s">
        <v>151</v>
      </c>
      <c r="C3" s="348" t="str">
        <f>+'1. mell. 1. OLDAL'!C3</f>
        <v>2019. évi előirányzat eredeti</v>
      </c>
      <c r="D3" s="349" t="s">
        <v>481</v>
      </c>
    </row>
    <row r="4" spans="1:4" ht="15.75" thickBot="1" x14ac:dyDescent="0.3">
      <c r="A4" s="69"/>
      <c r="B4" s="144" t="s">
        <v>407</v>
      </c>
      <c r="C4" s="164" t="s">
        <v>408</v>
      </c>
      <c r="D4" s="145" t="s">
        <v>409</v>
      </c>
    </row>
    <row r="5" spans="1:4" x14ac:dyDescent="0.25">
      <c r="A5" s="350" t="s">
        <v>9</v>
      </c>
      <c r="B5" s="351" t="s">
        <v>414</v>
      </c>
      <c r="C5" s="352">
        <v>16400000</v>
      </c>
      <c r="D5" s="353">
        <v>16400000</v>
      </c>
    </row>
    <row r="6" spans="1:4" ht="26.25" x14ac:dyDescent="0.25">
      <c r="A6" s="354" t="s">
        <v>10</v>
      </c>
      <c r="B6" s="355" t="s">
        <v>194</v>
      </c>
      <c r="C6" s="356"/>
      <c r="D6" s="357"/>
    </row>
    <row r="7" spans="1:4" x14ac:dyDescent="0.25">
      <c r="A7" s="354" t="s">
        <v>11</v>
      </c>
      <c r="B7" s="358" t="s">
        <v>415</v>
      </c>
      <c r="C7" s="356"/>
      <c r="D7" s="357"/>
    </row>
    <row r="8" spans="1:4" ht="26.25" x14ac:dyDescent="0.25">
      <c r="A8" s="354" t="s">
        <v>12</v>
      </c>
      <c r="B8" s="358" t="s">
        <v>196</v>
      </c>
      <c r="C8" s="356"/>
      <c r="D8" s="357"/>
    </row>
    <row r="9" spans="1:4" x14ac:dyDescent="0.25">
      <c r="A9" s="359" t="s">
        <v>13</v>
      </c>
      <c r="B9" s="358" t="s">
        <v>195</v>
      </c>
      <c r="C9" s="360">
        <v>45000</v>
      </c>
      <c r="D9" s="361">
        <v>45000</v>
      </c>
    </row>
    <row r="10" spans="1:4" ht="15.75" thickBot="1" x14ac:dyDescent="0.3">
      <c r="A10" s="354" t="s">
        <v>14</v>
      </c>
      <c r="B10" s="362" t="s">
        <v>416</v>
      </c>
      <c r="C10" s="356"/>
      <c r="D10" s="357"/>
    </row>
    <row r="11" spans="1:4" ht="15.75" thickBot="1" x14ac:dyDescent="0.3">
      <c r="A11" s="533" t="s">
        <v>154</v>
      </c>
      <c r="B11" s="534"/>
      <c r="C11" s="363">
        <f>SUM(C5:C10)</f>
        <v>16445000</v>
      </c>
      <c r="D11" s="364">
        <f>SUM(D5:D10)</f>
        <v>16445000</v>
      </c>
    </row>
    <row r="12" spans="1:4" ht="23.25" customHeight="1" x14ac:dyDescent="0.25">
      <c r="A12" s="537" t="s">
        <v>172</v>
      </c>
      <c r="B12" s="537"/>
      <c r="C12" s="537"/>
      <c r="D12" s="538"/>
    </row>
  </sheetData>
  <mergeCells count="4">
    <mergeCell ref="A1:C1"/>
    <mergeCell ref="A11:B11"/>
    <mergeCell ref="C2:D2"/>
    <mergeCell ref="A12:D12"/>
  </mergeCells>
  <phoneticPr fontId="27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4" orientation="portrait" r:id="rId1"/>
  <headerFooter alignWithMargins="0">
    <oddHeader>&amp;R&amp;"Times New Roman CE,Félkövér dőlt"&amp;11 4. melléklet a 7/2019. (VIII.30.)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D8"/>
  <sheetViews>
    <sheetView view="pageBreakPreview" zoomScale="60" zoomScaleNormal="120" workbookViewId="0">
      <selection activeCell="G7" sqref="G7"/>
    </sheetView>
  </sheetViews>
  <sheetFormatPr defaultColWidth="9.33203125" defaultRowHeight="15" x14ac:dyDescent="0.25"/>
  <cols>
    <col min="1" max="1" width="5.6640625" style="43" customWidth="1"/>
    <col min="2" max="2" width="66.83203125" style="43" customWidth="1"/>
    <col min="3" max="3" width="27" style="43" customWidth="1"/>
    <col min="4" max="16384" width="9.33203125" style="43"/>
  </cols>
  <sheetData>
    <row r="1" spans="1:4" ht="33" customHeight="1" x14ac:dyDescent="0.25">
      <c r="A1" s="524" t="s">
        <v>469</v>
      </c>
      <c r="B1" s="524"/>
      <c r="C1" s="524"/>
    </row>
    <row r="2" spans="1:4" ht="15.95" customHeight="1" thickBot="1" x14ac:dyDescent="0.3">
      <c r="A2" s="44"/>
      <c r="B2" s="44"/>
      <c r="C2" s="52" t="str">
        <f>'4.sz.mell.'!C2</f>
        <v>Forintban!</v>
      </c>
      <c r="D2" s="49"/>
    </row>
    <row r="3" spans="1:4" ht="26.25" customHeight="1" thickBot="1" x14ac:dyDescent="0.3">
      <c r="A3" s="66" t="s">
        <v>7</v>
      </c>
      <c r="B3" s="67" t="s">
        <v>155</v>
      </c>
      <c r="C3" s="68" t="s">
        <v>170</v>
      </c>
    </row>
    <row r="4" spans="1:4" ht="15.75" thickBot="1" x14ac:dyDescent="0.3">
      <c r="A4" s="69"/>
      <c r="B4" s="144" t="s">
        <v>407</v>
      </c>
      <c r="C4" s="145" t="s">
        <v>408</v>
      </c>
    </row>
    <row r="5" spans="1:4" x14ac:dyDescent="0.25">
      <c r="A5" s="70" t="s">
        <v>9</v>
      </c>
      <c r="B5" s="77"/>
      <c r="C5" s="74"/>
    </row>
    <row r="6" spans="1:4" x14ac:dyDescent="0.25">
      <c r="A6" s="71" t="s">
        <v>10</v>
      </c>
      <c r="B6" s="78"/>
      <c r="C6" s="75"/>
    </row>
    <row r="7" spans="1:4" ht="15.75" thickBot="1" x14ac:dyDescent="0.3">
      <c r="A7" s="72" t="s">
        <v>11</v>
      </c>
      <c r="B7" s="79"/>
      <c r="C7" s="76"/>
    </row>
    <row r="8" spans="1:4" s="141" customFormat="1" ht="17.25" customHeight="1" thickBot="1" x14ac:dyDescent="0.25">
      <c r="A8" s="142" t="s">
        <v>12</v>
      </c>
      <c r="B8" s="42" t="s">
        <v>156</v>
      </c>
      <c r="C8" s="73">
        <f>SUM(C5:C7)</f>
        <v>0</v>
      </c>
    </row>
  </sheetData>
  <sheetProtection sheet="1"/>
  <mergeCells count="1">
    <mergeCell ref="A1:C1"/>
  </mergeCells>
  <phoneticPr fontId="27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7/2019. (VIII.30.)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F23"/>
  <sheetViews>
    <sheetView view="pageBreakPreview" zoomScale="60" zoomScaleNormal="100" workbookViewId="0">
      <selection activeCell="E8" sqref="E8"/>
    </sheetView>
  </sheetViews>
  <sheetFormatPr defaultColWidth="9.33203125" defaultRowHeight="12.75" x14ac:dyDescent="0.2"/>
  <cols>
    <col min="1" max="1" width="47.1640625" style="8" customWidth="1"/>
    <col min="2" max="2" width="15.6640625" style="7" customWidth="1"/>
    <col min="3" max="3" width="16.33203125" style="7" customWidth="1"/>
    <col min="4" max="4" width="18" style="7" customWidth="1"/>
    <col min="5" max="5" width="16.6640625" style="7" customWidth="1"/>
    <col min="6" max="6" width="18.83203125" style="14" customWidth="1"/>
    <col min="7" max="8" width="12.83203125" style="7" customWidth="1"/>
    <col min="9" max="9" width="13.83203125" style="7" customWidth="1"/>
    <col min="10" max="16384" width="9.33203125" style="7"/>
  </cols>
  <sheetData>
    <row r="1" spans="1:6" ht="25.5" customHeight="1" x14ac:dyDescent="0.2">
      <c r="A1" s="539" t="s">
        <v>0</v>
      </c>
      <c r="B1" s="539"/>
      <c r="C1" s="539"/>
      <c r="D1" s="539"/>
      <c r="E1" s="539"/>
      <c r="F1" s="539"/>
    </row>
    <row r="2" spans="1:6" ht="22.5" customHeight="1" thickBot="1" x14ac:dyDescent="0.3">
      <c r="A2" s="80"/>
      <c r="B2" s="14"/>
      <c r="C2" s="14"/>
      <c r="D2" s="14"/>
      <c r="E2" s="14"/>
      <c r="F2" s="13" t="str">
        <f>'5.sz.mell.'!C2</f>
        <v>Forintban!</v>
      </c>
    </row>
    <row r="3" spans="1:6" s="9" customFormat="1" ht="44.25" customHeight="1" thickBot="1" x14ac:dyDescent="0.25">
      <c r="A3" s="365" t="s">
        <v>48</v>
      </c>
      <c r="B3" s="366" t="s">
        <v>49</v>
      </c>
      <c r="C3" s="366" t="s">
        <v>50</v>
      </c>
      <c r="D3" s="366" t="s">
        <v>470</v>
      </c>
      <c r="E3" s="367" t="s">
        <v>467</v>
      </c>
      <c r="F3" s="367" t="s">
        <v>471</v>
      </c>
    </row>
    <row r="4" spans="1:6" s="14" customFormat="1" ht="12" customHeight="1" thickBot="1" x14ac:dyDescent="0.25">
      <c r="A4" s="368" t="s">
        <v>407</v>
      </c>
      <c r="B4" s="369" t="s">
        <v>408</v>
      </c>
      <c r="C4" s="369" t="s">
        <v>409</v>
      </c>
      <c r="D4" s="369" t="s">
        <v>411</v>
      </c>
      <c r="E4" s="369" t="s">
        <v>410</v>
      </c>
      <c r="F4" s="370" t="s">
        <v>442</v>
      </c>
    </row>
    <row r="5" spans="1:6" ht="15.95" customHeight="1" x14ac:dyDescent="0.2">
      <c r="A5" s="371" t="s">
        <v>475</v>
      </c>
      <c r="B5" s="372">
        <v>13081000</v>
      </c>
      <c r="C5" s="373" t="s">
        <v>476</v>
      </c>
      <c r="D5" s="372">
        <v>0</v>
      </c>
      <c r="E5" s="372">
        <v>13081000</v>
      </c>
      <c r="F5" s="374">
        <f t="shared" ref="F5:F22" si="0">B5-D5-E5</f>
        <v>0</v>
      </c>
    </row>
    <row r="6" spans="1:6" ht="15.95" customHeight="1" x14ac:dyDescent="0.2">
      <c r="A6" s="371" t="s">
        <v>477</v>
      </c>
      <c r="B6" s="372">
        <v>3563620</v>
      </c>
      <c r="C6" s="373" t="s">
        <v>476</v>
      </c>
      <c r="D6" s="372">
        <v>0</v>
      </c>
      <c r="E6" s="372">
        <v>3563620</v>
      </c>
      <c r="F6" s="374">
        <f t="shared" si="0"/>
        <v>0</v>
      </c>
    </row>
    <row r="7" spans="1:6" ht="15.95" customHeight="1" x14ac:dyDescent="0.2">
      <c r="A7" s="371" t="s">
        <v>478</v>
      </c>
      <c r="B7" s="372">
        <v>50768</v>
      </c>
      <c r="C7" s="373" t="s">
        <v>476</v>
      </c>
      <c r="D7" s="372"/>
      <c r="E7" s="372">
        <v>50768</v>
      </c>
      <c r="F7" s="374">
        <f t="shared" si="0"/>
        <v>0</v>
      </c>
    </row>
    <row r="8" spans="1:6" ht="15.95" customHeight="1" x14ac:dyDescent="0.2">
      <c r="A8" s="375"/>
      <c r="B8" s="372">
        <v>0</v>
      </c>
      <c r="C8" s="373"/>
      <c r="D8" s="372"/>
      <c r="E8" s="372">
        <v>0</v>
      </c>
      <c r="F8" s="374">
        <f t="shared" si="0"/>
        <v>0</v>
      </c>
    </row>
    <row r="9" spans="1:6" ht="15.95" customHeight="1" x14ac:dyDescent="0.2">
      <c r="A9" s="371"/>
      <c r="B9" s="372"/>
      <c r="C9" s="373"/>
      <c r="D9" s="372"/>
      <c r="E9" s="372"/>
      <c r="F9" s="374">
        <f t="shared" si="0"/>
        <v>0</v>
      </c>
    </row>
    <row r="10" spans="1:6" ht="15.95" customHeight="1" x14ac:dyDescent="0.2">
      <c r="A10" s="375"/>
      <c r="B10" s="372"/>
      <c r="C10" s="373"/>
      <c r="D10" s="372"/>
      <c r="E10" s="372"/>
      <c r="F10" s="374">
        <f t="shared" si="0"/>
        <v>0</v>
      </c>
    </row>
    <row r="11" spans="1:6" ht="15.95" customHeight="1" x14ac:dyDescent="0.2">
      <c r="A11" s="371"/>
      <c r="B11" s="372"/>
      <c r="C11" s="373"/>
      <c r="D11" s="372"/>
      <c r="E11" s="372"/>
      <c r="F11" s="374">
        <f t="shared" si="0"/>
        <v>0</v>
      </c>
    </row>
    <row r="12" spans="1:6" ht="15.95" customHeight="1" x14ac:dyDescent="0.2">
      <c r="A12" s="371"/>
      <c r="B12" s="372"/>
      <c r="C12" s="373"/>
      <c r="D12" s="372"/>
      <c r="E12" s="372"/>
      <c r="F12" s="374">
        <f t="shared" si="0"/>
        <v>0</v>
      </c>
    </row>
    <row r="13" spans="1:6" ht="15.95" customHeight="1" x14ac:dyDescent="0.2">
      <c r="A13" s="371"/>
      <c r="B13" s="372"/>
      <c r="C13" s="373"/>
      <c r="D13" s="372"/>
      <c r="E13" s="372"/>
      <c r="F13" s="374">
        <f t="shared" si="0"/>
        <v>0</v>
      </c>
    </row>
    <row r="14" spans="1:6" ht="15.95" customHeight="1" x14ac:dyDescent="0.2">
      <c r="A14" s="371"/>
      <c r="B14" s="372"/>
      <c r="C14" s="373"/>
      <c r="D14" s="372"/>
      <c r="E14" s="372"/>
      <c r="F14" s="374">
        <f t="shared" si="0"/>
        <v>0</v>
      </c>
    </row>
    <row r="15" spans="1:6" ht="15.95" customHeight="1" x14ac:dyDescent="0.2">
      <c r="A15" s="371"/>
      <c r="B15" s="372"/>
      <c r="C15" s="373"/>
      <c r="D15" s="372"/>
      <c r="E15" s="372"/>
      <c r="F15" s="374">
        <f t="shared" si="0"/>
        <v>0</v>
      </c>
    </row>
    <row r="16" spans="1:6" ht="15.95" customHeight="1" x14ac:dyDescent="0.2">
      <c r="A16" s="371"/>
      <c r="B16" s="372"/>
      <c r="C16" s="373"/>
      <c r="D16" s="372"/>
      <c r="E16" s="372"/>
      <c r="F16" s="374">
        <f t="shared" si="0"/>
        <v>0</v>
      </c>
    </row>
    <row r="17" spans="1:6" ht="15.95" customHeight="1" x14ac:dyDescent="0.2">
      <c r="A17" s="371"/>
      <c r="B17" s="372"/>
      <c r="C17" s="373"/>
      <c r="D17" s="372"/>
      <c r="E17" s="372"/>
      <c r="F17" s="374">
        <f t="shared" si="0"/>
        <v>0</v>
      </c>
    </row>
    <row r="18" spans="1:6" ht="15.95" customHeight="1" x14ac:dyDescent="0.2">
      <c r="A18" s="371"/>
      <c r="B18" s="372"/>
      <c r="C18" s="373"/>
      <c r="D18" s="372"/>
      <c r="E18" s="372"/>
      <c r="F18" s="374">
        <f t="shared" si="0"/>
        <v>0</v>
      </c>
    </row>
    <row r="19" spans="1:6" ht="15.95" customHeight="1" x14ac:dyDescent="0.2">
      <c r="A19" s="371"/>
      <c r="B19" s="372"/>
      <c r="C19" s="373"/>
      <c r="D19" s="372"/>
      <c r="E19" s="372"/>
      <c r="F19" s="374">
        <f t="shared" si="0"/>
        <v>0</v>
      </c>
    </row>
    <row r="20" spans="1:6" ht="15.95" customHeight="1" x14ac:dyDescent="0.2">
      <c r="A20" s="371"/>
      <c r="B20" s="372"/>
      <c r="C20" s="373"/>
      <c r="D20" s="372"/>
      <c r="E20" s="372"/>
      <c r="F20" s="374">
        <f t="shared" si="0"/>
        <v>0</v>
      </c>
    </row>
    <row r="21" spans="1:6" ht="15.95" customHeight="1" x14ac:dyDescent="0.2">
      <c r="A21" s="371"/>
      <c r="B21" s="372"/>
      <c r="C21" s="373"/>
      <c r="D21" s="372"/>
      <c r="E21" s="372"/>
      <c r="F21" s="374">
        <f t="shared" si="0"/>
        <v>0</v>
      </c>
    </row>
    <row r="22" spans="1:6" ht="15.95" customHeight="1" thickBot="1" x14ac:dyDescent="0.25">
      <c r="A22" s="376"/>
      <c r="B22" s="377"/>
      <c r="C22" s="378"/>
      <c r="D22" s="377"/>
      <c r="E22" s="377"/>
      <c r="F22" s="379">
        <f t="shared" si="0"/>
        <v>0</v>
      </c>
    </row>
    <row r="23" spans="1:6" s="15" customFormat="1" ht="18" customHeight="1" thickBot="1" x14ac:dyDescent="0.25">
      <c r="A23" s="380" t="s">
        <v>47</v>
      </c>
      <c r="B23" s="381">
        <f>SUM(B5:B22)</f>
        <v>16695388</v>
      </c>
      <c r="C23" s="382"/>
      <c r="D23" s="381">
        <f>SUM(D5:D22)</f>
        <v>0</v>
      </c>
      <c r="E23" s="381">
        <f>SUM(E5:E22)</f>
        <v>16695388</v>
      </c>
      <c r="F23" s="383">
        <f>SUM(F5:F22)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 xml:space="preserve">&amp;R&amp;"Times New Roman CE,Félkövér dőlt"&amp;11 6. melléklet a 7/2019. (VIII.30.) önkormányzati rendelethez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F24"/>
  <sheetViews>
    <sheetView zoomScaleNormal="100" workbookViewId="0">
      <selection activeCell="E7" sqref="E7"/>
    </sheetView>
  </sheetViews>
  <sheetFormatPr defaultColWidth="9.33203125" defaultRowHeight="12.75" x14ac:dyDescent="0.2"/>
  <cols>
    <col min="1" max="1" width="60.6640625" style="8" customWidth="1"/>
    <col min="2" max="2" width="15.6640625" style="7" customWidth="1"/>
    <col min="3" max="3" width="16.33203125" style="7" customWidth="1"/>
    <col min="4" max="4" width="18" style="7" customWidth="1"/>
    <col min="5" max="5" width="16.6640625" style="7" customWidth="1"/>
    <col min="6" max="6" width="18.83203125" style="7" customWidth="1"/>
    <col min="7" max="8" width="12.83203125" style="7" customWidth="1"/>
    <col min="9" max="9" width="13.83203125" style="7" customWidth="1"/>
    <col min="10" max="16384" width="9.33203125" style="7"/>
  </cols>
  <sheetData>
    <row r="1" spans="1:6" ht="24.75" customHeight="1" x14ac:dyDescent="0.2">
      <c r="A1" s="539" t="s">
        <v>1</v>
      </c>
      <c r="B1" s="539"/>
      <c r="C1" s="539"/>
      <c r="D1" s="539"/>
      <c r="E1" s="539"/>
      <c r="F1" s="539"/>
    </row>
    <row r="2" spans="1:6" ht="23.25" customHeight="1" thickBot="1" x14ac:dyDescent="0.3">
      <c r="A2" s="80"/>
      <c r="B2" s="14"/>
      <c r="C2" s="14"/>
      <c r="D2" s="14"/>
      <c r="E2" s="14"/>
      <c r="F2" s="13" t="str">
        <f>'6.sz.mell.'!F2</f>
        <v>Forintban!</v>
      </c>
    </row>
    <row r="3" spans="1:6" s="9" customFormat="1" ht="48.75" customHeight="1" thickBot="1" x14ac:dyDescent="0.25">
      <c r="A3" s="365" t="s">
        <v>51</v>
      </c>
      <c r="B3" s="366" t="s">
        <v>49</v>
      </c>
      <c r="C3" s="366" t="s">
        <v>50</v>
      </c>
      <c r="D3" s="366" t="str">
        <f>+'6.sz.mell.'!D3</f>
        <v>Felhasználás   2018. XII. 31-ig</v>
      </c>
      <c r="E3" s="366" t="str">
        <f>+'6.sz.mell.'!E3</f>
        <v>2019. évi előirányzat</v>
      </c>
      <c r="F3" s="367" t="s">
        <v>471</v>
      </c>
    </row>
    <row r="4" spans="1:6" s="14" customFormat="1" ht="15" customHeight="1" thickBot="1" x14ac:dyDescent="0.25">
      <c r="A4" s="368" t="s">
        <v>407</v>
      </c>
      <c r="B4" s="369" t="s">
        <v>408</v>
      </c>
      <c r="C4" s="369" t="s">
        <v>409</v>
      </c>
      <c r="D4" s="369" t="s">
        <v>411</v>
      </c>
      <c r="E4" s="369" t="s">
        <v>410</v>
      </c>
      <c r="F4" s="370" t="s">
        <v>442</v>
      </c>
    </row>
    <row r="5" spans="1:6" ht="15.95" customHeight="1" x14ac:dyDescent="0.2">
      <c r="A5" s="384" t="s">
        <v>479</v>
      </c>
      <c r="B5" s="372">
        <v>9682318</v>
      </c>
      <c r="C5" s="373" t="s">
        <v>468</v>
      </c>
      <c r="D5" s="372"/>
      <c r="E5" s="372">
        <v>9682318</v>
      </c>
      <c r="F5" s="374">
        <f t="shared" ref="F5:F23" si="0">B5-D5-E5</f>
        <v>0</v>
      </c>
    </row>
    <row r="6" spans="1:6" ht="15.95" customHeight="1" x14ac:dyDescent="0.2">
      <c r="A6" s="384" t="s">
        <v>480</v>
      </c>
      <c r="B6" s="372">
        <v>866775</v>
      </c>
      <c r="C6" s="373" t="s">
        <v>468</v>
      </c>
      <c r="D6" s="372"/>
      <c r="E6" s="372">
        <v>866775</v>
      </c>
      <c r="F6" s="374">
        <f t="shared" si="0"/>
        <v>0</v>
      </c>
    </row>
    <row r="7" spans="1:6" ht="24" customHeight="1" x14ac:dyDescent="0.2">
      <c r="A7" s="384" t="s">
        <v>484</v>
      </c>
      <c r="B7" s="385">
        <v>994843</v>
      </c>
      <c r="C7" s="373" t="s">
        <v>468</v>
      </c>
      <c r="D7" s="372"/>
      <c r="E7" s="372">
        <v>994843</v>
      </c>
      <c r="F7" s="374">
        <f t="shared" si="0"/>
        <v>0</v>
      </c>
    </row>
    <row r="8" spans="1:6" ht="15.95" customHeight="1" x14ac:dyDescent="0.2">
      <c r="A8" s="384" t="s">
        <v>485</v>
      </c>
      <c r="B8" s="372">
        <v>2037607</v>
      </c>
      <c r="C8" s="373" t="s">
        <v>468</v>
      </c>
      <c r="D8" s="372"/>
      <c r="E8" s="372">
        <v>2037607</v>
      </c>
      <c r="F8" s="374">
        <f t="shared" si="0"/>
        <v>0</v>
      </c>
    </row>
    <row r="9" spans="1:6" ht="15.95" customHeight="1" x14ac:dyDescent="0.2">
      <c r="A9" s="384"/>
      <c r="B9" s="372"/>
      <c r="C9" s="373"/>
      <c r="D9" s="372"/>
      <c r="E9" s="372"/>
      <c r="F9" s="374">
        <f t="shared" si="0"/>
        <v>0</v>
      </c>
    </row>
    <row r="10" spans="1:6" ht="15.95" customHeight="1" x14ac:dyDescent="0.2">
      <c r="A10" s="384"/>
      <c r="B10" s="372"/>
      <c r="C10" s="373"/>
      <c r="D10" s="372"/>
      <c r="E10" s="372"/>
      <c r="F10" s="374">
        <f t="shared" si="0"/>
        <v>0</v>
      </c>
    </row>
    <row r="11" spans="1:6" ht="15.95" customHeight="1" x14ac:dyDescent="0.2">
      <c r="A11" s="384"/>
      <c r="B11" s="372"/>
      <c r="C11" s="373"/>
      <c r="D11" s="372"/>
      <c r="E11" s="372"/>
      <c r="F11" s="374">
        <f t="shared" si="0"/>
        <v>0</v>
      </c>
    </row>
    <row r="12" spans="1:6" ht="15.95" customHeight="1" x14ac:dyDescent="0.2">
      <c r="A12" s="384"/>
      <c r="B12" s="372"/>
      <c r="C12" s="373"/>
      <c r="D12" s="372"/>
      <c r="E12" s="372"/>
      <c r="F12" s="374">
        <f t="shared" si="0"/>
        <v>0</v>
      </c>
    </row>
    <row r="13" spans="1:6" ht="15.95" customHeight="1" x14ac:dyDescent="0.2">
      <c r="A13" s="384"/>
      <c r="B13" s="372"/>
      <c r="C13" s="373"/>
      <c r="D13" s="372"/>
      <c r="E13" s="372"/>
      <c r="F13" s="374">
        <f t="shared" si="0"/>
        <v>0</v>
      </c>
    </row>
    <row r="14" spans="1:6" ht="15.95" customHeight="1" x14ac:dyDescent="0.2">
      <c r="A14" s="384"/>
      <c r="B14" s="372"/>
      <c r="C14" s="373"/>
      <c r="D14" s="372"/>
      <c r="E14" s="372"/>
      <c r="F14" s="374">
        <f t="shared" si="0"/>
        <v>0</v>
      </c>
    </row>
    <row r="15" spans="1:6" ht="15.95" customHeight="1" x14ac:dyDescent="0.2">
      <c r="A15" s="384"/>
      <c r="B15" s="372"/>
      <c r="C15" s="373"/>
      <c r="D15" s="372"/>
      <c r="E15" s="372"/>
      <c r="F15" s="374">
        <f t="shared" si="0"/>
        <v>0</v>
      </c>
    </row>
    <row r="16" spans="1:6" ht="15.95" customHeight="1" x14ac:dyDescent="0.2">
      <c r="A16" s="384"/>
      <c r="B16" s="372"/>
      <c r="C16" s="373"/>
      <c r="D16" s="372"/>
      <c r="E16" s="372"/>
      <c r="F16" s="374">
        <f t="shared" si="0"/>
        <v>0</v>
      </c>
    </row>
    <row r="17" spans="1:6" ht="15.95" customHeight="1" x14ac:dyDescent="0.2">
      <c r="A17" s="384"/>
      <c r="B17" s="372"/>
      <c r="C17" s="373"/>
      <c r="D17" s="372"/>
      <c r="E17" s="372"/>
      <c r="F17" s="374">
        <f t="shared" si="0"/>
        <v>0</v>
      </c>
    </row>
    <row r="18" spans="1:6" ht="15.95" customHeight="1" x14ac:dyDescent="0.2">
      <c r="A18" s="384"/>
      <c r="B18" s="372"/>
      <c r="C18" s="373"/>
      <c r="D18" s="372"/>
      <c r="E18" s="372"/>
      <c r="F18" s="374">
        <f t="shared" si="0"/>
        <v>0</v>
      </c>
    </row>
    <row r="19" spans="1:6" ht="15.95" customHeight="1" x14ac:dyDescent="0.2">
      <c r="A19" s="384"/>
      <c r="B19" s="372"/>
      <c r="C19" s="373"/>
      <c r="D19" s="372"/>
      <c r="E19" s="372"/>
      <c r="F19" s="374">
        <f t="shared" si="0"/>
        <v>0</v>
      </c>
    </row>
    <row r="20" spans="1:6" ht="15.95" customHeight="1" x14ac:dyDescent="0.2">
      <c r="A20" s="384"/>
      <c r="B20" s="372"/>
      <c r="C20" s="373"/>
      <c r="D20" s="372"/>
      <c r="E20" s="372"/>
      <c r="F20" s="374">
        <f t="shared" si="0"/>
        <v>0</v>
      </c>
    </row>
    <row r="21" spans="1:6" ht="15.95" customHeight="1" x14ac:dyDescent="0.2">
      <c r="A21" s="384"/>
      <c r="B21" s="372"/>
      <c r="C21" s="373"/>
      <c r="D21" s="372"/>
      <c r="E21" s="372"/>
      <c r="F21" s="374">
        <f t="shared" si="0"/>
        <v>0</v>
      </c>
    </row>
    <row r="22" spans="1:6" ht="15.95" customHeight="1" x14ac:dyDescent="0.2">
      <c r="A22" s="384"/>
      <c r="B22" s="372"/>
      <c r="C22" s="373"/>
      <c r="D22" s="372"/>
      <c r="E22" s="372"/>
      <c r="F22" s="374">
        <f t="shared" si="0"/>
        <v>0</v>
      </c>
    </row>
    <row r="23" spans="1:6" ht="15.95" customHeight="1" thickBot="1" x14ac:dyDescent="0.25">
      <c r="A23" s="376"/>
      <c r="B23" s="377"/>
      <c r="C23" s="378"/>
      <c r="D23" s="377"/>
      <c r="E23" s="377"/>
      <c r="F23" s="379">
        <f t="shared" si="0"/>
        <v>0</v>
      </c>
    </row>
    <row r="24" spans="1:6" s="15" customFormat="1" ht="18" customHeight="1" thickBot="1" x14ac:dyDescent="0.25">
      <c r="A24" s="380" t="s">
        <v>47</v>
      </c>
      <c r="B24" s="381">
        <f>SUM(B5:B23)</f>
        <v>13581543</v>
      </c>
      <c r="C24" s="382"/>
      <c r="D24" s="381">
        <f>SUM(D5:D23)</f>
        <v>0</v>
      </c>
      <c r="E24" s="381">
        <f>SUM(E5:E23)</f>
        <v>13581543</v>
      </c>
      <c r="F24" s="383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7/2019. (VIII.30.) önkormányzati rendelethez&amp;"Times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4</vt:i4>
      </vt:variant>
    </vt:vector>
  </HeadingPairs>
  <TitlesOfParts>
    <vt:vector size="18" baseType="lpstr">
      <vt:lpstr>1. mell. 1. OLDAL</vt:lpstr>
      <vt:lpstr>1. mell. 2. OLDAL</vt:lpstr>
      <vt:lpstr>2. mell. 1. OLDAL</vt:lpstr>
      <vt:lpstr>2. mell. 2. OLDAL</vt:lpstr>
      <vt:lpstr>3.sz.mell.  </vt:lpstr>
      <vt:lpstr>4.sz.mell.</vt:lpstr>
      <vt:lpstr>5.sz.mell.</vt:lpstr>
      <vt:lpstr>6.sz.mell.</vt:lpstr>
      <vt:lpstr>7.sz.mell.</vt:lpstr>
      <vt:lpstr>8. sz. mell. </vt:lpstr>
      <vt:lpstr>9. mell. 1. OLDAL</vt:lpstr>
      <vt:lpstr>9. mell. 2. OLDAL</vt:lpstr>
      <vt:lpstr>10.sz.mell</vt:lpstr>
      <vt:lpstr>11. sz. mell.</vt:lpstr>
      <vt:lpstr>'9. mell. 1. OLDAL'!Nyomtatási_cím</vt:lpstr>
      <vt:lpstr>'9. mell. 2. OLDAL'!Nyomtatási_cím</vt:lpstr>
      <vt:lpstr>'1. mell. 1. OLDAL'!Nyomtatási_terület</vt:lpstr>
      <vt:lpstr>'1. mell. 2. OLDAL'!Nyomtatási_terület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Dr Nagy Artúr</cp:lastModifiedBy>
  <cp:lastPrinted>2019-08-08T08:59:57Z</cp:lastPrinted>
  <dcterms:created xsi:type="dcterms:W3CDTF">1999-10-30T10:30:45Z</dcterms:created>
  <dcterms:modified xsi:type="dcterms:W3CDTF">2019-08-30T07:09:10Z</dcterms:modified>
</cp:coreProperties>
</file>