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1. Mérlegszerű" sheetId="1" r:id="rId1"/>
    <sheet name="2,a Elemi bevételek" sheetId="2" r:id="rId2"/>
    <sheet name="2,b Elemi kiadások" sheetId="3" r:id="rId3"/>
    <sheet name="3. Hivatal" sheetId="4" r:id="rId4"/>
    <sheet name="4. Állami tám." sheetId="5" r:id="rId5"/>
    <sheet name="5. Felhalmozás" sheetId="6" r:id="rId6"/>
    <sheet name="6,a Műk. mérleg" sheetId="7" r:id="rId7"/>
    <sheet name="6,b Beruh. mérleg" sheetId="8" r:id="rId8"/>
    <sheet name="7. Ellátottak pénzbeli jutt." sheetId="9" r:id="rId9"/>
    <sheet name="8. Tartalékok" sheetId="10" r:id="rId10"/>
    <sheet name="9. Projekt" sheetId="11" r:id="rId11"/>
    <sheet name="10a,Kiadás feladatonként+létszá" sheetId="12" r:id="rId12"/>
    <sheet name="10,Bevétel feladatonként" sheetId="13" r:id="rId13"/>
    <sheet name="11. Likviditási terv" sheetId="14" r:id="rId14"/>
    <sheet name="12. Közvetett támogatás" sheetId="15" r:id="rId15"/>
    <sheet name="13. Többéves döntések" sheetId="16" r:id="rId16"/>
    <sheet name="14. Adósságot kel. ügyletek" sheetId="17" r:id="rId17"/>
  </sheets>
  <externalReferences>
    <externalReference r:id="rId20"/>
    <externalReference r:id="rId21"/>
  </externalReferences>
  <definedNames>
    <definedName name="_xlfn.IFERROR" hidden="1">#NAME?</definedName>
    <definedName name="_xlnm.Print_Titles" localSheetId="12">'10,Bevétel feladatonként'!$4:$5</definedName>
    <definedName name="_xlnm.Print_Titles" localSheetId="11">'10a,Kiadás feladatonként+létszá'!$4:$5</definedName>
    <definedName name="_xlnm.Print_Area" localSheetId="0">'1. Mérlegszerű'!$A$1:$J$56</definedName>
    <definedName name="_xlnm.Print_Area" localSheetId="12">'10,Bevétel feladatonként'!$A$1:$T$48</definedName>
    <definedName name="_xlnm.Print_Area" localSheetId="11">'10a,Kiadás feladatonként+létszá'!$A$1:$T$59</definedName>
    <definedName name="_xlnm.Print_Area" localSheetId="13">'11. Likviditási terv'!$A$1:$O$24</definedName>
    <definedName name="_xlnm.Print_Area" localSheetId="1">'2,a Elemi bevételek'!$A$1:$E$47</definedName>
    <definedName name="_xlnm.Print_Area" localSheetId="2">'2,b Elemi kiadások'!$A$1:$E$65</definedName>
    <definedName name="_xlnm.Print_Area" localSheetId="4">'4. Állami tám.'!$A$1:$G$42</definedName>
    <definedName name="_xlnm.Print_Area" localSheetId="5">'5. Felhalmozás'!$C$1:$F$22</definedName>
  </definedNames>
  <calcPr fullCalcOnLoad="1"/>
</workbook>
</file>

<file path=xl/sharedStrings.xml><?xml version="1.0" encoding="utf-8"?>
<sst xmlns="http://schemas.openxmlformats.org/spreadsheetml/2006/main" count="1412" uniqueCount="753">
  <si>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</si>
  <si>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</si>
  <si>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</si>
  <si>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</si>
  <si>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</si>
  <si>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</si>
  <si>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</si>
  <si>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</si>
  <si>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</si>
  <si>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</si>
  <si>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</si>
  <si>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</si>
  <si>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</si>
  <si>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</si>
  <si>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</si>
  <si>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</si>
  <si>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</si>
  <si>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</si>
  <si>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</si>
  <si>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</si>
  <si>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</si>
  <si>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</si>
  <si>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</si>
  <si>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</si>
  <si>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</si>
  <si>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</si>
  <si>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</si>
  <si>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</si>
  <si>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</si>
  <si>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</si>
  <si>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</si>
  <si>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</si>
  <si>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</si>
  <si>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</si>
  <si>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</si>
  <si>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</si>
  <si>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</si>
  <si>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</si>
  <si>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</si>
  <si>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</si>
  <si>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</si>
  <si>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</si>
  <si>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</si>
  <si>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</si>
  <si>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</si>
  <si>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</si>
  <si>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</si>
  <si>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</si>
  <si>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</si>
  <si>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</si>
  <si>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B1-B7.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</si>
  <si>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</si>
  <si>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</si>
  <si>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</si>
  <si>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</si>
  <si>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</si>
  <si>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</si>
  <si>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</si>
  <si>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</si>
  <si>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</si>
  <si>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</si>
  <si>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</si>
  <si>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</si>
  <si>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</si>
  <si>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</si>
  <si>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</si>
  <si>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</si>
  <si>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</si>
  <si>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</si>
  <si>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</si>
  <si>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</si>
  <si>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</si>
  <si>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</si>
  <si>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</si>
  <si>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</si>
  <si>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</si>
  <si>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</si>
  <si>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</si>
  <si>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</si>
  <si>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</si>
  <si>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</si>
  <si>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</si>
  <si>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</si>
  <si>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</si>
  <si>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</si>
  <si>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</si>
  <si>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</si>
  <si>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</si>
  <si>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</si>
  <si>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</si>
  <si>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</si>
  <si>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</si>
  <si>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</si>
  <si>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</si>
  <si>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</si>
  <si>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</si>
  <si>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</si>
  <si>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</si>
  <si>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</si>
  <si>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</si>
  <si>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</si>
  <si>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Sor- szám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</si>
  <si>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</si>
  <si>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</si>
  <si>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</si>
  <si>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</si>
  <si>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</si>
  <si>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</si>
  <si>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</si>
  <si>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</si>
  <si>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</si>
  <si>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</si>
  <si>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</si>
  <si>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</si>
  <si>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</si>
  <si>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</si>
  <si>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</si>
  <si>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</si>
  <si>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</si>
  <si>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</si>
  <si>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</si>
  <si>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</si>
  <si>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</si>
  <si>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 xml:space="preserve">   NKA pályázat (Népi Műemlékház felújítása)</t>
  </si>
  <si>
    <t xml:space="preserve">   IPA pályázati támogatás (Parasztporta)</t>
  </si>
  <si>
    <t>931102</t>
  </si>
  <si>
    <t>081030</t>
  </si>
  <si>
    <t xml:space="preserve">    Szennyvízrendszer felújítási költsége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</si>
  <si>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</si>
  <si>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</si>
  <si>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</si>
  <si>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</si>
  <si>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</si>
  <si>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</si>
  <si>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</si>
  <si>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</si>
  <si>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</si>
  <si>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</si>
  <si>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</si>
  <si>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</si>
  <si>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</si>
  <si>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Rendszeres szociális segély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</si>
  <si>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</si>
  <si>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</si>
  <si>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</si>
  <si>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</si>
  <si>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</si>
  <si>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</si>
  <si>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</si>
  <si>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</si>
  <si>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</si>
  <si>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</si>
  <si>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</si>
  <si>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</si>
  <si>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</si>
  <si>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</si>
  <si>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</si>
  <si>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</si>
  <si>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</si>
  <si>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</si>
  <si>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</si>
  <si>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</si>
  <si>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</si>
  <si>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</si>
  <si>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</si>
  <si>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</si>
  <si>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</si>
  <si>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</si>
  <si>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</si>
  <si>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</si>
  <si>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</si>
  <si>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</si>
  <si>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</si>
  <si>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</si>
  <si>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</si>
  <si>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</si>
  <si>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</si>
  <si>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</si>
  <si>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</si>
  <si>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</si>
  <si>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</si>
  <si>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</si>
  <si>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</si>
  <si>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</si>
  <si>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</si>
  <si>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</si>
  <si>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</si>
  <si>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</si>
  <si>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</si>
  <si>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</si>
  <si>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</si>
  <si>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</si>
  <si>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</si>
  <si>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</si>
  <si>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</si>
  <si>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</si>
  <si>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</si>
  <si>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</si>
  <si>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</si>
  <si>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</si>
  <si>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</si>
  <si>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</si>
  <si>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</si>
  <si>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</si>
  <si>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</si>
  <si>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</si>
  <si>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</si>
  <si>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3. melléklet</t>
  </si>
  <si>
    <t xml:space="preserve"> Csesztregi Közös Önkormányzati hivatal költségvetése</t>
  </si>
  <si>
    <t>KIEMELT ELŐIRÁNYZATOK    BEVÉTELEK</t>
  </si>
  <si>
    <t>KIEMELT ELŐIRÁNYZATOK    KIADÁSOK</t>
  </si>
  <si>
    <t>B816.</t>
  </si>
  <si>
    <t>Központi, irányítószervi támogatás</t>
  </si>
  <si>
    <t>B7.+ B8.</t>
  </si>
  <si>
    <t>K1.-K8.</t>
  </si>
  <si>
    <t>B1.-B7.</t>
  </si>
  <si>
    <t>K8.+ K9.</t>
  </si>
  <si>
    <t xml:space="preserve">Csesztreg Község Önkormányzata </t>
  </si>
  <si>
    <t>Felhalmozási és tőkejellegű bevételek és kiadások</t>
  </si>
  <si>
    <t xml:space="preserve">Csesztreg Község Önkormányzatának elemi bevételei </t>
  </si>
  <si>
    <t>Csesztreg Község Önkormányzatának elemi kiadásai</t>
  </si>
  <si>
    <t>Egyéb, az önkormányzat rendeletében megállapított pénzbeli juttatás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</si>
  <si>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</si>
  <si>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</si>
  <si>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</si>
  <si>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</si>
  <si>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</si>
  <si>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</si>
  <si>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</si>
  <si>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</si>
  <si>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K</t>
  </si>
  <si>
    <t>2015.</t>
  </si>
  <si>
    <t>Eredeti előirányzat 2015</t>
  </si>
  <si>
    <t xml:space="preserve">2015. </t>
  </si>
  <si>
    <t>Éves tervezett létszám előirányzat (fő)</t>
  </si>
  <si>
    <t>Közfoglalkoztatottak létszáma (fő)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</si>
  <si>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</si>
  <si>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</si>
  <si>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</si>
  <si>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</si>
  <si>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</si>
  <si>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</si>
  <si>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</si>
  <si>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</si>
  <si>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</si>
  <si>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</si>
  <si>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</si>
  <si>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</si>
  <si>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</si>
  <si>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</si>
  <si>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</si>
  <si>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</si>
  <si>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</si>
  <si>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</si>
  <si>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</si>
  <si>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</si>
  <si>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</si>
  <si>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</si>
  <si>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</si>
  <si>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</si>
  <si>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</si>
  <si>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</si>
  <si>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</si>
  <si>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</si>
  <si>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</si>
  <si>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</si>
  <si>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</si>
  <si>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</si>
  <si>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</si>
  <si>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</si>
  <si>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</si>
  <si>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</si>
  <si>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</si>
  <si>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</si>
  <si>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</si>
  <si>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</si>
  <si>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</si>
  <si>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</si>
  <si>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</si>
  <si>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</si>
  <si>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</si>
  <si>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</si>
  <si>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</si>
  <si>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</si>
  <si>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</si>
  <si>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</si>
  <si>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</si>
  <si>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</si>
  <si>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</si>
  <si>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</si>
  <si>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</si>
  <si>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</si>
  <si>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</si>
  <si>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</si>
  <si>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</si>
  <si>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</si>
  <si>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</si>
  <si>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</si>
  <si>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</si>
  <si>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</si>
  <si>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</si>
  <si>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</si>
  <si>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</si>
  <si>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</si>
  <si>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</si>
  <si>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</si>
  <si>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</si>
  <si>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</si>
  <si>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</si>
  <si>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</si>
  <si>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</si>
  <si>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</si>
  <si>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</si>
  <si>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</si>
  <si>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</si>
  <si>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</si>
  <si>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</si>
  <si>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</si>
  <si>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</si>
  <si>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</si>
  <si>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</si>
  <si>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</si>
  <si>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</si>
  <si>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</si>
  <si>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</si>
  <si>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</si>
  <si>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</si>
  <si>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</si>
  <si>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 xml:space="preserve"> Eredeti előirányzat 2014.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</si>
  <si>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</si>
  <si>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</si>
  <si>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</si>
  <si>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</si>
  <si>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</si>
  <si>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</si>
  <si>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</si>
  <si>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</si>
  <si>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Eredeti előirányzat 2014.</t>
  </si>
  <si>
    <t>2014. évi várható teljestés</t>
  </si>
  <si>
    <t>2014. évi várható  teljesítés</t>
  </si>
  <si>
    <t>Eredeti előirányzat 2015.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</si>
  <si>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</si>
  <si>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</si>
  <si>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</si>
  <si>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</si>
  <si>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</si>
  <si>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B8123.</t>
  </si>
  <si>
    <t>Befektetési célú értékpapírok beváltása, értékesítése</t>
  </si>
  <si>
    <t>B814.</t>
  </si>
  <si>
    <t>Államháztartáson belüli megelőlegezések</t>
  </si>
  <si>
    <t>B63.</t>
  </si>
  <si>
    <t>Egyéb működési célú átvett pénzeszközök</t>
  </si>
  <si>
    <t>2014. évi várható teljesítés</t>
  </si>
  <si>
    <t>Egyéb működési célú támogatások áht-n kívülre</t>
  </si>
  <si>
    <t>Egyéb működési célú támogatások</t>
  </si>
  <si>
    <t xml:space="preserve">K6. </t>
  </si>
  <si>
    <t>Egyéb tárgyi eszközök beszerzése</t>
  </si>
  <si>
    <t xml:space="preserve">Beruházási célú áfa </t>
  </si>
  <si>
    <t>Államháztartáson belüli megelőlegezések visszafizetése</t>
  </si>
  <si>
    <t>-</t>
  </si>
  <si>
    <t>Bérlakások tervezési díja</t>
  </si>
  <si>
    <t>Községrendezési terv</t>
  </si>
  <si>
    <t xml:space="preserve">    Térfigyelő kamera</t>
  </si>
  <si>
    <t xml:space="preserve">    Háziorvosi szolgálati lakás felújítása </t>
  </si>
  <si>
    <t xml:space="preserve">    Focipálya lelátó</t>
  </si>
  <si>
    <t xml:space="preserve">    Tóparti fejlesztések</t>
  </si>
  <si>
    <t xml:space="preserve">    Sószoba kialakítása</t>
  </si>
  <si>
    <t xml:space="preserve">   Előző évi költségvetési maradvány </t>
  </si>
  <si>
    <t xml:space="preserve">   MVH pályázat (Helyi termékpiac kialakítása)</t>
  </si>
  <si>
    <t xml:space="preserve">   Tulajdonosi bevételek (Zalavíz)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</si>
  <si>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</si>
  <si>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</si>
  <si>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</si>
  <si>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</si>
  <si>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</si>
  <si>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</si>
  <si>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</si>
  <si>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</si>
  <si>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</si>
  <si>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1.6 Elvonások, befizetések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</si>
  <si>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</si>
  <si>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</si>
  <si>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</si>
  <si>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</si>
  <si>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</si>
  <si>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</si>
  <si>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</si>
  <si>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</si>
  <si>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</si>
  <si>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</si>
  <si>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</si>
  <si>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</si>
  <si>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</si>
  <si>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</si>
  <si>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</si>
  <si>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</si>
  <si>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</si>
  <si>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</si>
  <si>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</si>
  <si>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</si>
  <si>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</si>
  <si>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</si>
  <si>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</si>
  <si>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</si>
  <si>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</si>
  <si>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</si>
  <si>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</si>
  <si>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2.1. Működési bevételek </t>
  </si>
  <si>
    <t xml:space="preserve">Működési célú finanszírozási bevételek  </t>
  </si>
  <si>
    <t xml:space="preserve">Felhalmozási célú finanszírozási bevételek </t>
  </si>
  <si>
    <t xml:space="preserve">2.2. Előző évi   pénzmaradvány </t>
  </si>
  <si>
    <t>1.9. Előző évi költségvetési maradvány</t>
  </si>
  <si>
    <t>Működési célú támogatások ÁHT-n belülről</t>
  </si>
  <si>
    <t>Egyéb működési célú támogatások ÁHT-n belülről</t>
  </si>
  <si>
    <t>B306.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</si>
  <si>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</si>
  <si>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</si>
  <si>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</si>
  <si>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</si>
  <si>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</si>
  <si>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</si>
  <si>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</si>
  <si>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A K5 rovaton (működési célú kiadás) könyvelendő felhalmozási célú céltartalék a mérlegszerű bemutatásban a fejlesztési kiadások között szerepel!</t>
  </si>
  <si>
    <t>2.1. Személyi juttatások</t>
  </si>
  <si>
    <t>2.2. Munkaadókat terhelő járulékok és szociális hozzájárulási adó</t>
  </si>
  <si>
    <t>2.3. Dologi kiadások</t>
  </si>
  <si>
    <t>Hozzájárulás jogcíme</t>
  </si>
  <si>
    <t>2014.évi</t>
  </si>
  <si>
    <t>2015.évi</t>
  </si>
  <si>
    <t>mutató/  létszám</t>
  </si>
  <si>
    <t>Támogatás</t>
  </si>
  <si>
    <t>Ft/fő</t>
  </si>
  <si>
    <t>eFt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</si>
  <si>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</si>
  <si>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</si>
  <si>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</si>
  <si>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</si>
  <si>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</si>
  <si>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</si>
  <si>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</si>
  <si>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</si>
  <si>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</si>
  <si>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</si>
  <si>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</si>
  <si>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</si>
  <si>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</si>
  <si>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</si>
  <si>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</si>
  <si>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</si>
  <si>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</si>
  <si>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</si>
  <si>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</si>
  <si>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</si>
  <si>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</si>
  <si>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</si>
  <si>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</si>
  <si>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</si>
  <si>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</si>
  <si>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</si>
  <si>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</si>
  <si>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</si>
  <si>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</si>
  <si>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</si>
  <si>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</si>
  <si>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</si>
  <si>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</si>
  <si>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</si>
  <si>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</si>
  <si>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</si>
  <si>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Kormányzati funkció száma</t>
  </si>
  <si>
    <t>Dologi kiadás       K3</t>
  </si>
  <si>
    <t>Ellátottak pénzbeli juttatásai   K4</t>
  </si>
  <si>
    <t>Beruhá- zások             K6</t>
  </si>
  <si>
    <t>Felújítások                    K7</t>
  </si>
  <si>
    <t>Elvonások  K502</t>
  </si>
  <si>
    <t>Tartalékok           K513</t>
  </si>
  <si>
    <t>01.</t>
  </si>
  <si>
    <t>ÁLTALÁNOS KÖZSZOLGÁLTATÁSOK</t>
  </si>
  <si>
    <t>011130</t>
  </si>
  <si>
    <t>Önkorm.és önk.hiv.jogalkotó és ált.igazg.tev.</t>
  </si>
  <si>
    <t>013320</t>
  </si>
  <si>
    <t>Köztemető fenntartás-és üzemeltetés</t>
  </si>
  <si>
    <t>018030</t>
  </si>
  <si>
    <t>Támogatási célú finanszírozási müveletek</t>
  </si>
  <si>
    <t>04.</t>
  </si>
  <si>
    <t>GAZDASÁGI ÜGYEK</t>
  </si>
  <si>
    <t>041233</t>
  </si>
  <si>
    <t>Hosszabb időtartamú közfoglalkoztatás</t>
  </si>
  <si>
    <t>Közutak, hidak,alagutak üzemelt., fennt.üzemeltetése</t>
  </si>
  <si>
    <t>05.</t>
  </si>
  <si>
    <t>KÖRNYEZETVÉDELEM</t>
  </si>
  <si>
    <t>06.</t>
  </si>
  <si>
    <t>LAKÁS- ÉS KÖZMŰELLÁTÁS</t>
  </si>
  <si>
    <t>064010</t>
  </si>
  <si>
    <t>Közvilágítás</t>
  </si>
  <si>
    <t>066010</t>
  </si>
  <si>
    <t>Zöldterület -kezelés</t>
  </si>
  <si>
    <t>Város-,községgazdálkodási egyéb feladatok</t>
  </si>
  <si>
    <t>07.</t>
  </si>
  <si>
    <t>EGÉSZSÉGÜGY</t>
  </si>
  <si>
    <t>072111</t>
  </si>
  <si>
    <t>Háziorvosi alapellátás</t>
  </si>
  <si>
    <t>072311</t>
  </si>
  <si>
    <t>Fogorvosi alapellátás</t>
  </si>
  <si>
    <t>074031</t>
  </si>
  <si>
    <t>Család és nővédelmi egészségügyi gond.</t>
  </si>
  <si>
    <t>08.</t>
  </si>
  <si>
    <t>SZABADIDŐ, KULTÚRA ÉS VALLÁS</t>
  </si>
  <si>
    <t>Sportlétesítmények működtetése és fejl.</t>
  </si>
  <si>
    <t>SZOCIÁLIS BIZTONSÁG</t>
  </si>
  <si>
    <t>104051</t>
  </si>
  <si>
    <t>105010</t>
  </si>
  <si>
    <t>106020</t>
  </si>
  <si>
    <t>Szociális étkezés</t>
  </si>
  <si>
    <t>Egyéb szoc.pénzbeli és temészetbni ellátások,támog.</t>
  </si>
  <si>
    <t>900070</t>
  </si>
  <si>
    <t>Fejezeti és általános tartalékok elszámolása</t>
  </si>
  <si>
    <t xml:space="preserve">ÖNKORMÁNYZAT ÖSSZESEN </t>
  </si>
  <si>
    <t>KÖZÖS ÖNKORMÁNYZATI HIVATAL ÖSSZESEN</t>
  </si>
  <si>
    <t>013390</t>
  </si>
  <si>
    <t>Egyéb kiegészítő szolgáltatások</t>
  </si>
  <si>
    <t>082044</t>
  </si>
  <si>
    <t>Könyvtári szolgáltatások</t>
  </si>
  <si>
    <t>096015</t>
  </si>
  <si>
    <t>900020</t>
  </si>
  <si>
    <t>Önkorm.funkcióra nem sorolható bevételei</t>
  </si>
  <si>
    <t xml:space="preserve">MINDÖSSZESEN </t>
  </si>
  <si>
    <t>Szak- feladat száma</t>
  </si>
  <si>
    <t>Működési célú támogatások     áht.-n belülről                                B1</t>
  </si>
  <si>
    <t>Felhalmozási célú támogatatások áht-n belülről         B2</t>
  </si>
  <si>
    <t>Közhatalmi bevételek     B3</t>
  </si>
  <si>
    <t>Működési bevételek     B4</t>
  </si>
  <si>
    <t>Felhalmozási bevételek      B5</t>
  </si>
  <si>
    <t xml:space="preserve"> Működési célú  átvett pénzeszköz                            B6</t>
  </si>
  <si>
    <t>Felhalmozási célú átvett pénzeszköz                                    B7</t>
  </si>
  <si>
    <t>Maradvány igénybevét.    B813</t>
  </si>
  <si>
    <t>Összesen</t>
  </si>
  <si>
    <t>Műk.célú kölcsön visszatérülés    B64</t>
  </si>
  <si>
    <t>Egyéb műk.c. átvett pénzeszköz    B65</t>
  </si>
  <si>
    <t>Felhalm.célú kölcsön visszatérülés      B74</t>
  </si>
  <si>
    <t>Egyéb felhalm.c. átvett pénzeszköz        B75</t>
  </si>
  <si>
    <t>Köztemető fenntartás és működtetés</t>
  </si>
  <si>
    <t>018010</t>
  </si>
  <si>
    <t>Önkorm.elszám.a központi költségvetéssel</t>
  </si>
  <si>
    <t>09.</t>
  </si>
  <si>
    <t>OKTATÁS</t>
  </si>
  <si>
    <t>SZOCIÁLIS VÉDELEM</t>
  </si>
  <si>
    <t>107051</t>
  </si>
  <si>
    <t>ÖNKORMÁNYZAT ÖSSZESEN</t>
  </si>
  <si>
    <t>KÖZÖS ÖNKORM.  HIVATAL ÖSSZESEN</t>
  </si>
  <si>
    <t>MINDÖSSZESEN</t>
  </si>
  <si>
    <t>Személyi juttatások                  K1</t>
  </si>
  <si>
    <t>Munkaadókat terhelő járulékok              K2</t>
  </si>
  <si>
    <t>Egyéb felhalmozási  célú kiadások                                                                  K8</t>
  </si>
  <si>
    <t>Műk.célú kölcsön áht-n kívül            K508</t>
  </si>
  <si>
    <t>Műk.célú támogatás áht-n belül           K506</t>
  </si>
  <si>
    <t>Felhalm.célú támogatás áht-n belül               K84</t>
  </si>
  <si>
    <t>Műk.célú támogatás áht-n kívül               K512</t>
  </si>
  <si>
    <t>Felhalm.célú kölcsön áht-n kívül       K86</t>
  </si>
  <si>
    <t>Felhalm.célú támogatás áht-n kívül           K89</t>
  </si>
  <si>
    <t>Egyéb működési célú kiadások                                                                                      K5</t>
  </si>
  <si>
    <t>Önkormányzati vagyonnal való gazdálkodás</t>
  </si>
  <si>
    <t>Önkormányzatok elszámolásai a központi költségvetéssel</t>
  </si>
  <si>
    <t>Áht-n belüli megelőlegezések visszafizetése    K 914</t>
  </si>
  <si>
    <t>045150</t>
  </si>
  <si>
    <t>M.n.s szárazföldi személyszállítás</t>
  </si>
  <si>
    <t>Szennyvíz gyűjtése, tisztítása, elhelyezése</t>
  </si>
  <si>
    <t>Fogorvosi ügyeleti ellátás</t>
  </si>
  <si>
    <t>081061</t>
  </si>
  <si>
    <t>Szabadidős park, fürdő- és strandszolgáltatás</t>
  </si>
  <si>
    <t>082064</t>
  </si>
  <si>
    <t>Múzeumi, közművelődési, közösségi színterek működtetése</t>
  </si>
  <si>
    <t>Közművelődési intézmények, közösségi színterek működtetések</t>
  </si>
  <si>
    <t>084031</t>
  </si>
  <si>
    <t>Civil szervezetek működési támogatása</t>
  </si>
  <si>
    <t>Gyermekétkeztetés köznevelési intézményben</t>
  </si>
  <si>
    <t>Gyermekvédelmi pénzb.és termb.ellátások</t>
  </si>
  <si>
    <t>Munknélküli aktív korúak ellátása</t>
  </si>
  <si>
    <t>Lakásfenntartással, lakhatással kapcs összefogl.ellát.</t>
  </si>
  <si>
    <t>Közös Önkormányzati Hivatal összesen:</t>
  </si>
  <si>
    <t>Kötelező</t>
  </si>
  <si>
    <t>Önként  váll.</t>
  </si>
  <si>
    <t>A, ÖNKORMÁNYZAT</t>
  </si>
  <si>
    <t>B, KÖZÖS ÖNKORMÁNYZATI HIVATAL</t>
  </si>
  <si>
    <t xml:space="preserve">B, KÖZÖS ÖNKORMÁNYZATI HIVATAL </t>
  </si>
  <si>
    <t>Önkormányzati működési támogatás          B11</t>
  </si>
  <si>
    <t>Egyéb működési célú támogatás        B16</t>
  </si>
  <si>
    <t>Szennyvíz gyűjtések, tisztítása, elhelyezése</t>
  </si>
  <si>
    <t>107060</t>
  </si>
  <si>
    <t>Közművelődési intézmények, közösségi színterek működtetése</t>
  </si>
  <si>
    <t>Egyéb szociális és pénzbeli ellátások</t>
  </si>
  <si>
    <t>Sorsz.</t>
  </si>
  <si>
    <t>Ellátottak pénzbeli juttatásai (K4)</t>
  </si>
  <si>
    <t>Foglalkoztatással, munkanélküliséggel kapcsolatos ellátások (K45)</t>
  </si>
  <si>
    <t>Lakhatással kapcsolatos ellátások (K46)</t>
  </si>
  <si>
    <t xml:space="preserve">Lakásfenntartási támogatás  </t>
  </si>
  <si>
    <t xml:space="preserve">Egyéb nem intézményi ellátások (K48) </t>
  </si>
  <si>
    <t>Egyéb nem intézményi ellátások (K48) összesen</t>
  </si>
  <si>
    <t xml:space="preserve">Ellátottak pénzbeli juttatásai összesen (K4) </t>
  </si>
  <si>
    <t>Családi támogatások (K42)</t>
  </si>
  <si>
    <t xml:space="preserve">Foglalkoztatást helyettesítő támogatás </t>
  </si>
  <si>
    <t>Családi támogatások (K42) öasszesen:</t>
  </si>
  <si>
    <t>Foglalkoztatással, munkanélküliséggel kapcsolatos ellátások (K45) összesen :</t>
  </si>
  <si>
    <t>Pénzbeli óvodáztatási támogatás</t>
  </si>
  <si>
    <t>Rendszeres gyermekvédelmi kedvezményben részesülők természetbeli támogatása</t>
  </si>
  <si>
    <t>Átmeneti segély</t>
  </si>
  <si>
    <t>Önkormányzati hatáskörben adott természetbeli ellátások</t>
  </si>
  <si>
    <t>Projekt megnevezés (támogatást biztosító)</t>
  </si>
  <si>
    <t xml:space="preserve"> Bevétel  (pályázatból)</t>
  </si>
  <si>
    <t>Kiadás</t>
  </si>
  <si>
    <t>További években</t>
  </si>
  <si>
    <t>Kiadás előző  években</t>
  </si>
  <si>
    <t>2015. évben  tervezett</t>
  </si>
  <si>
    <t>előző  években</t>
  </si>
  <si>
    <t>években</t>
  </si>
  <si>
    <t>Összesen:</t>
  </si>
  <si>
    <t>"Heritage of the Guardians"</t>
  </si>
  <si>
    <t>HUHR/1101/1.2.3/0028</t>
  </si>
  <si>
    <t>Támogatásból: előző évek</t>
  </si>
  <si>
    <t>Támogatásból: 2015. évben tervezett</t>
  </si>
  <si>
    <t>Támogatás összesen</t>
  </si>
  <si>
    <t>"Helyi termékpiac kialakítása Csesztregen"</t>
  </si>
  <si>
    <t>2015.évi előirányzat</t>
  </si>
  <si>
    <t>Az átcsoportosítás jogát gyakorolja</t>
  </si>
  <si>
    <t>A.</t>
  </si>
  <si>
    <t>Képviselőtestület</t>
  </si>
  <si>
    <t>B.</t>
  </si>
  <si>
    <t>Fejlesztési  célú céltartalékok</t>
  </si>
  <si>
    <t xml:space="preserve">Általános tartalék </t>
  </si>
  <si>
    <t xml:space="preserve">Tartalékok mindösszesen </t>
  </si>
  <si>
    <t>Bérlakások felújítása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</si>
  <si>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</si>
  <si>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</si>
  <si>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</si>
  <si>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</si>
  <si>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</si>
  <si>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</si>
  <si>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</si>
  <si>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</si>
  <si>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</si>
  <si>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</si>
  <si>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</si>
  <si>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</si>
  <si>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</si>
  <si>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</si>
  <si>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</si>
  <si>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</si>
  <si>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</si>
  <si>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</si>
  <si>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</si>
  <si>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Tartalék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</si>
  <si>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</si>
  <si>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</si>
  <si>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</si>
  <si>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</si>
  <si>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</si>
  <si>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</si>
  <si>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</si>
  <si>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</si>
  <si>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</si>
  <si>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</si>
  <si>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</si>
  <si>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</si>
  <si>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</si>
  <si>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</si>
  <si>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</si>
  <si>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</si>
  <si>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</si>
  <si>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</si>
  <si>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</si>
  <si>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</si>
  <si>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</si>
  <si>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</si>
  <si>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</si>
  <si>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</si>
  <si>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</si>
  <si>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</si>
  <si>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</si>
  <si>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</si>
  <si>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</si>
  <si>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</si>
  <si>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</si>
  <si>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</si>
  <si>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</si>
  <si>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</si>
  <si>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</si>
  <si>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</si>
  <si>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</si>
  <si>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</si>
  <si>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</si>
  <si>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</si>
  <si>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</si>
  <si>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</si>
  <si>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</si>
  <si>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</si>
  <si>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</si>
  <si>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</si>
  <si>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</si>
  <si>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</si>
  <si>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</si>
  <si>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Csesztreg Község Önkormányzata többéves kihatással járó döntések számszerűsítése évenkénti bontásban és összesítve célok szerint</t>
  </si>
  <si>
    <t>Csesztreg Község Önkormányzata által adott közvetett támogatások
(kedvezmények)</t>
  </si>
  <si>
    <t xml:space="preserve">    lásd: 8. tábla</t>
  </si>
  <si>
    <t xml:space="preserve">   lásd: 8. tábla</t>
  </si>
  <si>
    <t xml:space="preserve">   Államháztartáson belüli megelőgezések visszafizetése</t>
  </si>
  <si>
    <t>Létszám fő</t>
  </si>
  <si>
    <t>Csesztreg Község Önkormányzata adósságot keletkeztető 2015. évi fejlesztési céljai, az ügyletekből és kezességvállalásokból fennálló kötelezettségei, valamint azok fedezetéül szolgáló saját bevételek</t>
  </si>
  <si>
    <t>2015. évi eredeti előirányzat</t>
  </si>
  <si>
    <t>1, 2015. évi adósságkeletkeztető fejlesztési célok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</si>
  <si>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</si>
  <si>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</si>
  <si>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</si>
  <si>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</si>
  <si>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</si>
  <si>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Községgazdálkodáshoz szükséges tárgyi eszközök beszerzése</t>
  </si>
  <si>
    <t>Leader 8546681604</t>
  </si>
  <si>
    <t>Autóbuszforduló tervezése és építése</t>
  </si>
  <si>
    <t>Polgármester</t>
  </si>
  <si>
    <t>Feladat / cél</t>
  </si>
  <si>
    <t>Sorszám.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</si>
  <si>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</si>
  <si>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</si>
  <si>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</si>
  <si>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Működési célú támogatások</t>
  </si>
  <si>
    <t>Felhalmozási célú támogatások</t>
  </si>
  <si>
    <t>Adatok ezer Ft-ban</t>
  </si>
  <si>
    <t>1. számú melléklet</t>
  </si>
  <si>
    <t>CSESZTREG KÖZSÉG ÖNKORMÁNYZATA ÉS INTÉZMÉNYE</t>
  </si>
  <si>
    <t>2015. ÉVI MŰKÖDÉSI ÉS FELHALMOZÁSI CÉLÚ BEVÉTELEI ÉS KIADÁSAI</t>
  </si>
  <si>
    <t>2,a melléklet</t>
  </si>
  <si>
    <t>2,b melléklet</t>
  </si>
  <si>
    <t>CSESZTREG KÖZSÉG ÖNKORMÁNYZATÁNAK ÁLLAMI HOZZÁJÁRULÁSA 2015. ÉVBEN</t>
  </si>
  <si>
    <t>4. számú melléklet</t>
  </si>
  <si>
    <t>5. számú melléklet</t>
  </si>
  <si>
    <t xml:space="preserve">    Adatok ezer Ft-ban</t>
  </si>
  <si>
    <t>6,a melléklet</t>
  </si>
  <si>
    <t>6,b melléklet</t>
  </si>
  <si>
    <t>CSESZTREG KÖZSÉG ÖNKORMÁNYZATA ÁLTAL FOLYÓSÍTOTT ELLÁTÁSOK (SZOCIÁLIS) RÉSZLETEZÉSE 2015. ÉVBEN</t>
  </si>
  <si>
    <t>7. számú melléklet</t>
  </si>
  <si>
    <t>CSESZTREG KÖZSÉG ÖNKORMÁNYZATA 2015. ÉVI TARTALÉKAI</t>
  </si>
  <si>
    <t>8. számú melléklet</t>
  </si>
  <si>
    <t>CSESZTREG KÖZSÉG ÖNKORMÁNYZATA 2015. ÉVI EURÓPAI UNIÓS PROJEKTJEINEK BEVÉTELEI ÉS KIADÁSAI</t>
  </si>
  <si>
    <t>9. számú melléklet</t>
  </si>
  <si>
    <t>10, a melléklet</t>
  </si>
  <si>
    <t>10, b melléklet</t>
  </si>
  <si>
    <t>11. számú melléklet</t>
  </si>
  <si>
    <t>CSESZTREG KÖZSÉG ÖNKORMÁNYZATA ÉS INTÉZMÉNYE 2015. ÉVI ELŐIRÁNYZAT FELHASZNÁLÁSI ÜTEMTERVE</t>
  </si>
  <si>
    <t>12. számú melléklet</t>
  </si>
  <si>
    <t xml:space="preserve"> Adatok ezer Ft-ban</t>
  </si>
  <si>
    <t>13. számú melléklet</t>
  </si>
  <si>
    <t>14. számú melléklet</t>
  </si>
  <si>
    <t>CSESZTREG KÖZSÉG ÖNKORMÁNYZATA ÉS INTÉZMÉNYE 2015. ÉVI KIADÁSAI ÉS LÉTSZÁMADATAI COFOG SZERINTI BONTÁSBAN</t>
  </si>
  <si>
    <t>CSESZTREG KÖZSÉG ÖNKORMÁNYZATA ÉS INTÉZMÉNYE 2015. ÉVI BEVÉTELEI COFOG SZERINTI BONTÁSBAN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</si>
</sst>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103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8"/>
      <name val="Arial CE"/>
      <family val="0"/>
    </font>
    <font>
      <sz val="14"/>
      <name val="Arial CE"/>
      <family val="0"/>
    </font>
    <font>
      <b/>
      <i/>
      <sz val="16"/>
      <name val="Arial CE"/>
      <family val="0"/>
    </font>
    <font>
      <i/>
      <sz val="16"/>
      <name val="Arial CE"/>
      <family val="0"/>
    </font>
    <font>
      <i/>
      <sz val="14"/>
      <name val="Arial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i/>
      <sz val="10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b/>
      <sz val="6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b/>
      <sz val="12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b/>
      <u val="single"/>
      <sz val="12"/>
      <name val="Arial CE"/>
      <family val="2"/>
    </font>
    <font>
      <b/>
      <sz val="10"/>
      <name val="Arial CE"/>
      <family val="0"/>
    </font>
    <font>
      <b/>
      <i/>
      <sz val="14"/>
      <name val="Times New Roman"/>
      <family val="1"/>
    </font>
    <font>
      <i/>
      <sz val="10"/>
      <name val="Arial CE"/>
      <family val="0"/>
    </font>
    <font>
      <i/>
      <sz val="10"/>
      <name val="Times New Roman"/>
      <family val="1"/>
    </font>
    <font>
      <i/>
      <sz val="13"/>
      <name val="Times New Roman"/>
      <family val="1"/>
    </font>
    <font>
      <b/>
      <i/>
      <sz val="13"/>
      <name val="Arial CE"/>
      <family val="2"/>
    </font>
    <font>
      <i/>
      <sz val="13"/>
      <name val="Arial CE"/>
      <family val="0"/>
    </font>
    <font>
      <b/>
      <i/>
      <u val="single"/>
      <sz val="13"/>
      <name val="Arial CE"/>
      <family val="2"/>
    </font>
    <font>
      <sz val="12"/>
      <color indexed="8"/>
      <name val="Times New Roman"/>
      <family val="1"/>
    </font>
    <font>
      <i/>
      <sz val="12"/>
      <name val="Arial CE"/>
      <family val="0"/>
    </font>
    <font>
      <b/>
      <i/>
      <sz val="13"/>
      <color indexed="8"/>
      <name val="Times New Roman"/>
      <family val="1"/>
    </font>
    <font>
      <sz val="8"/>
      <name val="Times New Roman"/>
      <family val="1"/>
    </font>
    <font>
      <sz val="12"/>
      <color indexed="63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7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7" borderId="1" applyNumberFormat="0" applyAlignment="0" applyProtection="0"/>
    <xf numFmtId="0" fontId="15" fillId="22" borderId="7" applyNumberFormat="0" applyFon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8" fillId="4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7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9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6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0">
      <alignment/>
      <protection/>
    </xf>
    <xf numFmtId="0" fontId="16" fillId="0" borderId="0" xfId="100" applyFont="1" applyBorder="1" applyAlignment="1">
      <alignment horizontal="center"/>
      <protection/>
    </xf>
    <xf numFmtId="0" fontId="27" fillId="0" borderId="10" xfId="100" applyFont="1" applyBorder="1" applyAlignment="1">
      <alignment vertical="center" wrapText="1"/>
      <protection/>
    </xf>
    <xf numFmtId="0" fontId="27" fillId="0" borderId="11" xfId="100" applyFont="1" applyBorder="1" applyAlignment="1">
      <alignment horizontal="center" vertical="center" wrapText="1"/>
      <protection/>
    </xf>
    <xf numFmtId="0" fontId="27" fillId="0" borderId="11" xfId="100" applyFont="1" applyBorder="1" applyAlignment="1">
      <alignment vertical="center" wrapText="1"/>
      <protection/>
    </xf>
    <xf numFmtId="0" fontId="27" fillId="0" borderId="12" xfId="100" applyFont="1" applyBorder="1" applyAlignment="1">
      <alignment vertical="center" wrapText="1"/>
      <protection/>
    </xf>
    <xf numFmtId="49" fontId="16" fillId="0" borderId="13" xfId="100" applyNumberFormat="1" applyFont="1" applyBorder="1" applyAlignment="1">
      <alignment horizontal="right"/>
      <protection/>
    </xf>
    <xf numFmtId="49" fontId="16" fillId="0" borderId="14" xfId="100" applyNumberFormat="1" applyFont="1" applyBorder="1" applyAlignment="1">
      <alignment horizontal="right"/>
      <protection/>
    </xf>
    <xf numFmtId="180" fontId="16" fillId="0" borderId="14" xfId="10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5" xfId="100" applyFont="1" applyBorder="1">
      <alignment/>
      <protection/>
    </xf>
    <xf numFmtId="0" fontId="16" fillId="0" borderId="13" xfId="100" applyBorder="1">
      <alignment/>
      <protection/>
    </xf>
    <xf numFmtId="0" fontId="16" fillId="0" borderId="14" xfId="100" applyFont="1" applyBorder="1" applyAlignment="1">
      <alignment wrapText="1"/>
      <protection/>
    </xf>
    <xf numFmtId="0" fontId="16" fillId="0" borderId="15" xfId="100" applyFont="1" applyBorder="1" applyAlignment="1">
      <alignment vertical="center" wrapText="1"/>
      <protection/>
    </xf>
    <xf numFmtId="0" fontId="16" fillId="0" borderId="14" xfId="100" applyFont="1" applyBorder="1">
      <alignment/>
      <protection/>
    </xf>
    <xf numFmtId="0" fontId="16" fillId="0" borderId="16" xfId="100" applyFont="1" applyBorder="1">
      <alignment/>
      <protection/>
    </xf>
    <xf numFmtId="0" fontId="16" fillId="0" borderId="17" xfId="100" applyFont="1" applyBorder="1">
      <alignment/>
      <protection/>
    </xf>
    <xf numFmtId="49" fontId="16" fillId="0" borderId="18" xfId="100" applyNumberFormat="1" applyBorder="1">
      <alignment/>
      <protection/>
    </xf>
    <xf numFmtId="49" fontId="16" fillId="0" borderId="17" xfId="100" applyNumberFormat="1" applyBorder="1">
      <alignment/>
      <protection/>
    </xf>
    <xf numFmtId="0" fontId="27" fillId="0" borderId="19" xfId="100" applyFont="1" applyBorder="1" applyAlignment="1">
      <alignment horizontal="left"/>
      <protection/>
    </xf>
    <xf numFmtId="0" fontId="27" fillId="0" borderId="20" xfId="100" applyFont="1" applyBorder="1" applyAlignment="1">
      <alignment horizontal="left"/>
      <protection/>
    </xf>
    <xf numFmtId="0" fontId="27" fillId="0" borderId="21" xfId="100" applyFont="1" applyBorder="1" applyAlignment="1">
      <alignment horizontal="left"/>
      <protection/>
    </xf>
    <xf numFmtId="0" fontId="15" fillId="0" borderId="0" xfId="110" applyBorder="1" applyAlignment="1" applyProtection="1">
      <alignment horizontal="right"/>
      <protection locked="0"/>
    </xf>
    <xf numFmtId="0" fontId="15" fillId="0" borderId="0" xfId="110" applyFont="1" applyBorder="1" applyAlignment="1" applyProtection="1">
      <alignment horizontal="right"/>
      <protection locked="0"/>
    </xf>
    <xf numFmtId="0" fontId="15" fillId="0" borderId="0" xfId="110">
      <alignment/>
      <protection/>
    </xf>
    <xf numFmtId="0" fontId="29" fillId="0" borderId="0" xfId="110" applyFont="1" applyBorder="1" applyAlignment="1" applyProtection="1">
      <alignment horizontal="centerContinuous"/>
      <protection locked="0"/>
    </xf>
    <xf numFmtId="0" fontId="31" fillId="0" borderId="0" xfId="110" applyFont="1" applyBorder="1" applyAlignment="1" applyProtection="1">
      <alignment horizontal="center" vertical="center"/>
      <protection locked="0"/>
    </xf>
    <xf numFmtId="0" fontId="15" fillId="0" borderId="0" xfId="110" applyBorder="1" applyAlignment="1" applyProtection="1">
      <alignment horizontal="centerContinuous" vertical="top"/>
      <protection locked="0"/>
    </xf>
    <xf numFmtId="0" fontId="32" fillId="0" borderId="0" xfId="110" applyFont="1" applyBorder="1" applyAlignment="1" applyProtection="1">
      <alignment horizontal="centerContinuous" vertical="top"/>
      <protection locked="0"/>
    </xf>
    <xf numFmtId="0" fontId="15" fillId="0" borderId="0" xfId="110" applyAlignment="1" applyProtection="1">
      <alignment horizontal="centerContinuous" vertical="top"/>
      <protection locked="0"/>
    </xf>
    <xf numFmtId="0" fontId="32" fillId="0" borderId="22" xfId="110" applyFont="1" applyBorder="1" applyAlignment="1" applyProtection="1">
      <alignment horizontal="centerContinuous" vertical="top"/>
      <protection locked="0"/>
    </xf>
    <xf numFmtId="0" fontId="25" fillId="0" borderId="0" xfId="0" applyFont="1" applyAlignment="1">
      <alignment horizontal="center"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39" fillId="0" borderId="0" xfId="0" applyFont="1" applyAlignment="1">
      <alignment/>
    </xf>
    <xf numFmtId="0" fontId="1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110" applyFont="1" applyAlignment="1">
      <alignment horizontal="center" wrapText="1"/>
      <protection/>
    </xf>
    <xf numFmtId="0" fontId="1" fillId="0" borderId="0" xfId="110" applyFont="1">
      <alignment/>
      <protection/>
    </xf>
    <xf numFmtId="0" fontId="1" fillId="0" borderId="14" xfId="110" applyFont="1" applyBorder="1" applyProtection="1">
      <alignment/>
      <protection locked="0"/>
    </xf>
    <xf numFmtId="0" fontId="49" fillId="0" borderId="0" xfId="110" applyFont="1" applyBorder="1">
      <alignment/>
      <protection/>
    </xf>
    <xf numFmtId="3" fontId="49" fillId="0" borderId="0" xfId="110" applyNumberFormat="1" applyFont="1" applyBorder="1">
      <alignment/>
      <protection/>
    </xf>
    <xf numFmtId="0" fontId="1" fillId="0" borderId="23" xfId="110" applyFont="1" applyBorder="1" applyProtection="1">
      <alignment/>
      <protection locked="0"/>
    </xf>
    <xf numFmtId="0" fontId="38" fillId="0" borderId="0" xfId="0" applyFont="1" applyBorder="1" applyAlignment="1">
      <alignment wrapText="1"/>
    </xf>
    <xf numFmtId="0" fontId="1" fillId="0" borderId="0" xfId="110" applyFont="1" applyBorder="1">
      <alignment/>
      <protection/>
    </xf>
    <xf numFmtId="0" fontId="1" fillId="0" borderId="24" xfId="110" applyFont="1" applyBorder="1">
      <alignment/>
      <protection/>
    </xf>
    <xf numFmtId="0" fontId="49" fillId="0" borderId="24" xfId="110" applyFont="1" applyBorder="1">
      <alignment/>
      <protection/>
    </xf>
    <xf numFmtId="0" fontId="36" fillId="0" borderId="23" xfId="0" applyFont="1" applyBorder="1" applyAlignment="1">
      <alignment wrapText="1"/>
    </xf>
    <xf numFmtId="0" fontId="36" fillId="0" borderId="14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38" fillId="0" borderId="2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8" fillId="0" borderId="25" xfId="0" applyFont="1" applyBorder="1" applyAlignment="1">
      <alignment wrapText="1"/>
    </xf>
    <xf numFmtId="0" fontId="38" fillId="0" borderId="26" xfId="0" applyFont="1" applyBorder="1" applyAlignment="1">
      <alignment wrapText="1"/>
    </xf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47" fillId="0" borderId="29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26" fillId="0" borderId="30" xfId="0" applyFont="1" applyBorder="1" applyAlignment="1">
      <alignment horizontal="center" wrapText="1"/>
    </xf>
    <xf numFmtId="0" fontId="51" fillId="0" borderId="27" xfId="0" applyFont="1" applyBorder="1" applyAlignment="1">
      <alignment wrapText="1"/>
    </xf>
    <xf numFmtId="0" fontId="51" fillId="0" borderId="28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14" xfId="0" applyFont="1" applyBorder="1" applyAlignment="1">
      <alignment wrapText="1"/>
    </xf>
    <xf numFmtId="0" fontId="52" fillId="0" borderId="14" xfId="0" applyFont="1" applyBorder="1" applyAlignment="1">
      <alignment wrapText="1"/>
    </xf>
    <xf numFmtId="0" fontId="53" fillId="0" borderId="0" xfId="100" applyFont="1" applyAlignment="1">
      <alignment horizontal="center"/>
      <protection/>
    </xf>
    <xf numFmtId="0" fontId="16" fillId="0" borderId="0" xfId="100" applyFont="1" applyBorder="1" applyAlignment="1">
      <alignment horizontal="right"/>
      <protection/>
    </xf>
    <xf numFmtId="3" fontId="16" fillId="0" borderId="14" xfId="100" applyNumberFormat="1" applyFont="1" applyBorder="1">
      <alignment/>
      <protection/>
    </xf>
    <xf numFmtId="3" fontId="16" fillId="0" borderId="17" xfId="100" applyNumberFormat="1" applyFont="1" applyBorder="1">
      <alignment/>
      <protection/>
    </xf>
    <xf numFmtId="3" fontId="27" fillId="0" borderId="20" xfId="100" applyNumberFormat="1" applyFont="1" applyBorder="1">
      <alignment/>
      <protection/>
    </xf>
    <xf numFmtId="3" fontId="16" fillId="0" borderId="14" xfId="100" applyNumberFormat="1" applyFont="1" applyFill="1" applyBorder="1" applyAlignment="1" applyProtection="1">
      <alignment vertical="center" wrapText="1"/>
      <protection locked="0"/>
    </xf>
    <xf numFmtId="3" fontId="25" fillId="0" borderId="14" xfId="0" applyNumberFormat="1" applyFont="1" applyBorder="1" applyAlignment="1">
      <alignment horizontal="right" wrapText="1"/>
    </xf>
    <xf numFmtId="3" fontId="34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0" fontId="34" fillId="0" borderId="14" xfId="0" applyFont="1" applyBorder="1" applyAlignment="1">
      <alignment horizontal="right" wrapText="1"/>
    </xf>
    <xf numFmtId="0" fontId="25" fillId="0" borderId="14" xfId="0" applyFont="1" applyBorder="1" applyAlignment="1">
      <alignment horizontal="right" wrapText="1"/>
    </xf>
    <xf numFmtId="3" fontId="38" fillId="0" borderId="14" xfId="0" applyNumberFormat="1" applyFont="1" applyBorder="1" applyAlignment="1">
      <alignment horizontal="right" wrapText="1"/>
    </xf>
    <xf numFmtId="3" fontId="38" fillId="0" borderId="26" xfId="0" applyNumberFormat="1" applyFont="1" applyBorder="1" applyAlignment="1">
      <alignment horizontal="right" wrapText="1"/>
    </xf>
    <xf numFmtId="3" fontId="25" fillId="0" borderId="28" xfId="0" applyNumberFormat="1" applyFont="1" applyBorder="1" applyAlignment="1">
      <alignment horizontal="right" wrapText="1"/>
    </xf>
    <xf numFmtId="0" fontId="34" fillId="0" borderId="27" xfId="0" applyFont="1" applyBorder="1" applyAlignment="1">
      <alignment wrapText="1"/>
    </xf>
    <xf numFmtId="0" fontId="34" fillId="0" borderId="28" xfId="0" applyFont="1" applyBorder="1" applyAlignment="1">
      <alignment wrapText="1"/>
    </xf>
    <xf numFmtId="3" fontId="34" fillId="0" borderId="28" xfId="0" applyNumberFormat="1" applyFont="1" applyBorder="1" applyAlignment="1">
      <alignment horizontal="right" wrapText="1"/>
    </xf>
    <xf numFmtId="0" fontId="35" fillId="0" borderId="29" xfId="0" applyFont="1" applyBorder="1" applyAlignment="1">
      <alignment horizontal="center" wrapText="1"/>
    </xf>
    <xf numFmtId="0" fontId="25" fillId="0" borderId="13" xfId="0" applyFont="1" applyBorder="1" applyAlignment="1">
      <alignment wrapText="1"/>
    </xf>
    <xf numFmtId="0" fontId="34" fillId="0" borderId="13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35" fillId="0" borderId="32" xfId="0" applyFont="1" applyBorder="1" applyAlignment="1">
      <alignment horizontal="center" wrapText="1"/>
    </xf>
    <xf numFmtId="0" fontId="25" fillId="0" borderId="3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5" fillId="0" borderId="34" xfId="0" applyFont="1" applyBorder="1" applyAlignment="1">
      <alignment horizontal="center" wrapText="1"/>
    </xf>
    <xf numFmtId="0" fontId="55" fillId="0" borderId="35" xfId="0" applyFont="1" applyBorder="1" applyAlignment="1">
      <alignment horizontal="center" wrapText="1"/>
    </xf>
    <xf numFmtId="0" fontId="56" fillId="0" borderId="13" xfId="100" applyFont="1" applyBorder="1" applyAlignment="1">
      <alignment horizontal="center"/>
      <protection/>
    </xf>
    <xf numFmtId="0" fontId="56" fillId="0" borderId="14" xfId="100" applyFont="1" applyBorder="1" applyAlignment="1">
      <alignment horizontal="center"/>
      <protection/>
    </xf>
    <xf numFmtId="0" fontId="56" fillId="0" borderId="15" xfId="100" applyFont="1" applyBorder="1" applyAlignment="1">
      <alignment horizontal="center"/>
      <protection/>
    </xf>
    <xf numFmtId="0" fontId="56" fillId="0" borderId="0" xfId="100" applyFont="1">
      <alignment/>
      <protection/>
    </xf>
    <xf numFmtId="0" fontId="30" fillId="0" borderId="0" xfId="110" applyFont="1" applyBorder="1" applyAlignment="1" applyProtection="1">
      <alignment horizontal="center" vertical="center" wrapText="1"/>
      <protection locked="0"/>
    </xf>
    <xf numFmtId="0" fontId="1" fillId="0" borderId="36" xfId="110" applyFont="1" applyBorder="1" applyProtection="1">
      <alignment/>
      <protection locked="0"/>
    </xf>
    <xf numFmtId="0" fontId="1" fillId="0" borderId="17" xfId="110" applyFont="1" applyBorder="1" applyProtection="1">
      <alignment/>
      <protection locked="0"/>
    </xf>
    <xf numFmtId="0" fontId="27" fillId="0" borderId="37" xfId="0" applyFont="1" applyFill="1" applyBorder="1" applyAlignment="1" applyProtection="1">
      <alignment vertical="center" wrapText="1"/>
      <protection/>
    </xf>
    <xf numFmtId="3" fontId="27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vertical="center" wrapText="1"/>
      <protection/>
    </xf>
    <xf numFmtId="0" fontId="57" fillId="0" borderId="39" xfId="0" applyFont="1" applyFill="1" applyBorder="1" applyAlignment="1" applyProtection="1">
      <alignment horizontal="left" vertical="center"/>
      <protection/>
    </xf>
    <xf numFmtId="180" fontId="16" fillId="0" borderId="0" xfId="109" applyNumberFormat="1" applyFill="1" applyAlignment="1" applyProtection="1">
      <alignment vertical="center" wrapText="1"/>
      <protection/>
    </xf>
    <xf numFmtId="180" fontId="58" fillId="0" borderId="0" xfId="109" applyNumberFormat="1" applyFont="1" applyFill="1" applyAlignment="1" applyProtection="1">
      <alignment horizontal="centerContinuous" vertical="center" wrapText="1"/>
      <protection/>
    </xf>
    <xf numFmtId="180" fontId="16" fillId="0" borderId="0" xfId="109" applyNumberFormat="1" applyFill="1" applyAlignment="1" applyProtection="1">
      <alignment horizontal="centerContinuous" vertical="center"/>
      <protection/>
    </xf>
    <xf numFmtId="180" fontId="16" fillId="0" borderId="0" xfId="109" applyNumberFormat="1" applyFill="1" applyAlignment="1" applyProtection="1">
      <alignment horizontal="center" vertical="center" wrapText="1"/>
      <protection/>
    </xf>
    <xf numFmtId="180" fontId="60" fillId="0" borderId="39" xfId="109" applyNumberFormat="1" applyFont="1" applyFill="1" applyBorder="1" applyAlignment="1" applyProtection="1">
      <alignment horizontal="centerContinuous" vertical="center" wrapText="1"/>
      <protection/>
    </xf>
    <xf numFmtId="180" fontId="60" fillId="0" borderId="40" xfId="109" applyNumberFormat="1" applyFont="1" applyFill="1" applyBorder="1" applyAlignment="1" applyProtection="1">
      <alignment horizontal="centerContinuous" vertical="center" wrapText="1"/>
      <protection/>
    </xf>
    <xf numFmtId="180" fontId="60" fillId="0" borderId="38" xfId="109" applyNumberFormat="1" applyFont="1" applyFill="1" applyBorder="1" applyAlignment="1" applyProtection="1">
      <alignment horizontal="centerContinuous" vertical="center" wrapText="1"/>
      <protection/>
    </xf>
    <xf numFmtId="180" fontId="60" fillId="0" borderId="39" xfId="109" applyNumberFormat="1" applyFont="1" applyFill="1" applyBorder="1" applyAlignment="1" applyProtection="1">
      <alignment horizontal="center" vertical="center" wrapText="1"/>
      <protection/>
    </xf>
    <xf numFmtId="180" fontId="60" fillId="0" borderId="40" xfId="109" applyNumberFormat="1" applyFont="1" applyFill="1" applyBorder="1" applyAlignment="1" applyProtection="1">
      <alignment horizontal="center" vertical="center" wrapText="1"/>
      <protection/>
    </xf>
    <xf numFmtId="180" fontId="60" fillId="0" borderId="38" xfId="109" applyNumberFormat="1" applyFont="1" applyFill="1" applyBorder="1" applyAlignment="1" applyProtection="1">
      <alignment horizontal="center" vertical="center" wrapText="1"/>
      <protection/>
    </xf>
    <xf numFmtId="180" fontId="27" fillId="0" borderId="0" xfId="109" applyNumberFormat="1" applyFont="1" applyFill="1" applyAlignment="1" applyProtection="1">
      <alignment horizontal="center" vertical="center" wrapText="1"/>
      <protection/>
    </xf>
    <xf numFmtId="180" fontId="56" fillId="0" borderId="41" xfId="109" applyNumberFormat="1" applyFont="1" applyFill="1" applyBorder="1" applyAlignment="1" applyProtection="1">
      <alignment horizontal="center" vertical="center" wrapText="1"/>
      <protection/>
    </xf>
    <xf numFmtId="180" fontId="56" fillId="0" borderId="39" xfId="109" applyNumberFormat="1" applyFont="1" applyFill="1" applyBorder="1" applyAlignment="1" applyProtection="1">
      <alignment horizontal="center" vertical="center" wrapText="1"/>
      <protection/>
    </xf>
    <xf numFmtId="180" fontId="56" fillId="0" borderId="40" xfId="109" applyNumberFormat="1" applyFont="1" applyFill="1" applyBorder="1" applyAlignment="1" applyProtection="1">
      <alignment horizontal="center" vertical="center" wrapText="1"/>
      <protection/>
    </xf>
    <xf numFmtId="180" fontId="56" fillId="0" borderId="38" xfId="109" applyNumberFormat="1" applyFont="1" applyFill="1" applyBorder="1" applyAlignment="1" applyProtection="1">
      <alignment horizontal="center" vertical="center" wrapText="1"/>
      <protection/>
    </xf>
    <xf numFmtId="180" fontId="56" fillId="0" borderId="0" xfId="109" applyNumberFormat="1" applyFont="1" applyFill="1" applyAlignment="1" applyProtection="1">
      <alignment horizontal="center" vertical="center" wrapText="1"/>
      <protection/>
    </xf>
    <xf numFmtId="180" fontId="16" fillId="0" borderId="42" xfId="109" applyNumberFormat="1" applyFill="1" applyBorder="1" applyAlignment="1" applyProtection="1">
      <alignment horizontal="left" vertical="center" wrapText="1" indent="1"/>
      <protection/>
    </xf>
    <xf numFmtId="180" fontId="61" fillId="0" borderId="31" xfId="109" applyNumberFormat="1" applyFont="1" applyFill="1" applyBorder="1" applyAlignment="1" applyProtection="1">
      <alignment horizontal="left" vertical="center" wrapText="1" indent="1"/>
      <protection/>
    </xf>
    <xf numFmtId="180" fontId="61" fillId="0" borderId="28" xfId="109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3" xfId="109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4" xfId="109" applyNumberFormat="1" applyFill="1" applyBorder="1" applyAlignment="1" applyProtection="1">
      <alignment horizontal="left" vertical="center" wrapText="1" indent="1"/>
      <protection/>
    </xf>
    <xf numFmtId="180" fontId="61" fillId="0" borderId="13" xfId="109" applyNumberFormat="1" applyFont="1" applyFill="1" applyBorder="1" applyAlignment="1" applyProtection="1">
      <alignment horizontal="left" vertical="center" wrapText="1" indent="1"/>
      <protection/>
    </xf>
    <xf numFmtId="180" fontId="61" fillId="0" borderId="14" xfId="109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5" xfId="109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6" xfId="109" applyNumberFormat="1" applyFont="1" applyFill="1" applyBorder="1" applyAlignment="1" applyProtection="1">
      <alignment horizontal="left" vertical="center" wrapText="1" indent="1"/>
      <protection/>
    </xf>
    <xf numFmtId="180" fontId="61" fillId="0" borderId="47" xfId="109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9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41" xfId="109" applyNumberFormat="1" applyFont="1" applyFill="1" applyBorder="1" applyAlignment="1" applyProtection="1">
      <alignment horizontal="left" vertical="center" wrapText="1" indent="1"/>
      <protection/>
    </xf>
    <xf numFmtId="180" fontId="56" fillId="0" borderId="39" xfId="109" applyNumberFormat="1" applyFont="1" applyFill="1" applyBorder="1" applyAlignment="1" applyProtection="1">
      <alignment horizontal="left" vertical="center" wrapText="1" indent="1"/>
      <protection/>
    </xf>
    <xf numFmtId="180" fontId="56" fillId="0" borderId="40" xfId="109" applyNumberFormat="1" applyFont="1" applyFill="1" applyBorder="1" applyAlignment="1" applyProtection="1">
      <alignment horizontal="right" vertical="center" wrapText="1" indent="1"/>
      <protection/>
    </xf>
    <xf numFmtId="180" fontId="56" fillId="0" borderId="38" xfId="109" applyNumberFormat="1" applyFont="1" applyFill="1" applyBorder="1" applyAlignment="1" applyProtection="1">
      <alignment horizontal="right" vertical="center" wrapText="1" indent="1"/>
      <protection/>
    </xf>
    <xf numFmtId="180" fontId="61" fillId="0" borderId="48" xfId="109" applyNumberFormat="1" applyFont="1" applyFill="1" applyBorder="1" applyAlignment="1" applyProtection="1">
      <alignment horizontal="left" vertical="center" wrapText="1" indent="1"/>
      <protection/>
    </xf>
    <xf numFmtId="180" fontId="62" fillId="0" borderId="49" xfId="109" applyNumberFormat="1" applyFont="1" applyFill="1" applyBorder="1" applyAlignment="1" applyProtection="1">
      <alignment horizontal="right" vertical="center" wrapText="1" indent="1"/>
      <protection/>
    </xf>
    <xf numFmtId="180" fontId="61" fillId="0" borderId="13" xfId="109" applyNumberFormat="1" applyFont="1" applyFill="1" applyBorder="1" applyAlignment="1" applyProtection="1">
      <alignment horizontal="left" vertical="center" wrapText="1" indent="1"/>
      <protection/>
    </xf>
    <xf numFmtId="180" fontId="61" fillId="0" borderId="50" xfId="109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4" xfId="109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45" xfId="109" applyNumberFormat="1" applyFont="1" applyFill="1" applyBorder="1" applyAlignment="1" applyProtection="1">
      <alignment horizontal="right" vertical="center" wrapText="1" indent="1"/>
      <protection locked="0"/>
    </xf>
    <xf numFmtId="180" fontId="62" fillId="0" borderId="14" xfId="109" applyNumberFormat="1" applyFont="1" applyFill="1" applyBorder="1" applyAlignment="1" applyProtection="1">
      <alignment horizontal="right" vertical="center" wrapText="1" indent="1"/>
      <protection/>
    </xf>
    <xf numFmtId="180" fontId="61" fillId="0" borderId="49" xfId="109" applyNumberFormat="1" applyFont="1" applyFill="1" applyBorder="1" applyAlignment="1" applyProtection="1">
      <alignment horizontal="right" vertical="center" wrapText="1" indent="1"/>
      <protection locked="0"/>
    </xf>
    <xf numFmtId="180" fontId="27" fillId="0" borderId="39" xfId="109" applyNumberFormat="1" applyFont="1" applyFill="1" applyBorder="1" applyAlignment="1" applyProtection="1">
      <alignment horizontal="left" vertical="center" wrapText="1" indent="1"/>
      <protection/>
    </xf>
    <xf numFmtId="180" fontId="27" fillId="0" borderId="51" xfId="109" applyNumberFormat="1" applyFont="1" applyFill="1" applyBorder="1" applyAlignment="1" applyProtection="1">
      <alignment horizontal="right" vertical="center" wrapText="1" indent="1"/>
      <protection/>
    </xf>
    <xf numFmtId="180" fontId="61" fillId="0" borderId="13" xfId="109" applyNumberFormat="1" applyFont="1" applyFill="1" applyBorder="1" applyAlignment="1" applyProtection="1" quotePrefix="1">
      <alignment horizontal="left" vertical="center" wrapText="1" indent="6"/>
      <protection locked="0"/>
    </xf>
    <xf numFmtId="180" fontId="61" fillId="0" borderId="48" xfId="109" applyNumberFormat="1" applyFont="1" applyFill="1" applyBorder="1" applyAlignment="1" applyProtection="1">
      <alignment horizontal="left" vertical="center" wrapText="1" indent="1"/>
      <protection/>
    </xf>
    <xf numFmtId="180" fontId="61" fillId="0" borderId="50" xfId="109" applyNumberFormat="1" applyFont="1" applyFill="1" applyBorder="1" applyAlignment="1" applyProtection="1">
      <alignment horizontal="right" vertical="center" wrapText="1" indent="1"/>
      <protection locked="0"/>
    </xf>
    <xf numFmtId="180" fontId="62" fillId="0" borderId="48" xfId="109" applyNumberFormat="1" applyFont="1" applyFill="1" applyBorder="1" applyAlignment="1" applyProtection="1">
      <alignment horizontal="left" vertical="center" wrapText="1" indent="1"/>
      <protection/>
    </xf>
    <xf numFmtId="180" fontId="62" fillId="0" borderId="28" xfId="109" applyNumberFormat="1" applyFont="1" applyFill="1" applyBorder="1" applyAlignment="1" applyProtection="1">
      <alignment horizontal="right" vertical="center" wrapText="1" indent="1"/>
      <protection/>
    </xf>
    <xf numFmtId="180" fontId="61" fillId="0" borderId="43" xfId="109" applyNumberFormat="1" applyFont="1" applyFill="1" applyBorder="1" applyAlignment="1" applyProtection="1">
      <alignment horizontal="right" vertical="center" wrapText="1" indent="1"/>
      <protection locked="0"/>
    </xf>
    <xf numFmtId="180" fontId="61" fillId="0" borderId="13" xfId="109" applyNumberFormat="1" applyFont="1" applyFill="1" applyBorder="1" applyAlignment="1" applyProtection="1">
      <alignment horizontal="left" vertical="center" wrapText="1" indent="2"/>
      <protection/>
    </xf>
    <xf numFmtId="180" fontId="61" fillId="0" borderId="14" xfId="109" applyNumberFormat="1" applyFont="1" applyFill="1" applyBorder="1" applyAlignment="1" applyProtection="1">
      <alignment horizontal="left" vertical="center" wrapText="1" indent="2"/>
      <protection/>
    </xf>
    <xf numFmtId="180" fontId="62" fillId="0" borderId="14" xfId="109" applyNumberFormat="1" applyFont="1" applyFill="1" applyBorder="1" applyAlignment="1" applyProtection="1">
      <alignment horizontal="left" vertical="center" wrapText="1" indent="1"/>
      <protection/>
    </xf>
    <xf numFmtId="180" fontId="61" fillId="0" borderId="31" xfId="109" applyNumberFormat="1" applyFont="1" applyFill="1" applyBorder="1" applyAlignment="1" applyProtection="1">
      <alignment horizontal="left" vertical="center" wrapText="1" indent="1"/>
      <protection/>
    </xf>
    <xf numFmtId="180" fontId="61" fillId="0" borderId="31" xfId="109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31" xfId="109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31" xfId="109" applyNumberFormat="1" applyFont="1" applyFill="1" applyBorder="1" applyAlignment="1" applyProtection="1">
      <alignment horizontal="left" vertical="center" wrapText="1" indent="2"/>
      <protection/>
    </xf>
    <xf numFmtId="180" fontId="61" fillId="0" borderId="18" xfId="109" applyNumberFormat="1" applyFont="1" applyFill="1" applyBorder="1" applyAlignment="1" applyProtection="1">
      <alignment horizontal="left" vertical="center" wrapText="1" indent="2"/>
      <protection/>
    </xf>
    <xf numFmtId="3" fontId="64" fillId="0" borderId="14" xfId="0" applyNumberFormat="1" applyFont="1" applyBorder="1" applyAlignment="1">
      <alignment horizontal="right" wrapText="1"/>
    </xf>
    <xf numFmtId="3" fontId="64" fillId="0" borderId="26" xfId="0" applyNumberFormat="1" applyFont="1" applyBorder="1" applyAlignment="1">
      <alignment horizontal="right" wrapText="1"/>
    </xf>
    <xf numFmtId="0" fontId="25" fillId="0" borderId="52" xfId="0" applyFont="1" applyBorder="1" applyAlignment="1">
      <alignment horizontal="center" wrapText="1"/>
    </xf>
    <xf numFmtId="0" fontId="55" fillId="0" borderId="53" xfId="0" applyFont="1" applyBorder="1" applyAlignment="1">
      <alignment horizontal="center" wrapText="1"/>
    </xf>
    <xf numFmtId="0" fontId="51" fillId="0" borderId="47" xfId="0" applyFont="1" applyBorder="1" applyAlignment="1">
      <alignment wrapText="1"/>
    </xf>
    <xf numFmtId="0" fontId="34" fillId="0" borderId="47" xfId="0" applyFont="1" applyBorder="1" applyAlignment="1">
      <alignment wrapText="1"/>
    </xf>
    <xf numFmtId="0" fontId="25" fillId="0" borderId="47" xfId="0" applyFont="1" applyBorder="1" applyAlignment="1">
      <alignment wrapText="1"/>
    </xf>
    <xf numFmtId="0" fontId="1" fillId="0" borderId="47" xfId="110" applyFont="1" applyBorder="1" applyProtection="1">
      <alignment/>
      <protection locked="0"/>
    </xf>
    <xf numFmtId="0" fontId="1" fillId="0" borderId="54" xfId="110" applyFont="1" applyBorder="1" applyProtection="1">
      <alignment/>
      <protection locked="0"/>
    </xf>
    <xf numFmtId="0" fontId="38" fillId="0" borderId="55" xfId="0" applyFont="1" applyBorder="1" applyAlignment="1">
      <alignment wrapText="1"/>
    </xf>
    <xf numFmtId="0" fontId="51" fillId="0" borderId="56" xfId="0" applyFont="1" applyBorder="1" applyAlignment="1">
      <alignment wrapText="1"/>
    </xf>
    <xf numFmtId="0" fontId="52" fillId="0" borderId="47" xfId="0" applyFont="1" applyBorder="1" applyAlignment="1">
      <alignment wrapText="1"/>
    </xf>
    <xf numFmtId="0" fontId="27" fillId="0" borderId="57" xfId="0" applyFont="1" applyFill="1" applyBorder="1" applyAlignment="1" applyProtection="1">
      <alignment vertical="center" wrapText="1"/>
      <protection/>
    </xf>
    <xf numFmtId="0" fontId="26" fillId="0" borderId="58" xfId="0" applyFont="1" applyBorder="1" applyAlignment="1">
      <alignment horizontal="center" wrapText="1"/>
    </xf>
    <xf numFmtId="0" fontId="55" fillId="0" borderId="59" xfId="0" applyFont="1" applyBorder="1" applyAlignment="1">
      <alignment horizontal="center" wrapText="1"/>
    </xf>
    <xf numFmtId="3" fontId="52" fillId="0" borderId="60" xfId="110" applyNumberFormat="1" applyFont="1" applyBorder="1">
      <alignment/>
      <protection/>
    </xf>
    <xf numFmtId="3" fontId="1" fillId="0" borderId="60" xfId="110" applyNumberFormat="1" applyFont="1" applyBorder="1">
      <alignment/>
      <protection/>
    </xf>
    <xf numFmtId="3" fontId="41" fillId="0" borderId="60" xfId="110" applyNumberFormat="1" applyFont="1" applyBorder="1">
      <alignment/>
      <protection/>
    </xf>
    <xf numFmtId="0" fontId="1" fillId="0" borderId="60" xfId="110" applyFont="1" applyBorder="1">
      <alignment/>
      <protection/>
    </xf>
    <xf numFmtId="0" fontId="1" fillId="0" borderId="61" xfId="110" applyFont="1" applyBorder="1">
      <alignment/>
      <protection/>
    </xf>
    <xf numFmtId="3" fontId="49" fillId="0" borderId="62" xfId="110" applyNumberFormat="1" applyFont="1" applyBorder="1">
      <alignment/>
      <protection/>
    </xf>
    <xf numFmtId="3" fontId="52" fillId="0" borderId="14" xfId="110" applyNumberFormat="1" applyFont="1" applyBorder="1">
      <alignment/>
      <protection/>
    </xf>
    <xf numFmtId="3" fontId="1" fillId="0" borderId="14" xfId="110" applyNumberFormat="1" applyFont="1" applyBorder="1">
      <alignment/>
      <protection/>
    </xf>
    <xf numFmtId="3" fontId="41" fillId="0" borderId="14" xfId="110" applyNumberFormat="1" applyFont="1" applyBorder="1">
      <alignment/>
      <protection/>
    </xf>
    <xf numFmtId="0" fontId="1" fillId="0" borderId="14" xfId="110" applyFont="1" applyBorder="1">
      <alignment/>
      <protection/>
    </xf>
    <xf numFmtId="0" fontId="1" fillId="0" borderId="17" xfId="110" applyFont="1" applyBorder="1">
      <alignment/>
      <protection/>
    </xf>
    <xf numFmtId="3" fontId="49" fillId="0" borderId="26" xfId="110" applyNumberFormat="1" applyFont="1" applyBorder="1">
      <alignment/>
      <protection/>
    </xf>
    <xf numFmtId="3" fontId="51" fillId="0" borderId="60" xfId="0" applyNumberFormat="1" applyFont="1" applyBorder="1" applyAlignment="1">
      <alignment horizontal="right" wrapText="1"/>
    </xf>
    <xf numFmtId="3" fontId="1" fillId="0" borderId="60" xfId="110" applyNumberFormat="1" applyFont="1" applyFill="1" applyBorder="1">
      <alignment/>
      <protection/>
    </xf>
    <xf numFmtId="3" fontId="1" fillId="0" borderId="14" xfId="110" applyNumberFormat="1" applyFont="1" applyFill="1" applyBorder="1">
      <alignment/>
      <protection/>
    </xf>
    <xf numFmtId="0" fontId="36" fillId="0" borderId="47" xfId="0" applyFont="1" applyBorder="1" applyAlignment="1">
      <alignment wrapText="1"/>
    </xf>
    <xf numFmtId="3" fontId="43" fillId="0" borderId="14" xfId="110" applyNumberFormat="1" applyFont="1" applyFill="1" applyBorder="1">
      <alignment/>
      <protection/>
    </xf>
    <xf numFmtId="3" fontId="43" fillId="0" borderId="60" xfId="110" applyNumberFormat="1" applyFont="1" applyFill="1" applyBorder="1">
      <alignment/>
      <protection/>
    </xf>
    <xf numFmtId="180" fontId="61" fillId="0" borderId="19" xfId="109" applyNumberFormat="1" applyFont="1" applyFill="1" applyBorder="1" applyAlignment="1" applyProtection="1">
      <alignment horizontal="left" vertical="center" wrapText="1" indent="1"/>
      <protection locked="0"/>
    </xf>
    <xf numFmtId="180" fontId="61" fillId="0" borderId="63" xfId="109" applyNumberFormat="1" applyFont="1" applyFill="1" applyBorder="1" applyAlignment="1" applyProtection="1">
      <alignment horizontal="right" vertical="center" wrapText="1" indent="1"/>
      <protection locked="0"/>
    </xf>
    <xf numFmtId="180" fontId="56" fillId="0" borderId="63" xfId="109" applyNumberFormat="1" applyFont="1" applyFill="1" applyBorder="1" applyAlignment="1" applyProtection="1">
      <alignment horizontal="right" vertical="center" wrapText="1" indent="1"/>
      <protection/>
    </xf>
    <xf numFmtId="180" fontId="61" fillId="0" borderId="64" xfId="109" applyNumberFormat="1" applyFont="1" applyFill="1" applyBorder="1" applyAlignment="1" applyProtection="1">
      <alignment horizontal="left" vertical="center" wrapText="1" indent="1"/>
      <protection/>
    </xf>
    <xf numFmtId="180" fontId="61" fillId="0" borderId="15" xfId="109" applyNumberFormat="1" applyFont="1" applyFill="1" applyBorder="1" applyAlignment="1" applyProtection="1">
      <alignment horizontal="left" vertical="center" wrapText="1" indent="1"/>
      <protection/>
    </xf>
    <xf numFmtId="180" fontId="56" fillId="0" borderId="21" xfId="109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112">
      <alignment/>
      <protection/>
    </xf>
    <xf numFmtId="0" fontId="67" fillId="0" borderId="0" xfId="112" applyFont="1">
      <alignment/>
      <protection/>
    </xf>
    <xf numFmtId="0" fontId="15" fillId="0" borderId="0" xfId="112" applyBorder="1">
      <alignment/>
      <protection/>
    </xf>
    <xf numFmtId="0" fontId="68" fillId="0" borderId="0" xfId="112" applyFont="1" applyBorder="1">
      <alignment/>
      <protection/>
    </xf>
    <xf numFmtId="0" fontId="41" fillId="0" borderId="65" xfId="112" applyFont="1" applyFill="1" applyBorder="1" applyAlignment="1">
      <alignment horizontal="left" vertical="center"/>
      <protection/>
    </xf>
    <xf numFmtId="0" fontId="41" fillId="0" borderId="15" xfId="112" applyFont="1" applyFill="1" applyBorder="1" applyAlignment="1">
      <alignment horizontal="left" vertical="center"/>
      <protection/>
    </xf>
    <xf numFmtId="0" fontId="49" fillId="0" borderId="14" xfId="112" applyFont="1" applyBorder="1" applyAlignment="1">
      <alignment horizontal="center" vertical="center"/>
      <protection/>
    </xf>
    <xf numFmtId="0" fontId="49" fillId="0" borderId="14" xfId="112" applyFont="1" applyBorder="1" applyAlignment="1">
      <alignment horizontal="left" vertical="center"/>
      <protection/>
    </xf>
    <xf numFmtId="3" fontId="48" fillId="0" borderId="14" xfId="112" applyNumberFormat="1" applyFont="1" applyBorder="1" applyAlignment="1">
      <alignment vertical="center"/>
      <protection/>
    </xf>
    <xf numFmtId="0" fontId="49" fillId="0" borderId="14" xfId="112" applyFont="1" applyFill="1" applyBorder="1">
      <alignment/>
      <protection/>
    </xf>
    <xf numFmtId="0" fontId="69" fillId="0" borderId="14" xfId="112" applyFont="1" applyBorder="1" applyAlignment="1">
      <alignment horizontal="left" vertical="center"/>
      <protection/>
    </xf>
    <xf numFmtId="0" fontId="70" fillId="0" borderId="15" xfId="103" applyFont="1" applyBorder="1" applyAlignment="1">
      <alignment horizontal="center"/>
      <protection/>
    </xf>
    <xf numFmtId="3" fontId="69" fillId="0" borderId="14" xfId="112" applyNumberFormat="1" applyFont="1" applyBorder="1" applyAlignment="1">
      <alignment vertical="center"/>
      <protection/>
    </xf>
    <xf numFmtId="3" fontId="69" fillId="0" borderId="14" xfId="112" applyNumberFormat="1" applyFont="1" applyBorder="1" applyAlignment="1">
      <alignment horizontal="right" vertical="center"/>
      <protection/>
    </xf>
    <xf numFmtId="0" fontId="48" fillId="0" borderId="15" xfId="112" applyFont="1" applyBorder="1" applyAlignment="1">
      <alignment horizontal="left" vertical="center"/>
      <protection/>
    </xf>
    <xf numFmtId="3" fontId="49" fillId="0" borderId="14" xfId="112" applyNumberFormat="1" applyFont="1" applyBorder="1" applyAlignment="1">
      <alignment horizontal="right" vertical="center"/>
      <protection/>
    </xf>
    <xf numFmtId="0" fontId="49" fillId="0" borderId="15" xfId="112" applyFont="1" applyBorder="1" applyAlignment="1">
      <alignment horizontal="left" vertical="center"/>
      <protection/>
    </xf>
    <xf numFmtId="3" fontId="48" fillId="0" borderId="14" xfId="112" applyNumberFormat="1" applyFont="1" applyBorder="1" applyAlignment="1">
      <alignment horizontal="right" vertical="center"/>
      <protection/>
    </xf>
    <xf numFmtId="0" fontId="48" fillId="0" borderId="14" xfId="112" applyFont="1" applyBorder="1" applyAlignment="1">
      <alignment horizontal="left" vertical="center"/>
      <protection/>
    </xf>
    <xf numFmtId="3" fontId="49" fillId="0" borderId="14" xfId="112" applyNumberFormat="1" applyFont="1" applyBorder="1" applyAlignment="1">
      <alignment vertical="center"/>
      <protection/>
    </xf>
    <xf numFmtId="0" fontId="70" fillId="0" borderId="15" xfId="112" applyFont="1" applyBorder="1" applyAlignment="1">
      <alignment horizontal="center" vertical="center"/>
      <protection/>
    </xf>
    <xf numFmtId="3" fontId="69" fillId="0" borderId="14" xfId="112" applyNumberFormat="1" applyFont="1" applyFill="1" applyBorder="1" applyAlignment="1">
      <alignment vertical="center"/>
      <protection/>
    </xf>
    <xf numFmtId="3" fontId="69" fillId="0" borderId="14" xfId="112" applyNumberFormat="1" applyFont="1" applyFill="1" applyBorder="1">
      <alignment/>
      <protection/>
    </xf>
    <xf numFmtId="0" fontId="49" fillId="0" borderId="15" xfId="112" applyFont="1" applyBorder="1" applyAlignment="1">
      <alignment vertical="center"/>
      <protection/>
    </xf>
    <xf numFmtId="0" fontId="48" fillId="0" borderId="14" xfId="112" applyFont="1" applyBorder="1" applyAlignment="1">
      <alignment horizontal="center" vertical="center"/>
      <protection/>
    </xf>
    <xf numFmtId="0" fontId="48" fillId="0" borderId="14" xfId="112" applyFont="1" applyFill="1" applyBorder="1" applyAlignment="1">
      <alignment horizontal="left" vertical="center"/>
      <protection/>
    </xf>
    <xf numFmtId="0" fontId="41" fillId="0" borderId="15" xfId="112" applyFont="1" applyBorder="1" applyAlignment="1">
      <alignment vertical="center"/>
      <protection/>
    </xf>
    <xf numFmtId="16" fontId="48" fillId="0" borderId="15" xfId="112" applyNumberFormat="1" applyFont="1" applyBorder="1" applyAlignment="1">
      <alignment horizontal="left" vertical="center"/>
      <protection/>
    </xf>
    <xf numFmtId="3" fontId="48" fillId="0" borderId="14" xfId="103" applyNumberFormat="1" applyFont="1" applyBorder="1" applyAlignment="1">
      <alignment horizontal="right"/>
      <protection/>
    </xf>
    <xf numFmtId="0" fontId="48" fillId="0" borderId="14" xfId="103" applyFont="1" applyBorder="1" applyAlignment="1">
      <alignment horizontal="left"/>
      <protection/>
    </xf>
    <xf numFmtId="3" fontId="70" fillId="0" borderId="14" xfId="112" applyNumberFormat="1" applyFont="1" applyBorder="1" applyAlignment="1">
      <alignment horizontal="right" vertical="center"/>
      <protection/>
    </xf>
    <xf numFmtId="0" fontId="70" fillId="0" borderId="15" xfId="112" applyFont="1" applyBorder="1" applyAlignment="1">
      <alignment horizontal="left" vertical="center"/>
      <protection/>
    </xf>
    <xf numFmtId="0" fontId="49" fillId="0" borderId="15" xfId="112" applyFont="1" applyBorder="1" applyAlignment="1">
      <alignment horizontal="left"/>
      <protection/>
    </xf>
    <xf numFmtId="0" fontId="15" fillId="0" borderId="14" xfId="112" applyBorder="1">
      <alignment/>
      <protection/>
    </xf>
    <xf numFmtId="0" fontId="70" fillId="0" borderId="14" xfId="112" applyFont="1" applyBorder="1" applyAlignment="1">
      <alignment horizontal="left" vertical="center"/>
      <protection/>
    </xf>
    <xf numFmtId="3" fontId="70" fillId="0" borderId="14" xfId="112" applyNumberFormat="1" applyFont="1" applyBorder="1" applyAlignment="1">
      <alignment vertical="center"/>
      <protection/>
    </xf>
    <xf numFmtId="0" fontId="49" fillId="0" borderId="15" xfId="112" applyFont="1" applyBorder="1" applyAlignment="1">
      <alignment horizontal="center"/>
      <protection/>
    </xf>
    <xf numFmtId="0" fontId="49" fillId="0" borderId="65" xfId="112" applyFont="1" applyBorder="1" applyAlignment="1">
      <alignment horizontal="left"/>
      <protection/>
    </xf>
    <xf numFmtId="0" fontId="49" fillId="0" borderId="65" xfId="112" applyFont="1" applyBorder="1" applyAlignment="1">
      <alignment horizontal="left" vertical="center"/>
      <protection/>
    </xf>
    <xf numFmtId="0" fontId="49" fillId="0" borderId="15" xfId="112" applyFont="1" applyBorder="1" applyAlignment="1">
      <alignment horizontal="center" vertical="center"/>
      <protection/>
    </xf>
    <xf numFmtId="0" fontId="41" fillId="0" borderId="15" xfId="112" applyFont="1" applyBorder="1" applyAlignment="1">
      <alignment horizontal="center" vertical="center"/>
      <protection/>
    </xf>
    <xf numFmtId="3" fontId="48" fillId="0" borderId="45" xfId="112" applyNumberFormat="1" applyFont="1" applyBorder="1" applyAlignment="1">
      <alignment vertical="center"/>
      <protection/>
    </xf>
    <xf numFmtId="3" fontId="48" fillId="0" borderId="45" xfId="103" applyNumberFormat="1" applyFont="1" applyBorder="1" applyAlignment="1">
      <alignment horizontal="right"/>
      <protection/>
    </xf>
    <xf numFmtId="3" fontId="48" fillId="0" borderId="45" xfId="112" applyNumberFormat="1" applyFont="1" applyBorder="1" applyAlignment="1">
      <alignment horizontal="right" vertical="center"/>
      <protection/>
    </xf>
    <xf numFmtId="3" fontId="70" fillId="0" borderId="45" xfId="112" applyNumberFormat="1" applyFont="1" applyBorder="1" applyAlignment="1">
      <alignment horizontal="right" vertical="center"/>
      <protection/>
    </xf>
    <xf numFmtId="3" fontId="69" fillId="0" borderId="45" xfId="112" applyNumberFormat="1" applyFont="1" applyBorder="1" applyAlignment="1">
      <alignment horizontal="right" vertical="center"/>
      <protection/>
    </xf>
    <xf numFmtId="0" fontId="15" fillId="0" borderId="45" xfId="112" applyBorder="1">
      <alignment/>
      <protection/>
    </xf>
    <xf numFmtId="3" fontId="49" fillId="0" borderId="45" xfId="112" applyNumberFormat="1" applyFont="1" applyBorder="1" applyAlignment="1">
      <alignment horizontal="right" vertical="center"/>
      <protection/>
    </xf>
    <xf numFmtId="3" fontId="69" fillId="0" borderId="45" xfId="112" applyNumberFormat="1" applyFont="1" applyFill="1" applyBorder="1" applyAlignment="1">
      <alignment vertical="center"/>
      <protection/>
    </xf>
    <xf numFmtId="3" fontId="69" fillId="0" borderId="45" xfId="112" applyNumberFormat="1" applyFont="1" applyBorder="1" applyAlignment="1">
      <alignment vertical="center"/>
      <protection/>
    </xf>
    <xf numFmtId="3" fontId="49" fillId="0" borderId="45" xfId="112" applyNumberFormat="1" applyFont="1" applyBorder="1" applyAlignment="1">
      <alignment vertical="center"/>
      <protection/>
    </xf>
    <xf numFmtId="3" fontId="70" fillId="0" borderId="45" xfId="112" applyNumberFormat="1" applyFont="1" applyBorder="1" applyAlignment="1">
      <alignment vertical="center"/>
      <protection/>
    </xf>
    <xf numFmtId="0" fontId="40" fillId="0" borderId="14" xfId="112" applyFont="1" applyBorder="1" applyAlignment="1">
      <alignment vertical="center"/>
      <protection/>
    </xf>
    <xf numFmtId="3" fontId="40" fillId="0" borderId="14" xfId="112" applyNumberFormat="1" applyFont="1" applyBorder="1" applyAlignment="1">
      <alignment vertical="center"/>
      <protection/>
    </xf>
    <xf numFmtId="3" fontId="40" fillId="0" borderId="45" xfId="112" applyNumberFormat="1" applyFont="1" applyBorder="1" applyAlignment="1">
      <alignment vertical="center"/>
      <protection/>
    </xf>
    <xf numFmtId="3" fontId="51" fillId="0" borderId="28" xfId="0" applyNumberFormat="1" applyFont="1" applyBorder="1" applyAlignment="1">
      <alignment horizontal="right" wrapText="1"/>
    </xf>
    <xf numFmtId="3" fontId="51" fillId="0" borderId="66" xfId="0" applyNumberFormat="1" applyFont="1" applyBorder="1" applyAlignment="1">
      <alignment horizontal="right" wrapText="1"/>
    </xf>
    <xf numFmtId="3" fontId="1" fillId="0" borderId="67" xfId="110" applyNumberFormat="1" applyFont="1" applyBorder="1">
      <alignment/>
      <protection/>
    </xf>
    <xf numFmtId="0" fontId="55" fillId="0" borderId="68" xfId="0" applyFont="1" applyBorder="1" applyAlignment="1">
      <alignment horizontal="center" wrapText="1"/>
    </xf>
    <xf numFmtId="3" fontId="52" fillId="0" borderId="67" xfId="110" applyNumberFormat="1" applyFont="1" applyBorder="1">
      <alignment/>
      <protection/>
    </xf>
    <xf numFmtId="3" fontId="41" fillId="0" borderId="67" xfId="110" applyNumberFormat="1" applyFont="1" applyBorder="1">
      <alignment/>
      <protection/>
    </xf>
    <xf numFmtId="3" fontId="25" fillId="0" borderId="47" xfId="0" applyNumberFormat="1" applyFont="1" applyBorder="1" applyAlignment="1">
      <alignment wrapText="1"/>
    </xf>
    <xf numFmtId="0" fontId="49" fillId="0" borderId="65" xfId="112" applyFont="1" applyBorder="1" applyAlignment="1">
      <alignment horizontal="center" vertical="center"/>
      <protection/>
    </xf>
    <xf numFmtId="3" fontId="70" fillId="0" borderId="14" xfId="112" applyNumberFormat="1" applyFont="1" applyBorder="1">
      <alignment/>
      <protection/>
    </xf>
    <xf numFmtId="3" fontId="70" fillId="0" borderId="45" xfId="112" applyNumberFormat="1" applyFont="1" applyBorder="1">
      <alignment/>
      <protection/>
    </xf>
    <xf numFmtId="3" fontId="50" fillId="0" borderId="14" xfId="112" applyNumberFormat="1" applyFont="1" applyBorder="1" applyAlignment="1">
      <alignment vertical="center"/>
      <protection/>
    </xf>
    <xf numFmtId="3" fontId="70" fillId="24" borderId="14" xfId="112" applyNumberFormat="1" applyFont="1" applyFill="1" applyBorder="1" applyAlignment="1">
      <alignment vertical="center"/>
      <protection/>
    </xf>
    <xf numFmtId="0" fontId="70" fillId="0" borderId="14" xfId="112" applyFont="1" applyFill="1" applyBorder="1" applyAlignment="1">
      <alignment horizontal="left" vertical="center"/>
      <protection/>
    </xf>
    <xf numFmtId="0" fontId="48" fillId="0" borderId="49" xfId="11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9" fillId="0" borderId="65" xfId="112" applyFont="1" applyBorder="1" applyAlignment="1">
      <alignment horizontal="center"/>
      <protection/>
    </xf>
    <xf numFmtId="3" fontId="48" fillId="24" borderId="14" xfId="112" applyNumberFormat="1" applyFont="1" applyFill="1" applyBorder="1" applyAlignment="1">
      <alignment vertical="center"/>
      <protection/>
    </xf>
    <xf numFmtId="0" fontId="50" fillId="0" borderId="15" xfId="112" applyFont="1" applyBorder="1" applyAlignment="1">
      <alignment vertical="center"/>
      <protection/>
    </xf>
    <xf numFmtId="0" fontId="49" fillId="20" borderId="69" xfId="112" applyFont="1" applyFill="1" applyBorder="1" applyAlignment="1">
      <alignment horizontal="center" vertical="center"/>
      <protection/>
    </xf>
    <xf numFmtId="0" fontId="49" fillId="20" borderId="70" xfId="112" applyFont="1" applyFill="1" applyBorder="1" applyAlignment="1">
      <alignment horizontal="center" vertical="center"/>
      <protection/>
    </xf>
    <xf numFmtId="0" fontId="49" fillId="20" borderId="70" xfId="112" applyFont="1" applyFill="1" applyBorder="1" applyAlignment="1">
      <alignment horizontal="center" vertical="center" wrapText="1"/>
      <protection/>
    </xf>
    <xf numFmtId="0" fontId="49" fillId="20" borderId="71" xfId="112" applyFont="1" applyFill="1" applyBorder="1" applyAlignment="1">
      <alignment horizontal="center" vertical="center" wrapText="1"/>
      <protection/>
    </xf>
    <xf numFmtId="0" fontId="49" fillId="20" borderId="72" xfId="112" applyFont="1" applyFill="1" applyBorder="1" applyAlignment="1">
      <alignment horizontal="center" vertical="center"/>
      <protection/>
    </xf>
    <xf numFmtId="0" fontId="49" fillId="0" borderId="13" xfId="112" applyFont="1" applyBorder="1" applyAlignment="1">
      <alignment horizontal="center" vertical="center"/>
      <protection/>
    </xf>
    <xf numFmtId="0" fontId="70" fillId="0" borderId="73" xfId="112" applyFont="1" applyBorder="1" applyAlignment="1">
      <alignment horizontal="center" vertical="center"/>
      <protection/>
    </xf>
    <xf numFmtId="0" fontId="49" fillId="0" borderId="73" xfId="112" applyFont="1" applyBorder="1" applyAlignment="1">
      <alignment horizontal="left" vertical="center"/>
      <protection/>
    </xf>
    <xf numFmtId="3" fontId="69" fillId="0" borderId="45" xfId="112" applyNumberFormat="1" applyFont="1" applyFill="1" applyBorder="1">
      <alignment/>
      <protection/>
    </xf>
    <xf numFmtId="0" fontId="48" fillId="0" borderId="13" xfId="112" applyFont="1" applyBorder="1" applyAlignment="1">
      <alignment horizontal="center" vertical="center"/>
      <protection/>
    </xf>
    <xf numFmtId="3" fontId="50" fillId="0" borderId="45" xfId="112" applyNumberFormat="1" applyFont="1" applyBorder="1" applyAlignment="1">
      <alignment vertical="center"/>
      <protection/>
    </xf>
    <xf numFmtId="0" fontId="48" fillId="0" borderId="73" xfId="112" applyFont="1" applyBorder="1" applyAlignment="1">
      <alignment horizontal="center" vertical="center"/>
      <protection/>
    </xf>
    <xf numFmtId="0" fontId="50" fillId="0" borderId="73" xfId="112" applyFont="1" applyBorder="1" applyAlignment="1">
      <alignment vertical="center"/>
      <protection/>
    </xf>
    <xf numFmtId="0" fontId="41" fillId="0" borderId="73" xfId="112" applyFont="1" applyBorder="1" applyAlignment="1">
      <alignment vertical="center"/>
      <protection/>
    </xf>
    <xf numFmtId="0" fontId="49" fillId="0" borderId="73" xfId="112" applyFont="1" applyBorder="1" applyAlignment="1">
      <alignment horizontal="center" vertical="center"/>
      <protection/>
    </xf>
    <xf numFmtId="0" fontId="54" fillId="20" borderId="20" xfId="112" applyFont="1" applyFill="1" applyBorder="1" applyAlignment="1">
      <alignment horizontal="left" vertical="center"/>
      <protection/>
    </xf>
    <xf numFmtId="3" fontId="54" fillId="20" borderId="20" xfId="112" applyNumberFormat="1" applyFont="1" applyFill="1" applyBorder="1" applyAlignment="1">
      <alignment vertical="center"/>
      <protection/>
    </xf>
    <xf numFmtId="3" fontId="54" fillId="20" borderId="63" xfId="112" applyNumberFormat="1" applyFont="1" applyFill="1" applyBorder="1" applyAlignment="1">
      <alignment vertical="center"/>
      <protection/>
    </xf>
    <xf numFmtId="0" fontId="54" fillId="20" borderId="21" xfId="112" applyFont="1" applyFill="1" applyBorder="1" applyAlignment="1">
      <alignment horizontal="left" vertical="center"/>
      <protection/>
    </xf>
    <xf numFmtId="0" fontId="75" fillId="0" borderId="0" xfId="112" applyFont="1">
      <alignment/>
      <protection/>
    </xf>
    <xf numFmtId="0" fontId="75" fillId="0" borderId="0" xfId="112" applyFont="1" applyAlignment="1">
      <alignment wrapText="1"/>
      <protection/>
    </xf>
    <xf numFmtId="0" fontId="75" fillId="24" borderId="0" xfId="112" applyFont="1" applyFill="1">
      <alignment/>
      <protection/>
    </xf>
    <xf numFmtId="0" fontId="41" fillId="20" borderId="28" xfId="101" applyFont="1" applyFill="1" applyBorder="1" applyAlignment="1">
      <alignment horizontal="center" vertical="center" wrapText="1"/>
      <protection/>
    </xf>
    <xf numFmtId="0" fontId="41" fillId="20" borderId="74" xfId="101" applyFont="1" applyFill="1" applyBorder="1" applyAlignment="1">
      <alignment horizontal="right" vertical="center" wrapText="1"/>
      <protection/>
    </xf>
    <xf numFmtId="0" fontId="41" fillId="20" borderId="56" xfId="101" applyFont="1" applyFill="1" applyBorder="1" applyAlignment="1">
      <alignment horizontal="center" vertical="center"/>
      <protection/>
    </xf>
    <xf numFmtId="0" fontId="41" fillId="20" borderId="75" xfId="101" applyFont="1" applyFill="1" applyBorder="1" applyAlignment="1">
      <alignment horizontal="right" vertical="center"/>
      <protection/>
    </xf>
    <xf numFmtId="0" fontId="41" fillId="20" borderId="76" xfId="101" applyFont="1" applyFill="1" applyBorder="1" applyAlignment="1">
      <alignment horizontal="center" vertical="center"/>
      <protection/>
    </xf>
    <xf numFmtId="0" fontId="41" fillId="20" borderId="16" xfId="101" applyFont="1" applyFill="1" applyBorder="1" applyAlignment="1">
      <alignment horizontal="center" vertical="center"/>
      <protection/>
    </xf>
    <xf numFmtId="0" fontId="46" fillId="0" borderId="77" xfId="98" applyFont="1" applyBorder="1" applyAlignment="1">
      <alignment vertical="center"/>
      <protection/>
    </xf>
    <xf numFmtId="3" fontId="41" fillId="0" borderId="77" xfId="101" applyNumberFormat="1" applyFont="1" applyFill="1" applyBorder="1">
      <alignment/>
      <protection/>
    </xf>
    <xf numFmtId="3" fontId="41" fillId="0" borderId="78" xfId="101" applyNumberFormat="1" applyFont="1" applyFill="1" applyBorder="1">
      <alignment/>
      <protection/>
    </xf>
    <xf numFmtId="0" fontId="46" fillId="0" borderId="79" xfId="98" applyFont="1" applyBorder="1" applyAlignment="1">
      <alignment vertical="center"/>
      <protection/>
    </xf>
    <xf numFmtId="4" fontId="41" fillId="0" borderId="79" xfId="101" applyNumberFormat="1" applyFont="1" applyFill="1" applyBorder="1">
      <alignment/>
      <protection/>
    </xf>
    <xf numFmtId="3" fontId="41" fillId="0" borderId="79" xfId="101" applyNumberFormat="1" applyFont="1" applyFill="1" applyBorder="1">
      <alignment/>
      <protection/>
    </xf>
    <xf numFmtId="3" fontId="41" fillId="0" borderId="80" xfId="101" applyNumberFormat="1" applyFont="1" applyFill="1" applyBorder="1">
      <alignment/>
      <protection/>
    </xf>
    <xf numFmtId="0" fontId="1" fillId="0" borderId="79" xfId="98" applyFont="1" applyBorder="1" applyAlignment="1">
      <alignment vertical="center"/>
      <protection/>
    </xf>
    <xf numFmtId="3" fontId="40" fillId="0" borderId="79" xfId="98" applyNumberFormat="1" applyFont="1" applyFill="1" applyBorder="1" applyAlignment="1">
      <alignment horizontal="center" vertical="center"/>
      <protection/>
    </xf>
    <xf numFmtId="4" fontId="40" fillId="0" borderId="79" xfId="98" applyNumberFormat="1" applyFont="1" applyFill="1" applyBorder="1" applyAlignment="1">
      <alignment vertical="center"/>
      <protection/>
    </xf>
    <xf numFmtId="3" fontId="40" fillId="0" borderId="79" xfId="98" applyNumberFormat="1" applyFont="1" applyFill="1" applyBorder="1" applyAlignment="1">
      <alignment vertical="center"/>
      <protection/>
    </xf>
    <xf numFmtId="3" fontId="40" fillId="0" borderId="80" xfId="98" applyNumberFormat="1" applyFont="1" applyFill="1" applyBorder="1" applyAlignment="1">
      <alignment vertical="center"/>
      <protection/>
    </xf>
    <xf numFmtId="3" fontId="41" fillId="0" borderId="79" xfId="98" applyNumberFormat="1" applyFont="1" applyFill="1" applyBorder="1" applyAlignment="1">
      <alignment vertical="center"/>
      <protection/>
    </xf>
    <xf numFmtId="3" fontId="41" fillId="0" borderId="80" xfId="98" applyNumberFormat="1" applyFont="1" applyFill="1" applyBorder="1" applyAlignment="1">
      <alignment vertical="center"/>
      <protection/>
    </xf>
    <xf numFmtId="3" fontId="41" fillId="21" borderId="79" xfId="101" applyNumberFormat="1" applyFont="1" applyFill="1" applyBorder="1">
      <alignment/>
      <protection/>
    </xf>
    <xf numFmtId="3" fontId="41" fillId="21" borderId="80" xfId="101" applyNumberFormat="1" applyFont="1" applyFill="1" applyBorder="1">
      <alignment/>
      <protection/>
    </xf>
    <xf numFmtId="167" fontId="40" fillId="0" borderId="79" xfId="101" applyNumberFormat="1" applyFont="1" applyFill="1" applyBorder="1">
      <alignment/>
      <protection/>
    </xf>
    <xf numFmtId="3" fontId="40" fillId="0" borderId="79" xfId="101" applyNumberFormat="1" applyFont="1" applyFill="1" applyBorder="1">
      <alignment/>
      <protection/>
    </xf>
    <xf numFmtId="3" fontId="40" fillId="0" borderId="80" xfId="101" applyNumberFormat="1" applyFont="1" applyFill="1" applyBorder="1">
      <alignment/>
      <protection/>
    </xf>
    <xf numFmtId="0" fontId="1" fillId="0" borderId="79" xfId="98" applyFont="1" applyBorder="1" applyAlignment="1">
      <alignment vertical="center" wrapText="1"/>
      <protection/>
    </xf>
    <xf numFmtId="0" fontId="1" fillId="0" borderId="81" xfId="98" applyFont="1" applyBorder="1" applyAlignment="1">
      <alignment vertical="center"/>
      <protection/>
    </xf>
    <xf numFmtId="3" fontId="40" fillId="0" borderId="81" xfId="98" applyNumberFormat="1" applyFont="1" applyFill="1" applyBorder="1" applyAlignment="1">
      <alignment vertical="center"/>
      <protection/>
    </xf>
    <xf numFmtId="4" fontId="40" fillId="0" borderId="81" xfId="98" applyNumberFormat="1" applyFont="1" applyFill="1" applyBorder="1" applyAlignment="1">
      <alignment vertical="center"/>
      <protection/>
    </xf>
    <xf numFmtId="3" fontId="40" fillId="0" borderId="81" xfId="101" applyNumberFormat="1" applyFont="1" applyFill="1" applyBorder="1">
      <alignment/>
      <protection/>
    </xf>
    <xf numFmtId="3" fontId="40" fillId="0" borderId="82" xfId="101" applyNumberFormat="1" applyFont="1" applyFill="1" applyBorder="1">
      <alignment/>
      <protection/>
    </xf>
    <xf numFmtId="3" fontId="41" fillId="21" borderId="14" xfId="101" applyNumberFormat="1" applyFont="1" applyFill="1" applyBorder="1">
      <alignment/>
      <protection/>
    </xf>
    <xf numFmtId="0" fontId="46" fillId="0" borderId="83" xfId="98" applyFont="1" applyBorder="1" applyAlignment="1">
      <alignment vertical="center"/>
      <protection/>
    </xf>
    <xf numFmtId="3" fontId="41" fillId="0" borderId="28" xfId="101" applyNumberFormat="1" applyFont="1" applyFill="1" applyBorder="1">
      <alignment/>
      <protection/>
    </xf>
    <xf numFmtId="3" fontId="40" fillId="0" borderId="14" xfId="101" applyNumberFormat="1" applyFont="1" applyFill="1" applyBorder="1">
      <alignment/>
      <protection/>
    </xf>
    <xf numFmtId="167" fontId="40" fillId="0" borderId="84" xfId="98" applyNumberFormat="1" applyFont="1" applyBorder="1" applyAlignment="1">
      <alignment vertical="center"/>
      <protection/>
    </xf>
    <xf numFmtId="4" fontId="40" fillId="0" borderId="84" xfId="98" applyNumberFormat="1" applyFont="1" applyFill="1" applyBorder="1" applyAlignment="1">
      <alignment vertical="center"/>
      <protection/>
    </xf>
    <xf numFmtId="3" fontId="40" fillId="0" borderId="84" xfId="98" applyNumberFormat="1" applyFont="1" applyFill="1" applyBorder="1" applyAlignment="1">
      <alignment vertical="center"/>
      <protection/>
    </xf>
    <xf numFmtId="0" fontId="40" fillId="0" borderId="17" xfId="107" applyFont="1" applyBorder="1">
      <alignment/>
      <protection/>
    </xf>
    <xf numFmtId="0" fontId="1" fillId="0" borderId="14" xfId="98" applyFont="1" applyBorder="1" applyAlignment="1">
      <alignment vertical="center"/>
      <protection/>
    </xf>
    <xf numFmtId="4" fontId="40" fillId="0" borderId="17" xfId="101" applyNumberFormat="1" applyFont="1" applyFill="1" applyBorder="1">
      <alignment/>
      <protection/>
    </xf>
    <xf numFmtId="3" fontId="40" fillId="0" borderId="14" xfId="98" applyNumberFormat="1" applyFont="1" applyFill="1" applyBorder="1" applyAlignment="1">
      <alignment vertical="center"/>
      <protection/>
    </xf>
    <xf numFmtId="167" fontId="41" fillId="21" borderId="14" xfId="101" applyNumberFormat="1" applyFont="1" applyFill="1" applyBorder="1">
      <alignment/>
      <protection/>
    </xf>
    <xf numFmtId="0" fontId="41" fillId="21" borderId="14" xfId="107" applyFont="1" applyFill="1" applyBorder="1">
      <alignment/>
      <protection/>
    </xf>
    <xf numFmtId="3" fontId="41" fillId="21" borderId="14" xfId="98" applyNumberFormat="1" applyFont="1" applyFill="1" applyBorder="1" applyAlignment="1">
      <alignment vertical="center"/>
      <protection/>
    </xf>
    <xf numFmtId="0" fontId="46" fillId="0" borderId="0" xfId="101" applyFont="1" applyFill="1" applyBorder="1">
      <alignment/>
      <protection/>
    </xf>
    <xf numFmtId="0" fontId="40" fillId="0" borderId="0" xfId="112" applyFont="1" applyBorder="1">
      <alignment/>
      <protection/>
    </xf>
    <xf numFmtId="0" fontId="40" fillId="0" borderId="0" xfId="112" applyFont="1">
      <alignment/>
      <protection/>
    </xf>
    <xf numFmtId="3" fontId="70" fillId="0" borderId="80" xfId="101" applyNumberFormat="1" applyFont="1" applyFill="1" applyBorder="1">
      <alignment/>
      <protection/>
    </xf>
    <xf numFmtId="3" fontId="70" fillId="0" borderId="80" xfId="98" applyNumberFormat="1" applyFont="1" applyFill="1" applyBorder="1" applyAlignment="1">
      <alignment vertical="center"/>
      <protection/>
    </xf>
    <xf numFmtId="0" fontId="41" fillId="21" borderId="79" xfId="98" applyFont="1" applyFill="1" applyBorder="1" applyAlignment="1">
      <alignment vertical="center"/>
      <protection/>
    </xf>
    <xf numFmtId="4" fontId="40" fillId="0" borderId="14" xfId="98" applyNumberFormat="1" applyFont="1" applyFill="1" applyBorder="1" applyAlignment="1">
      <alignment vertical="center"/>
      <protection/>
    </xf>
    <xf numFmtId="0" fontId="73" fillId="20" borderId="14" xfId="101" applyFont="1" applyFill="1" applyBorder="1">
      <alignment/>
      <protection/>
    </xf>
    <xf numFmtId="3" fontId="73" fillId="20" borderId="14" xfId="101" applyNumberFormat="1" applyFont="1" applyFill="1" applyBorder="1">
      <alignment/>
      <protection/>
    </xf>
    <xf numFmtId="0" fontId="73" fillId="20" borderId="14" xfId="107" applyFont="1" applyFill="1" applyBorder="1">
      <alignment/>
      <protection/>
    </xf>
    <xf numFmtId="3" fontId="73" fillId="20" borderId="14" xfId="98" applyNumberFormat="1" applyFont="1" applyFill="1" applyBorder="1" applyAlignment="1">
      <alignment vertical="center"/>
      <protection/>
    </xf>
    <xf numFmtId="0" fontId="41" fillId="21" borderId="14" xfId="98" applyFont="1" applyFill="1" applyBorder="1" applyAlignment="1">
      <alignment vertical="center"/>
      <protection/>
    </xf>
    <xf numFmtId="3" fontId="50" fillId="0" borderId="79" xfId="101" applyNumberFormat="1" applyFont="1" applyFill="1" applyBorder="1">
      <alignment/>
      <protection/>
    </xf>
    <xf numFmtId="3" fontId="50" fillId="0" borderId="79" xfId="98" applyNumberFormat="1" applyFont="1" applyFill="1" applyBorder="1" applyAlignment="1">
      <alignment vertical="center"/>
      <protection/>
    </xf>
    <xf numFmtId="0" fontId="66" fillId="0" borderId="0" xfId="112" applyFont="1" applyFill="1" applyBorder="1" applyAlignment="1">
      <alignment vertical="center"/>
      <protection/>
    </xf>
    <xf numFmtId="0" fontId="65" fillId="0" borderId="0" xfId="112" applyFont="1" applyFill="1" applyBorder="1" applyAlignment="1">
      <alignment vertical="center"/>
      <protection/>
    </xf>
    <xf numFmtId="0" fontId="66" fillId="0" borderId="0" xfId="112" applyFont="1" applyFill="1" applyBorder="1">
      <alignment/>
      <protection/>
    </xf>
    <xf numFmtId="0" fontId="66" fillId="0" borderId="0" xfId="112" applyFont="1" applyFill="1" applyBorder="1" applyAlignment="1">
      <alignment horizontal="left" vertical="center"/>
      <protection/>
    </xf>
    <xf numFmtId="0" fontId="76" fillId="0" borderId="0" xfId="112" applyFont="1" applyFill="1" applyBorder="1" applyAlignment="1">
      <alignment horizontal="left" vertical="center"/>
      <protection/>
    </xf>
    <xf numFmtId="3" fontId="66" fillId="0" borderId="0" xfId="112" applyNumberFormat="1" applyFont="1" applyFill="1" applyBorder="1" applyAlignment="1">
      <alignment vertical="center"/>
      <protection/>
    </xf>
    <xf numFmtId="0" fontId="66" fillId="0" borderId="0" xfId="112" applyFont="1" applyFill="1" applyBorder="1" applyAlignment="1">
      <alignment horizontal="right" vertical="center"/>
      <protection/>
    </xf>
    <xf numFmtId="167" fontId="66" fillId="0" borderId="0" xfId="112" applyNumberFormat="1" applyFont="1" applyFill="1" applyBorder="1" applyAlignment="1">
      <alignment vertical="center"/>
      <protection/>
    </xf>
    <xf numFmtId="3" fontId="66" fillId="0" borderId="0" xfId="112" applyNumberFormat="1" applyFont="1" applyFill="1" applyBorder="1" applyAlignment="1">
      <alignment vertical="center"/>
      <protection/>
    </xf>
    <xf numFmtId="0" fontId="65" fillId="0" borderId="0" xfId="112" applyFont="1" applyFill="1" applyBorder="1" applyAlignment="1">
      <alignment horizontal="left" vertical="center"/>
      <protection/>
    </xf>
    <xf numFmtId="3" fontId="65" fillId="0" borderId="0" xfId="112" applyNumberFormat="1" applyFont="1" applyFill="1" applyBorder="1" applyAlignment="1">
      <alignment vertical="center"/>
      <protection/>
    </xf>
    <xf numFmtId="3" fontId="65" fillId="0" borderId="0" xfId="112" applyNumberFormat="1" applyFont="1" applyFill="1" applyBorder="1" applyAlignment="1">
      <alignment vertical="center"/>
      <protection/>
    </xf>
    <xf numFmtId="167" fontId="65" fillId="0" borderId="0" xfId="112" applyNumberFormat="1" applyFont="1" applyFill="1" applyBorder="1" applyAlignment="1">
      <alignment vertical="center"/>
      <protection/>
    </xf>
    <xf numFmtId="167" fontId="65" fillId="0" borderId="0" xfId="112" applyNumberFormat="1" applyFont="1" applyFill="1" applyBorder="1" applyAlignment="1">
      <alignment vertical="center"/>
      <protection/>
    </xf>
    <xf numFmtId="3" fontId="66" fillId="24" borderId="0" xfId="112" applyNumberFormat="1" applyFont="1" applyFill="1" applyBorder="1" applyAlignment="1">
      <alignment horizontal="left" vertical="center"/>
      <protection/>
    </xf>
    <xf numFmtId="0" fontId="66" fillId="24" borderId="0" xfId="112" applyFont="1" applyFill="1" applyBorder="1" applyAlignment="1">
      <alignment horizontal="left" vertical="center"/>
      <protection/>
    </xf>
    <xf numFmtId="0" fontId="76" fillId="24" borderId="0" xfId="112" applyFont="1" applyFill="1" applyBorder="1" applyAlignment="1">
      <alignment horizontal="left" vertical="center"/>
      <protection/>
    </xf>
    <xf numFmtId="0" fontId="66" fillId="24" borderId="0" xfId="112" applyFont="1" applyFill="1" applyBorder="1">
      <alignment/>
      <protection/>
    </xf>
    <xf numFmtId="3" fontId="66" fillId="24" borderId="0" xfId="112" applyNumberFormat="1" applyFont="1" applyFill="1" applyBorder="1" applyAlignment="1">
      <alignment vertical="center"/>
      <protection/>
    </xf>
    <xf numFmtId="0" fontId="15" fillId="24" borderId="0" xfId="112" applyFill="1">
      <alignment/>
      <protection/>
    </xf>
    <xf numFmtId="0" fontId="66" fillId="24" borderId="0" xfId="112" applyFont="1" applyFill="1" applyBorder="1" applyAlignment="1">
      <alignment horizontal="right" vertical="center"/>
      <protection/>
    </xf>
    <xf numFmtId="167" fontId="66" fillId="24" borderId="0" xfId="112" applyNumberFormat="1" applyFont="1" applyFill="1" applyBorder="1" applyAlignment="1">
      <alignment vertical="center"/>
      <protection/>
    </xf>
    <xf numFmtId="3" fontId="65" fillId="24" borderId="0" xfId="112" applyNumberFormat="1" applyFont="1" applyFill="1" applyBorder="1" applyAlignment="1">
      <alignment vertical="center"/>
      <protection/>
    </xf>
    <xf numFmtId="0" fontId="15" fillId="24" borderId="0" xfId="112" applyFill="1" applyBorder="1">
      <alignment/>
      <protection/>
    </xf>
    <xf numFmtId="0" fontId="65" fillId="0" borderId="0" xfId="112" applyFont="1" applyFill="1" applyBorder="1">
      <alignment/>
      <protection/>
    </xf>
    <xf numFmtId="0" fontId="15" fillId="0" borderId="0" xfId="112" applyFill="1">
      <alignment/>
      <protection/>
    </xf>
    <xf numFmtId="3" fontId="66" fillId="24" borderId="0" xfId="112" applyNumberFormat="1" applyFont="1" applyFill="1" applyBorder="1" applyAlignment="1">
      <alignment vertical="center"/>
      <protection/>
    </xf>
    <xf numFmtId="0" fontId="77" fillId="0" borderId="0" xfId="112" applyFont="1">
      <alignment/>
      <protection/>
    </xf>
    <xf numFmtId="0" fontId="15" fillId="0" borderId="0" xfId="112" applyAlignment="1">
      <alignment/>
      <protection/>
    </xf>
    <xf numFmtId="0" fontId="1" fillId="0" borderId="14" xfId="112" applyFont="1" applyBorder="1">
      <alignment/>
      <protection/>
    </xf>
    <xf numFmtId="0" fontId="70" fillId="0" borderId="14" xfId="112" applyFont="1" applyBorder="1" applyAlignment="1">
      <alignment vertical="center"/>
      <protection/>
    </xf>
    <xf numFmtId="0" fontId="48" fillId="0" borderId="14" xfId="112" applyFont="1" applyBorder="1">
      <alignment/>
      <protection/>
    </xf>
    <xf numFmtId="0" fontId="49" fillId="0" borderId="14" xfId="112" applyFont="1" applyBorder="1">
      <alignment/>
      <protection/>
    </xf>
    <xf numFmtId="3" fontId="48" fillId="0" borderId="14" xfId="112" applyNumberFormat="1" applyFont="1" applyBorder="1" applyAlignment="1">
      <alignment horizontal="center" vertical="center"/>
      <protection/>
    </xf>
    <xf numFmtId="3" fontId="49" fillId="0" borderId="14" xfId="112" applyNumberFormat="1" applyFont="1" applyBorder="1" applyAlignment="1">
      <alignment horizontal="center" vertical="center"/>
      <protection/>
    </xf>
    <xf numFmtId="49" fontId="48" fillId="0" borderId="14" xfId="112" applyNumberFormat="1" applyFont="1" applyBorder="1" applyAlignment="1">
      <alignment horizontal="center" vertical="distributed"/>
      <protection/>
    </xf>
    <xf numFmtId="0" fontId="48" fillId="0" borderId="14" xfId="112" applyFont="1" applyFill="1" applyBorder="1" applyAlignment="1">
      <alignment horizontal="center" vertical="center"/>
      <protection/>
    </xf>
    <xf numFmtId="0" fontId="48" fillId="24" borderId="15" xfId="112" applyFont="1" applyFill="1" applyBorder="1" applyAlignment="1">
      <alignment horizontal="center" vertical="center"/>
      <protection/>
    </xf>
    <xf numFmtId="3" fontId="48" fillId="24" borderId="14" xfId="112" applyNumberFormat="1" applyFont="1" applyFill="1" applyBorder="1" applyAlignment="1">
      <alignment horizontal="center" vertical="center"/>
      <protection/>
    </xf>
    <xf numFmtId="49" fontId="48" fillId="24" borderId="14" xfId="112" applyNumberFormat="1" applyFont="1" applyFill="1" applyBorder="1" applyAlignment="1">
      <alignment horizontal="center" vertical="distributed"/>
      <protection/>
    </xf>
    <xf numFmtId="0" fontId="48" fillId="24" borderId="14" xfId="112" applyFont="1" applyFill="1" applyBorder="1" applyAlignment="1">
      <alignment horizontal="center" vertical="center"/>
      <protection/>
    </xf>
    <xf numFmtId="3" fontId="49" fillId="24" borderId="14" xfId="112" applyNumberFormat="1" applyFont="1" applyFill="1" applyBorder="1" applyAlignment="1">
      <alignment horizontal="center" vertical="center"/>
      <protection/>
    </xf>
    <xf numFmtId="49" fontId="49" fillId="0" borderId="14" xfId="112" applyNumberFormat="1" applyFont="1" applyBorder="1" applyAlignment="1">
      <alignment horizontal="center" vertical="distributed"/>
      <protection/>
    </xf>
    <xf numFmtId="0" fontId="70" fillId="0" borderId="14" xfId="112" applyFont="1" applyBorder="1" applyAlignment="1">
      <alignment horizontal="center" vertical="center"/>
      <protection/>
    </xf>
    <xf numFmtId="49" fontId="48" fillId="24" borderId="15" xfId="112" applyNumberFormat="1" applyFont="1" applyFill="1" applyBorder="1" applyAlignment="1">
      <alignment horizontal="center" vertical="center"/>
      <protection/>
    </xf>
    <xf numFmtId="0" fontId="78" fillId="0" borderId="14" xfId="112" applyFont="1" applyBorder="1" applyAlignment="1">
      <alignment horizontal="left" vertical="center"/>
      <protection/>
    </xf>
    <xf numFmtId="0" fontId="48" fillId="0" borderId="14" xfId="112" applyFont="1" applyBorder="1" applyAlignment="1">
      <alignment horizontal="center" vertical="distributed"/>
      <protection/>
    </xf>
    <xf numFmtId="0" fontId="48" fillId="24" borderId="14" xfId="112" applyFont="1" applyFill="1" applyBorder="1" applyAlignment="1">
      <alignment horizontal="center"/>
      <protection/>
    </xf>
    <xf numFmtId="0" fontId="49" fillId="24" borderId="14" xfId="112" applyFont="1" applyFill="1" applyBorder="1" applyAlignment="1">
      <alignment horizontal="center" vertical="center"/>
      <protection/>
    </xf>
    <xf numFmtId="0" fontId="1" fillId="24" borderId="14" xfId="112" applyFont="1" applyFill="1" applyBorder="1">
      <alignment/>
      <protection/>
    </xf>
    <xf numFmtId="0" fontId="49" fillId="24" borderId="14" xfId="112" applyFont="1" applyFill="1" applyBorder="1" applyAlignment="1">
      <alignment horizontal="center"/>
      <protection/>
    </xf>
    <xf numFmtId="49" fontId="49" fillId="24" borderId="14" xfId="112" applyNumberFormat="1" applyFont="1" applyFill="1" applyBorder="1" applyAlignment="1">
      <alignment horizontal="center" vertical="distributed"/>
      <protection/>
    </xf>
    <xf numFmtId="0" fontId="70" fillId="24" borderId="14" xfId="112" applyFont="1" applyFill="1" applyBorder="1" applyAlignment="1">
      <alignment horizontal="center"/>
      <protection/>
    </xf>
    <xf numFmtId="0" fontId="70" fillId="24" borderId="14" xfId="112" applyFont="1" applyFill="1" applyBorder="1" applyAlignment="1">
      <alignment horizontal="center" vertical="center"/>
      <protection/>
    </xf>
    <xf numFmtId="0" fontId="69" fillId="24" borderId="14" xfId="112" applyFont="1" applyFill="1" applyBorder="1" applyAlignment="1">
      <alignment horizontal="center" vertical="center"/>
      <protection/>
    </xf>
    <xf numFmtId="3" fontId="70" fillId="24" borderId="14" xfId="112" applyNumberFormat="1" applyFont="1" applyFill="1" applyBorder="1" applyAlignment="1">
      <alignment horizontal="center" vertical="center"/>
      <protection/>
    </xf>
    <xf numFmtId="49" fontId="70" fillId="24" borderId="14" xfId="112" applyNumberFormat="1" applyFont="1" applyFill="1" applyBorder="1" applyAlignment="1">
      <alignment horizontal="center" vertical="distributed"/>
      <protection/>
    </xf>
    <xf numFmtId="0" fontId="81" fillId="24" borderId="14" xfId="112" applyFont="1" applyFill="1" applyBorder="1" applyAlignment="1">
      <alignment vertical="center" wrapText="1"/>
      <protection/>
    </xf>
    <xf numFmtId="0" fontId="72" fillId="24" borderId="14" xfId="112" applyFont="1" applyFill="1" applyBorder="1" applyAlignment="1">
      <alignment horizontal="center" vertical="center" wrapText="1"/>
      <protection/>
    </xf>
    <xf numFmtId="0" fontId="82" fillId="24" borderId="0" xfId="112" applyFont="1" applyFill="1" applyBorder="1" applyAlignment="1">
      <alignment horizontal="center" vertical="center"/>
      <protection/>
    </xf>
    <xf numFmtId="0" fontId="83" fillId="24" borderId="0" xfId="112" applyFont="1" applyFill="1">
      <alignment/>
      <protection/>
    </xf>
    <xf numFmtId="0" fontId="72" fillId="24" borderId="14" xfId="112" applyFont="1" applyFill="1" applyBorder="1" applyAlignment="1">
      <alignment horizontal="distributed" vertical="distributed"/>
      <protection/>
    </xf>
    <xf numFmtId="0" fontId="72" fillId="24" borderId="14" xfId="112" applyFont="1" applyFill="1" applyBorder="1" applyAlignment="1">
      <alignment horizontal="center"/>
      <protection/>
    </xf>
    <xf numFmtId="0" fontId="72" fillId="24" borderId="14" xfId="112" applyFont="1" applyFill="1" applyBorder="1" applyAlignment="1">
      <alignment horizontal="center" vertical="center"/>
      <protection/>
    </xf>
    <xf numFmtId="0" fontId="81" fillId="24" borderId="14" xfId="112" applyFont="1" applyFill="1" applyBorder="1" applyAlignment="1">
      <alignment horizontal="center" vertical="center"/>
      <protection/>
    </xf>
    <xf numFmtId="3" fontId="72" fillId="24" borderId="14" xfId="112" applyNumberFormat="1" applyFont="1" applyFill="1" applyBorder="1" applyAlignment="1">
      <alignment horizontal="center" vertical="center"/>
      <protection/>
    </xf>
    <xf numFmtId="0" fontId="83" fillId="24" borderId="0" xfId="112" applyFont="1" applyFill="1" applyBorder="1" applyAlignment="1">
      <alignment horizontal="left" vertical="center"/>
      <protection/>
    </xf>
    <xf numFmtId="0" fontId="82" fillId="24" borderId="0" xfId="112" applyFont="1" applyFill="1" applyBorder="1" applyAlignment="1">
      <alignment horizontal="left" vertical="center"/>
      <protection/>
    </xf>
    <xf numFmtId="3" fontId="82" fillId="24" borderId="0" xfId="112" applyNumberFormat="1" applyFont="1" applyFill="1" applyBorder="1" applyAlignment="1">
      <alignment vertical="center"/>
      <protection/>
    </xf>
    <xf numFmtId="167" fontId="83" fillId="24" borderId="0" xfId="112" applyNumberFormat="1" applyFont="1" applyFill="1" applyBorder="1" applyAlignment="1">
      <alignment vertical="center"/>
      <protection/>
    </xf>
    <xf numFmtId="3" fontId="82" fillId="24" borderId="0" xfId="112" applyNumberFormat="1" applyFont="1" applyFill="1" applyBorder="1" applyAlignment="1">
      <alignment vertical="center"/>
      <protection/>
    </xf>
    <xf numFmtId="167" fontId="82" fillId="24" borderId="0" xfId="112" applyNumberFormat="1" applyFont="1" applyFill="1" applyBorder="1" applyAlignment="1">
      <alignment vertical="center"/>
      <protection/>
    </xf>
    <xf numFmtId="167" fontId="82" fillId="24" borderId="0" xfId="112" applyNumberFormat="1" applyFont="1" applyFill="1" applyBorder="1" applyAlignment="1">
      <alignment vertical="center"/>
      <protection/>
    </xf>
    <xf numFmtId="0" fontId="83" fillId="24" borderId="0" xfId="112" applyFont="1" applyFill="1" applyBorder="1" applyAlignment="1">
      <alignment horizontal="right" vertical="center"/>
      <protection/>
    </xf>
    <xf numFmtId="0" fontId="84" fillId="24" borderId="0" xfId="112" applyFont="1" applyFill="1" applyBorder="1" applyAlignment="1">
      <alignment horizontal="left" vertical="center"/>
      <protection/>
    </xf>
    <xf numFmtId="0" fontId="83" fillId="24" borderId="0" xfId="112" applyFont="1" applyFill="1" applyBorder="1">
      <alignment/>
      <protection/>
    </xf>
    <xf numFmtId="3" fontId="83" fillId="24" borderId="0" xfId="112" applyNumberFormat="1" applyFont="1" applyFill="1" applyBorder="1" applyAlignment="1">
      <alignment vertical="center"/>
      <protection/>
    </xf>
    <xf numFmtId="49" fontId="72" fillId="24" borderId="14" xfId="112" applyNumberFormat="1" applyFont="1" applyFill="1" applyBorder="1" applyAlignment="1">
      <alignment horizontal="center" vertical="distributed"/>
      <protection/>
    </xf>
    <xf numFmtId="3" fontId="83" fillId="24" borderId="0" xfId="112" applyNumberFormat="1" applyFont="1" applyFill="1" applyBorder="1" applyAlignment="1">
      <alignment vertical="center"/>
      <protection/>
    </xf>
    <xf numFmtId="0" fontId="81" fillId="24" borderId="14" xfId="112" applyFont="1" applyFill="1" applyBorder="1">
      <alignment/>
      <protection/>
    </xf>
    <xf numFmtId="49" fontId="81" fillId="24" borderId="14" xfId="112" applyNumberFormat="1" applyFont="1" applyFill="1" applyBorder="1" applyAlignment="1">
      <alignment horizontal="center"/>
      <protection/>
    </xf>
    <xf numFmtId="0" fontId="82" fillId="24" borderId="0" xfId="112" applyFont="1" applyFill="1" applyBorder="1" applyAlignment="1">
      <alignment horizontal="right" vertical="center"/>
      <protection/>
    </xf>
    <xf numFmtId="0" fontId="82" fillId="24" borderId="0" xfId="112" applyFont="1" applyFill="1" applyBorder="1" applyAlignment="1">
      <alignment horizontal="left" vertical="center"/>
      <protection/>
    </xf>
    <xf numFmtId="0" fontId="49" fillId="24" borderId="74" xfId="112" applyFont="1" applyFill="1" applyBorder="1" applyAlignment="1">
      <alignment horizontal="center" vertical="distributed"/>
      <protection/>
    </xf>
    <xf numFmtId="0" fontId="40" fillId="24" borderId="74" xfId="112" applyFont="1" applyFill="1" applyBorder="1" applyAlignment="1">
      <alignment horizontal="center" vertical="distributed"/>
      <protection/>
    </xf>
    <xf numFmtId="0" fontId="70" fillId="24" borderId="74" xfId="112" applyFont="1" applyFill="1" applyBorder="1" applyAlignment="1">
      <alignment horizontal="left" vertical="center"/>
      <protection/>
    </xf>
    <xf numFmtId="0" fontId="40" fillId="24" borderId="28" xfId="112" applyFont="1" applyFill="1" applyBorder="1" applyAlignment="1">
      <alignment horizontal="right" vertical="distributed"/>
      <protection/>
    </xf>
    <xf numFmtId="0" fontId="40" fillId="24" borderId="28" xfId="112" applyFont="1" applyFill="1" applyBorder="1" applyAlignment="1">
      <alignment horizontal="center" vertical="distributed"/>
      <protection/>
    </xf>
    <xf numFmtId="0" fontId="40" fillId="24" borderId="14" xfId="112" applyFont="1" applyFill="1" applyBorder="1" applyAlignment="1">
      <alignment horizontal="center" vertical="distributed"/>
      <protection/>
    </xf>
    <xf numFmtId="49" fontId="48" fillId="24" borderId="14" xfId="112" applyNumberFormat="1" applyFont="1" applyFill="1" applyBorder="1" applyAlignment="1">
      <alignment horizontal="center" vertical="center"/>
      <protection/>
    </xf>
    <xf numFmtId="49" fontId="48" fillId="24" borderId="28" xfId="112" applyNumberFormat="1" applyFont="1" applyFill="1" applyBorder="1" applyAlignment="1">
      <alignment horizontal="center" vertical="center"/>
      <protection/>
    </xf>
    <xf numFmtId="0" fontId="46" fillId="24" borderId="14" xfId="112" applyFont="1" applyFill="1" applyBorder="1" applyAlignment="1">
      <alignment horizontal="center"/>
      <protection/>
    </xf>
    <xf numFmtId="49" fontId="48" fillId="24" borderId="74" xfId="112" applyNumberFormat="1" applyFont="1" applyFill="1" applyBorder="1" applyAlignment="1">
      <alignment horizontal="center" vertical="center"/>
      <protection/>
    </xf>
    <xf numFmtId="0" fontId="1" fillId="24" borderId="15" xfId="112" applyFont="1" applyFill="1" applyBorder="1">
      <alignment/>
      <protection/>
    </xf>
    <xf numFmtId="0" fontId="48" fillId="24" borderId="15" xfId="112" applyFont="1" applyFill="1" applyBorder="1" applyAlignment="1">
      <alignment horizontal="center" vertical="distributed"/>
      <protection/>
    </xf>
    <xf numFmtId="3" fontId="49" fillId="24" borderId="14" xfId="116" applyNumberFormat="1" applyFont="1" applyFill="1" applyBorder="1" applyAlignment="1">
      <alignment horizontal="center" vertical="center"/>
    </xf>
    <xf numFmtId="0" fontId="49" fillId="24" borderId="15" xfId="112" applyFont="1" applyFill="1" applyBorder="1" applyAlignment="1">
      <alignment vertical="center"/>
      <protection/>
    </xf>
    <xf numFmtId="0" fontId="48" fillId="24" borderId="0" xfId="112" applyFont="1" applyFill="1" applyBorder="1" applyAlignment="1">
      <alignment horizontal="center" vertical="center"/>
      <protection/>
    </xf>
    <xf numFmtId="0" fontId="1" fillId="24" borderId="0" xfId="112" applyFont="1" applyFill="1" applyAlignment="1">
      <alignment horizontal="center" vertical="center"/>
      <protection/>
    </xf>
    <xf numFmtId="0" fontId="1" fillId="24" borderId="15" xfId="112" applyFont="1" applyFill="1" applyBorder="1" applyAlignment="1">
      <alignment horizontal="center" vertical="center"/>
      <protection/>
    </xf>
    <xf numFmtId="0" fontId="49" fillId="24" borderId="15" xfId="112" applyFont="1" applyFill="1" applyBorder="1" applyAlignment="1">
      <alignment horizontal="center" vertical="center"/>
      <protection/>
    </xf>
    <xf numFmtId="0" fontId="70" fillId="24" borderId="15" xfId="112" applyFont="1" applyFill="1" applyBorder="1" applyAlignment="1">
      <alignment horizontal="center" vertical="center"/>
      <protection/>
    </xf>
    <xf numFmtId="0" fontId="70" fillId="24" borderId="15" xfId="112" applyFont="1" applyFill="1" applyBorder="1" applyAlignment="1">
      <alignment horizontal="left" vertical="center"/>
      <protection/>
    </xf>
    <xf numFmtId="49" fontId="69" fillId="24" borderId="15" xfId="112" applyNumberFormat="1" applyFont="1" applyFill="1" applyBorder="1" applyAlignment="1">
      <alignment horizontal="center" vertical="center"/>
      <protection/>
    </xf>
    <xf numFmtId="0" fontId="69" fillId="24" borderId="15" xfId="112" applyFont="1" applyFill="1" applyBorder="1" applyAlignment="1">
      <alignment horizontal="center" vertical="center"/>
      <protection/>
    </xf>
    <xf numFmtId="0" fontId="79" fillId="0" borderId="0" xfId="112" applyFont="1" applyFill="1">
      <alignment/>
      <protection/>
    </xf>
    <xf numFmtId="0" fontId="80" fillId="24" borderId="15" xfId="112" applyFont="1" applyFill="1" applyBorder="1">
      <alignment/>
      <protection/>
    </xf>
    <xf numFmtId="0" fontId="69" fillId="24" borderId="15" xfId="112" applyFont="1" applyFill="1" applyBorder="1" applyAlignment="1">
      <alignment horizontal="center" vertical="distributed"/>
      <protection/>
    </xf>
    <xf numFmtId="0" fontId="70" fillId="24" borderId="14" xfId="112" applyFont="1" applyFill="1" applyBorder="1" applyAlignment="1">
      <alignment vertical="center"/>
      <protection/>
    </xf>
    <xf numFmtId="3" fontId="70" fillId="24" borderId="14" xfId="116" applyNumberFormat="1" applyFont="1" applyFill="1" applyBorder="1" applyAlignment="1">
      <alignment horizontal="center" vertical="center"/>
    </xf>
    <xf numFmtId="0" fontId="79" fillId="0" borderId="0" xfId="112" applyFont="1">
      <alignment/>
      <protection/>
    </xf>
    <xf numFmtId="0" fontId="80" fillId="24" borderId="0" xfId="112" applyFont="1" applyFill="1" applyAlignment="1">
      <alignment horizontal="center" vertical="center"/>
      <protection/>
    </xf>
    <xf numFmtId="0" fontId="80" fillId="24" borderId="14" xfId="112" applyFont="1" applyFill="1" applyBorder="1" applyAlignment="1">
      <alignment horizontal="center" vertical="center"/>
      <protection/>
    </xf>
    <xf numFmtId="0" fontId="69" fillId="24" borderId="0" xfId="112" applyFont="1" applyFill="1" applyBorder="1" applyAlignment="1">
      <alignment horizontal="center" vertical="center"/>
      <protection/>
    </xf>
    <xf numFmtId="0" fontId="46" fillId="24" borderId="47" xfId="112" applyFont="1" applyFill="1" applyBorder="1" applyAlignment="1">
      <alignment horizontal="center" vertical="center" wrapText="1"/>
      <protection/>
    </xf>
    <xf numFmtId="0" fontId="46" fillId="24" borderId="14" xfId="112" applyFont="1" applyFill="1" applyBorder="1" applyAlignment="1">
      <alignment horizontal="center" vertical="center" wrapText="1"/>
      <protection/>
    </xf>
    <xf numFmtId="0" fontId="46" fillId="24" borderId="14" xfId="112" applyFont="1" applyFill="1" applyBorder="1" applyAlignment="1">
      <alignment horizontal="center" vertical="top" wrapText="1"/>
      <protection/>
    </xf>
    <xf numFmtId="0" fontId="46" fillId="24" borderId="28" xfId="112" applyFont="1" applyFill="1" applyBorder="1" applyAlignment="1">
      <alignment horizontal="center" vertical="center" wrapText="1"/>
      <protection/>
    </xf>
    <xf numFmtId="0" fontId="48" fillId="24" borderId="15" xfId="112" applyFont="1" applyFill="1" applyBorder="1" applyAlignment="1">
      <alignment horizontal="center" vertical="center" wrapText="1"/>
      <protection/>
    </xf>
    <xf numFmtId="0" fontId="0" fillId="0" borderId="0" xfId="105">
      <alignment/>
      <protection/>
    </xf>
    <xf numFmtId="0" fontId="0" fillId="0" borderId="0" xfId="105" applyFont="1">
      <alignment/>
      <protection/>
    </xf>
    <xf numFmtId="0" fontId="34" fillId="0" borderId="14" xfId="105" applyFont="1" applyBorder="1" applyAlignment="1">
      <alignment horizontal="center" vertical="distributed"/>
      <protection/>
    </xf>
    <xf numFmtId="0" fontId="1" fillId="0" borderId="14" xfId="102" applyFont="1" applyBorder="1" applyAlignment="1">
      <alignment vertical="distributed"/>
      <protection/>
    </xf>
    <xf numFmtId="3" fontId="48" fillId="0" borderId="14" xfId="102" applyNumberFormat="1" applyFont="1" applyBorder="1">
      <alignment/>
      <protection/>
    </xf>
    <xf numFmtId="0" fontId="46" fillId="0" borderId="14" xfId="102" applyFont="1" applyBorder="1" applyAlignment="1">
      <alignment vertical="distributed"/>
      <protection/>
    </xf>
    <xf numFmtId="3" fontId="49" fillId="0" borderId="14" xfId="102" applyNumberFormat="1" applyFont="1" applyBorder="1">
      <alignment/>
      <protection/>
    </xf>
    <xf numFmtId="3" fontId="38" fillId="0" borderId="14" xfId="105" applyNumberFormat="1" applyFont="1" applyBorder="1">
      <alignment/>
      <protection/>
    </xf>
    <xf numFmtId="3" fontId="33" fillId="0" borderId="14" xfId="105" applyNumberFormat="1" applyFont="1" applyBorder="1">
      <alignment/>
      <protection/>
    </xf>
    <xf numFmtId="3" fontId="85" fillId="0" borderId="14" xfId="105" applyNumberFormat="1" applyFont="1" applyBorder="1">
      <alignment/>
      <protection/>
    </xf>
    <xf numFmtId="0" fontId="34" fillId="0" borderId="14" xfId="105" applyFont="1" applyBorder="1" applyAlignment="1">
      <alignment horizontal="center"/>
      <protection/>
    </xf>
    <xf numFmtId="0" fontId="34" fillId="20" borderId="14" xfId="105" applyFont="1" applyFill="1" applyBorder="1">
      <alignment/>
      <protection/>
    </xf>
    <xf numFmtId="0" fontId="26" fillId="20" borderId="14" xfId="105" applyFont="1" applyFill="1" applyBorder="1" applyAlignment="1">
      <alignment horizontal="left" vertical="distributed"/>
      <protection/>
    </xf>
    <xf numFmtId="3" fontId="38" fillId="20" borderId="14" xfId="105" applyNumberFormat="1" applyFont="1" applyFill="1" applyBorder="1" applyAlignment="1">
      <alignment vertical="distributed"/>
      <protection/>
    </xf>
    <xf numFmtId="0" fontId="43" fillId="0" borderId="14" xfId="102" applyFont="1" applyBorder="1" applyAlignment="1">
      <alignment vertical="distributed"/>
      <protection/>
    </xf>
    <xf numFmtId="0" fontId="49" fillId="24" borderId="14" xfId="112" applyFont="1" applyFill="1" applyBorder="1" applyAlignment="1">
      <alignment horizontal="center" vertical="distributed"/>
      <protection/>
    </xf>
    <xf numFmtId="0" fontId="86" fillId="0" borderId="0" xfId="112" applyFont="1" applyFill="1">
      <alignment/>
      <protection/>
    </xf>
    <xf numFmtId="0" fontId="81" fillId="24" borderId="15" xfId="112" applyFont="1" applyFill="1" applyBorder="1" applyAlignment="1">
      <alignment horizontal="center" vertical="center"/>
      <protection/>
    </xf>
    <xf numFmtId="0" fontId="87" fillId="24" borderId="14" xfId="112" applyFont="1" applyFill="1" applyBorder="1" applyAlignment="1">
      <alignment horizontal="center" vertical="center"/>
      <protection/>
    </xf>
    <xf numFmtId="3" fontId="87" fillId="24" borderId="14" xfId="112" applyNumberFormat="1" applyFont="1" applyFill="1" applyBorder="1" applyAlignment="1">
      <alignment horizontal="center" vertical="center"/>
      <protection/>
    </xf>
    <xf numFmtId="0" fontId="83" fillId="0" borderId="0" xfId="112" applyFont="1">
      <alignment/>
      <protection/>
    </xf>
    <xf numFmtId="0" fontId="0" fillId="0" borderId="0" xfId="104">
      <alignment/>
      <protection/>
    </xf>
    <xf numFmtId="0" fontId="39" fillId="0" borderId="0" xfId="104" applyFont="1">
      <alignment/>
      <protection/>
    </xf>
    <xf numFmtId="0" fontId="0" fillId="0" borderId="0" xfId="104" applyAlignment="1">
      <alignment horizontal="right"/>
      <protection/>
    </xf>
    <xf numFmtId="0" fontId="1" fillId="0" borderId="0" xfId="104" applyFont="1">
      <alignment/>
      <protection/>
    </xf>
    <xf numFmtId="0" fontId="49" fillId="20" borderId="49" xfId="104" applyFont="1" applyFill="1" applyBorder="1" applyAlignment="1">
      <alignment horizontal="center" vertical="center" wrapText="1"/>
      <protection/>
    </xf>
    <xf numFmtId="0" fontId="49" fillId="20" borderId="28" xfId="104" applyFont="1" applyFill="1" applyBorder="1" applyAlignment="1">
      <alignment horizontal="center" vertical="center" wrapText="1"/>
      <protection/>
    </xf>
    <xf numFmtId="0" fontId="70" fillId="0" borderId="14" xfId="104" applyFont="1" applyBorder="1" applyAlignment="1">
      <alignment horizontal="center" vertical="distributed"/>
      <protection/>
    </xf>
    <xf numFmtId="3" fontId="48" fillId="0" borderId="14" xfId="104" applyNumberFormat="1" applyFont="1" applyBorder="1" applyAlignment="1">
      <alignment vertical="distributed"/>
      <protection/>
    </xf>
    <xf numFmtId="0" fontId="48" fillId="0" borderId="14" xfId="104" applyFont="1" applyBorder="1" applyAlignment="1">
      <alignment horizontal="center"/>
      <protection/>
    </xf>
    <xf numFmtId="0" fontId="89" fillId="0" borderId="14" xfId="112" applyFont="1" applyBorder="1" applyAlignment="1">
      <alignment horizontal="left" vertical="center" wrapText="1"/>
      <protection/>
    </xf>
    <xf numFmtId="0" fontId="49" fillId="0" borderId="14" xfId="112" applyFont="1" applyBorder="1" applyAlignment="1">
      <alignment horizontal="left" vertical="center" wrapText="1"/>
      <protection/>
    </xf>
    <xf numFmtId="0" fontId="48" fillId="0" borderId="14" xfId="112" applyFont="1" applyBorder="1" applyAlignment="1">
      <alignment horizontal="left" vertical="center" wrapText="1"/>
      <protection/>
    </xf>
    <xf numFmtId="0" fontId="49" fillId="0" borderId="14" xfId="104" applyFont="1" applyBorder="1">
      <alignment/>
      <protection/>
    </xf>
    <xf numFmtId="0" fontId="54" fillId="0" borderId="14" xfId="104" applyFont="1" applyBorder="1" applyAlignment="1">
      <alignment vertical="distributed"/>
      <protection/>
    </xf>
    <xf numFmtId="3" fontId="49" fillId="0" borderId="14" xfId="104" applyNumberFormat="1" applyFont="1" applyBorder="1" applyAlignment="1">
      <alignment vertical="distributed"/>
      <protection/>
    </xf>
    <xf numFmtId="3" fontId="69" fillId="0" borderId="14" xfId="104" applyNumberFormat="1" applyFont="1" applyBorder="1" applyAlignment="1">
      <alignment vertical="distributed"/>
      <protection/>
    </xf>
    <xf numFmtId="0" fontId="0" fillId="0" borderId="0" xfId="106">
      <alignment/>
      <protection/>
    </xf>
    <xf numFmtId="0" fontId="25" fillId="0" borderId="0" xfId="106" applyFont="1" applyAlignment="1">
      <alignment horizontal="center"/>
      <protection/>
    </xf>
    <xf numFmtId="0" fontId="33" fillId="0" borderId="0" xfId="106" applyFont="1">
      <alignment/>
      <protection/>
    </xf>
    <xf numFmtId="0" fontId="25" fillId="0" borderId="56" xfId="106" applyFont="1" applyBorder="1" applyAlignment="1">
      <alignment horizontal="left"/>
      <protection/>
    </xf>
    <xf numFmtId="0" fontId="33" fillId="0" borderId="13" xfId="106" applyFont="1" applyBorder="1" applyAlignment="1">
      <alignment horizontal="center"/>
      <protection/>
    </xf>
    <xf numFmtId="0" fontId="33" fillId="0" borderId="14" xfId="106" applyFont="1" applyBorder="1" applyAlignment="1">
      <alignment horizontal="right"/>
      <protection/>
    </xf>
    <xf numFmtId="3" fontId="33" fillId="0" borderId="47" xfId="106" applyNumberFormat="1" applyFont="1" applyBorder="1" applyAlignment="1">
      <alignment horizontal="right"/>
      <protection/>
    </xf>
    <xf numFmtId="0" fontId="33" fillId="0" borderId="45" xfId="106" applyFont="1" applyBorder="1" applyAlignment="1">
      <alignment horizontal="center"/>
      <protection/>
    </xf>
    <xf numFmtId="0" fontId="33" fillId="0" borderId="47" xfId="106" applyFont="1" applyBorder="1" applyAlignment="1">
      <alignment horizontal="left"/>
      <protection/>
    </xf>
    <xf numFmtId="3" fontId="25" fillId="0" borderId="47" xfId="106" applyNumberFormat="1" applyFont="1" applyBorder="1" applyAlignment="1">
      <alignment horizontal="right"/>
      <protection/>
    </xf>
    <xf numFmtId="0" fontId="25" fillId="0" borderId="13" xfId="106" applyFont="1" applyBorder="1" applyAlignment="1">
      <alignment horizontal="center"/>
      <protection/>
    </xf>
    <xf numFmtId="0" fontId="25" fillId="0" borderId="16" xfId="106" applyFont="1" applyBorder="1" applyAlignment="1">
      <alignment horizontal="right"/>
      <protection/>
    </xf>
    <xf numFmtId="0" fontId="25" fillId="0" borderId="17" xfId="106" applyFont="1" applyBorder="1" applyAlignment="1">
      <alignment horizontal="left"/>
      <protection/>
    </xf>
    <xf numFmtId="0" fontId="33" fillId="0" borderId="16" xfId="106" applyFont="1" applyBorder="1" applyAlignment="1">
      <alignment horizontal="right"/>
      <protection/>
    </xf>
    <xf numFmtId="0" fontId="33" fillId="21" borderId="19" xfId="106" applyFont="1" applyFill="1" applyBorder="1" applyAlignment="1">
      <alignment horizontal="center"/>
      <protection/>
    </xf>
    <xf numFmtId="0" fontId="25" fillId="21" borderId="20" xfId="106" applyFont="1" applyFill="1" applyBorder="1" applyAlignment="1">
      <alignment horizontal="left"/>
      <protection/>
    </xf>
    <xf numFmtId="0" fontId="25" fillId="21" borderId="21" xfId="106" applyFont="1" applyFill="1" applyBorder="1" applyAlignment="1">
      <alignment horizontal="right"/>
      <protection/>
    </xf>
    <xf numFmtId="3" fontId="25" fillId="21" borderId="85" xfId="106" applyNumberFormat="1" applyFont="1" applyFill="1" applyBorder="1" applyAlignment="1">
      <alignment horizontal="right"/>
      <protection/>
    </xf>
    <xf numFmtId="0" fontId="33" fillId="21" borderId="63" xfId="106" applyFont="1" applyFill="1" applyBorder="1" applyAlignment="1">
      <alignment horizontal="center"/>
      <protection/>
    </xf>
    <xf numFmtId="0" fontId="40" fillId="0" borderId="0" xfId="106" applyFont="1">
      <alignment/>
      <protection/>
    </xf>
    <xf numFmtId="0" fontId="0" fillId="0" borderId="0" xfId="99">
      <alignment/>
      <protection/>
    </xf>
    <xf numFmtId="0" fontId="39" fillId="0" borderId="0" xfId="99" applyFont="1">
      <alignment/>
      <protection/>
    </xf>
    <xf numFmtId="0" fontId="91" fillId="0" borderId="0" xfId="108" applyFont="1" applyFill="1">
      <alignment/>
      <protection/>
    </xf>
    <xf numFmtId="180" fontId="57" fillId="0" borderId="0" xfId="108" applyNumberFormat="1" applyFont="1" applyFill="1" applyBorder="1" applyAlignment="1" applyProtection="1">
      <alignment horizontal="centerContinuous" vertical="center"/>
      <protection/>
    </xf>
    <xf numFmtId="0" fontId="92" fillId="0" borderId="0" xfId="109" applyFont="1" applyFill="1" applyBorder="1" applyAlignment="1" applyProtection="1">
      <alignment horizontal="right"/>
      <protection/>
    </xf>
    <xf numFmtId="0" fontId="93" fillId="0" borderId="0" xfId="109" applyFont="1" applyFill="1" applyBorder="1" applyAlignment="1" applyProtection="1">
      <alignment horizontal="right"/>
      <protection/>
    </xf>
    <xf numFmtId="0" fontId="92" fillId="0" borderId="0" xfId="109" applyFont="1" applyFill="1" applyBorder="1" applyAlignment="1" applyProtection="1">
      <alignment/>
      <protection/>
    </xf>
    <xf numFmtId="186" fontId="27" fillId="0" borderId="17" xfId="108" applyNumberFormat="1" applyFont="1" applyFill="1" applyBorder="1" applyAlignment="1">
      <alignment horizontal="center" vertical="center" wrapText="1"/>
      <protection/>
    </xf>
    <xf numFmtId="0" fontId="16" fillId="0" borderId="39" xfId="108" applyFont="1" applyFill="1" applyBorder="1" applyAlignment="1">
      <alignment horizontal="center" vertical="center"/>
      <protection/>
    </xf>
    <xf numFmtId="0" fontId="16" fillId="0" borderId="40" xfId="108" applyFont="1" applyFill="1" applyBorder="1" applyAlignment="1">
      <alignment horizontal="center" vertical="center"/>
      <protection/>
    </xf>
    <xf numFmtId="0" fontId="16" fillId="0" borderId="38" xfId="108" applyFont="1" applyFill="1" applyBorder="1" applyAlignment="1">
      <alignment horizontal="center" vertical="center"/>
      <protection/>
    </xf>
    <xf numFmtId="0" fontId="16" fillId="0" borderId="31" xfId="108" applyFont="1" applyFill="1" applyBorder="1" applyAlignment="1">
      <alignment horizontal="center" vertical="center"/>
      <protection/>
    </xf>
    <xf numFmtId="0" fontId="16" fillId="0" borderId="28" xfId="108" applyFont="1" applyFill="1" applyBorder="1" applyProtection="1">
      <alignment/>
      <protection locked="0"/>
    </xf>
    <xf numFmtId="182" fontId="16" fillId="0" borderId="28" xfId="68" applyNumberFormat="1" applyFont="1" applyFill="1" applyBorder="1" applyAlignment="1" applyProtection="1">
      <alignment/>
      <protection locked="0"/>
    </xf>
    <xf numFmtId="182" fontId="16" fillId="0" borderId="43" xfId="68" applyNumberFormat="1" applyFont="1" applyFill="1" applyBorder="1" applyAlignment="1">
      <alignment/>
    </xf>
    <xf numFmtId="0" fontId="16" fillId="0" borderId="13" xfId="108" applyFont="1" applyFill="1" applyBorder="1" applyAlignment="1">
      <alignment horizontal="center" vertical="center"/>
      <protection/>
    </xf>
    <xf numFmtId="0" fontId="16" fillId="0" borderId="14" xfId="108" applyFont="1" applyFill="1" applyBorder="1" applyProtection="1">
      <alignment/>
      <protection locked="0"/>
    </xf>
    <xf numFmtId="182" fontId="16" fillId="0" borderId="14" xfId="68" applyNumberFormat="1" applyFont="1" applyFill="1" applyBorder="1" applyAlignment="1" applyProtection="1">
      <alignment/>
      <protection locked="0"/>
    </xf>
    <xf numFmtId="182" fontId="16" fillId="0" borderId="45" xfId="68" applyNumberFormat="1" applyFont="1" applyFill="1" applyBorder="1" applyAlignment="1">
      <alignment/>
    </xf>
    <xf numFmtId="0" fontId="16" fillId="0" borderId="18" xfId="108" applyFont="1" applyFill="1" applyBorder="1" applyAlignment="1">
      <alignment horizontal="center" vertical="center"/>
      <protection/>
    </xf>
    <xf numFmtId="0" fontId="16" fillId="0" borderId="17" xfId="108" applyFont="1" applyFill="1" applyBorder="1" applyProtection="1">
      <alignment/>
      <protection locked="0"/>
    </xf>
    <xf numFmtId="182" fontId="16" fillId="0" borderId="17" xfId="68" applyNumberFormat="1" applyFont="1" applyFill="1" applyBorder="1" applyAlignment="1" applyProtection="1">
      <alignment/>
      <protection locked="0"/>
    </xf>
    <xf numFmtId="0" fontId="27" fillId="0" borderId="39" xfId="108" applyFont="1" applyFill="1" applyBorder="1" applyAlignment="1">
      <alignment horizontal="center" vertical="center"/>
      <protection/>
    </xf>
    <xf numFmtId="0" fontId="27" fillId="0" borderId="40" xfId="108" applyFont="1" applyFill="1" applyBorder="1">
      <alignment/>
      <protection/>
    </xf>
    <xf numFmtId="182" fontId="27" fillId="0" borderId="40" xfId="108" applyNumberFormat="1" applyFont="1" applyFill="1" applyBorder="1">
      <alignment/>
      <protection/>
    </xf>
    <xf numFmtId="182" fontId="27" fillId="0" borderId="38" xfId="108" applyNumberFormat="1" applyFont="1" applyFill="1" applyBorder="1">
      <alignment/>
      <protection/>
    </xf>
    <xf numFmtId="0" fontId="57" fillId="0" borderId="0" xfId="108" applyFont="1" applyFill="1">
      <alignment/>
      <protection/>
    </xf>
    <xf numFmtId="0" fontId="56" fillId="0" borderId="10" xfId="108" applyFont="1" applyFill="1" applyBorder="1" applyAlignment="1" applyProtection="1">
      <alignment horizontal="center" vertical="center" wrapText="1"/>
      <protection/>
    </xf>
    <xf numFmtId="0" fontId="61" fillId="0" borderId="13" xfId="108" applyFont="1" applyFill="1" applyBorder="1" applyAlignment="1" applyProtection="1">
      <alignment horizontal="center" vertical="center"/>
      <protection/>
    </xf>
    <xf numFmtId="180" fontId="57" fillId="0" borderId="0" xfId="109" applyNumberFormat="1" applyFont="1" applyFill="1" applyAlignment="1" applyProtection="1">
      <alignment vertical="center"/>
      <protection/>
    </xf>
    <xf numFmtId="180" fontId="57" fillId="0" borderId="0" xfId="109" applyNumberFormat="1" applyFont="1" applyFill="1" applyAlignment="1" applyProtection="1">
      <alignment horizontal="center" vertical="center"/>
      <protection/>
    </xf>
    <xf numFmtId="180" fontId="57" fillId="0" borderId="0" xfId="109" applyNumberFormat="1" applyFont="1" applyFill="1" applyAlignment="1" applyProtection="1">
      <alignment horizontal="center" vertical="center" wrapText="1"/>
      <protection/>
    </xf>
    <xf numFmtId="180" fontId="56" fillId="0" borderId="13" xfId="109" applyNumberFormat="1" applyFont="1" applyFill="1" applyBorder="1" applyAlignment="1" applyProtection="1">
      <alignment horizontal="center" vertical="center" wrapText="1"/>
      <protection/>
    </xf>
    <xf numFmtId="0" fontId="16" fillId="0" borderId="0" xfId="109" applyFill="1" applyAlignment="1">
      <alignment horizontal="center" vertical="center" wrapText="1"/>
      <protection/>
    </xf>
    <xf numFmtId="0" fontId="49" fillId="0" borderId="0" xfId="109" applyFont="1" applyAlignment="1">
      <alignment horizontal="center" wrapText="1"/>
      <protection/>
    </xf>
    <xf numFmtId="0" fontId="16" fillId="0" borderId="0" xfId="109" applyFill="1" applyAlignment="1">
      <alignment vertical="center" wrapText="1"/>
      <protection/>
    </xf>
    <xf numFmtId="180" fontId="95" fillId="0" borderId="0" xfId="109" applyNumberFormat="1" applyFont="1" applyFill="1" applyAlignment="1">
      <alignment vertical="center" wrapText="1"/>
      <protection/>
    </xf>
    <xf numFmtId="0" fontId="27" fillId="0" borderId="0" xfId="109" applyFont="1" applyFill="1" applyAlignment="1">
      <alignment horizontal="center" vertical="center" wrapText="1"/>
      <protection/>
    </xf>
    <xf numFmtId="0" fontId="56" fillId="0" borderId="19" xfId="108" applyFont="1" applyFill="1" applyBorder="1" applyAlignment="1" applyProtection="1">
      <alignment horizontal="center" vertical="center"/>
      <protection/>
    </xf>
    <xf numFmtId="0" fontId="56" fillId="0" borderId="0" xfId="108" applyFont="1" applyFill="1" applyBorder="1" applyAlignment="1" applyProtection="1">
      <alignment horizontal="center" vertical="center"/>
      <protection/>
    </xf>
    <xf numFmtId="0" fontId="56" fillId="0" borderId="0" xfId="108" applyFont="1" applyFill="1" applyBorder="1" applyAlignment="1" applyProtection="1">
      <alignment horizontal="center" vertical="center" wrapText="1"/>
      <protection/>
    </xf>
    <xf numFmtId="182" fontId="56" fillId="0" borderId="0" xfId="68" applyNumberFormat="1" applyFont="1" applyFill="1" applyBorder="1" applyAlignment="1" applyProtection="1">
      <alignment horizontal="center"/>
      <protection/>
    </xf>
    <xf numFmtId="0" fontId="16" fillId="0" borderId="0" xfId="109" applyFont="1" applyFill="1" applyAlignment="1">
      <alignment horizontal="center" vertical="center" wrapText="1"/>
      <protection/>
    </xf>
    <xf numFmtId="180" fontId="59" fillId="0" borderId="0" xfId="109" applyNumberFormat="1" applyFont="1" applyFill="1" applyAlignment="1">
      <alignment horizontal="center" vertical="center" wrapText="1"/>
      <protection/>
    </xf>
    <xf numFmtId="0" fontId="46" fillId="0" borderId="0" xfId="109" applyFont="1" applyAlignment="1">
      <alignment horizontal="center" wrapText="1"/>
      <protection/>
    </xf>
    <xf numFmtId="180" fontId="59" fillId="0" borderId="0" xfId="109" applyNumberFormat="1" applyFont="1" applyFill="1" applyAlignment="1">
      <alignment vertical="center" wrapText="1"/>
      <protection/>
    </xf>
    <xf numFmtId="0" fontId="27" fillId="0" borderId="39" xfId="109" applyFont="1" applyFill="1" applyBorder="1" applyAlignment="1">
      <alignment horizontal="center" vertical="center" wrapText="1"/>
      <protection/>
    </xf>
    <xf numFmtId="0" fontId="27" fillId="0" borderId="40" xfId="109" applyFont="1" applyFill="1" applyBorder="1" applyAlignment="1" applyProtection="1">
      <alignment horizontal="center" vertical="center" wrapText="1"/>
      <protection/>
    </xf>
    <xf numFmtId="0" fontId="27" fillId="0" borderId="38" xfId="109" applyFont="1" applyFill="1" applyBorder="1" applyAlignment="1" applyProtection="1">
      <alignment horizontal="center" vertical="center" wrapText="1"/>
      <protection/>
    </xf>
    <xf numFmtId="0" fontId="16" fillId="0" borderId="10" xfId="109" applyFont="1" applyFill="1" applyBorder="1" applyAlignment="1">
      <alignment horizontal="center" vertical="center" wrapText="1"/>
      <protection/>
    </xf>
    <xf numFmtId="0" fontId="1" fillId="0" borderId="74" xfId="109" applyFont="1" applyFill="1" applyBorder="1" applyAlignment="1" applyProtection="1">
      <alignment horizontal="left" vertical="center" wrapText="1" indent="1"/>
      <protection/>
    </xf>
    <xf numFmtId="0" fontId="16" fillId="0" borderId="13" xfId="109" applyFont="1" applyFill="1" applyBorder="1" applyAlignment="1">
      <alignment horizontal="center" vertical="center" wrapText="1"/>
      <protection/>
    </xf>
    <xf numFmtId="0" fontId="1" fillId="0" borderId="15" xfId="109" applyFont="1" applyFill="1" applyBorder="1" applyAlignment="1" applyProtection="1">
      <alignment horizontal="left" vertical="center" wrapText="1" indent="1"/>
      <protection/>
    </xf>
    <xf numFmtId="0" fontId="1" fillId="0" borderId="15" xfId="109" applyFont="1" applyFill="1" applyBorder="1" applyAlignment="1" applyProtection="1">
      <alignment horizontal="left" vertical="center" wrapText="1" indent="8"/>
      <protection/>
    </xf>
    <xf numFmtId="0" fontId="16" fillId="0" borderId="28" xfId="109" applyFont="1" applyFill="1" applyBorder="1" applyAlignment="1" applyProtection="1">
      <alignment vertical="center" wrapText="1"/>
      <protection locked="0"/>
    </xf>
    <xf numFmtId="180" fontId="16" fillId="0" borderId="14" xfId="109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45" xfId="10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4" xfId="109" applyFont="1" applyFill="1" applyBorder="1" applyAlignment="1" applyProtection="1">
      <alignment vertical="center" wrapText="1"/>
      <protection locked="0"/>
    </xf>
    <xf numFmtId="0" fontId="16" fillId="0" borderId="18" xfId="109" applyFont="1" applyFill="1" applyBorder="1" applyAlignment="1">
      <alignment horizontal="center" vertical="center" wrapText="1"/>
      <protection/>
    </xf>
    <xf numFmtId="0" fontId="16" fillId="0" borderId="20" xfId="109" applyFont="1" applyFill="1" applyBorder="1" applyAlignment="1" applyProtection="1">
      <alignment vertical="center" wrapText="1"/>
      <protection locked="0"/>
    </xf>
    <xf numFmtId="180" fontId="16" fillId="0" borderId="20" xfId="109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63" xfId="10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9" xfId="109" applyFont="1" applyFill="1" applyBorder="1" applyAlignment="1">
      <alignment horizontal="center" vertical="center" wrapText="1"/>
      <protection/>
    </xf>
    <xf numFmtId="0" fontId="27" fillId="0" borderId="86" xfId="109" applyFont="1" applyFill="1" applyBorder="1" applyAlignment="1" applyProtection="1">
      <alignment vertical="center" wrapText="1"/>
      <protection/>
    </xf>
    <xf numFmtId="180" fontId="27" fillId="0" borderId="86" xfId="109" applyNumberFormat="1" applyFont="1" applyFill="1" applyBorder="1" applyAlignment="1" applyProtection="1">
      <alignment vertical="center" wrapText="1"/>
      <protection/>
    </xf>
    <xf numFmtId="0" fontId="16" fillId="0" borderId="0" xfId="109" applyFont="1" applyFill="1" applyAlignment="1">
      <alignment horizontal="right" vertical="center" wrapText="1"/>
      <protection/>
    </xf>
    <xf numFmtId="0" fontId="16" fillId="0" borderId="0" xfId="109" applyFont="1" applyFill="1" applyAlignment="1">
      <alignment vertical="center" wrapText="1"/>
      <protection/>
    </xf>
    <xf numFmtId="1" fontId="27" fillId="0" borderId="87" xfId="109" applyNumberFormat="1" applyFont="1" applyFill="1" applyBorder="1" applyAlignment="1" applyProtection="1">
      <alignment vertical="center" wrapText="1"/>
      <protection/>
    </xf>
    <xf numFmtId="180" fontId="97" fillId="0" borderId="0" xfId="109" applyNumberFormat="1" applyFont="1" applyFill="1" applyAlignment="1" applyProtection="1">
      <alignment vertical="center" wrapText="1"/>
      <protection/>
    </xf>
    <xf numFmtId="182" fontId="16" fillId="0" borderId="14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4" xfId="68" applyNumberFormat="1" applyFont="1" applyFill="1" applyBorder="1" applyAlignment="1" applyProtection="1">
      <alignment vertical="center" wrapText="1"/>
      <protection locked="0"/>
    </xf>
    <xf numFmtId="0" fontId="56" fillId="0" borderId="41" xfId="108" applyFont="1" applyFill="1" applyBorder="1" applyAlignment="1" applyProtection="1">
      <alignment horizontal="center" vertical="center" wrapText="1"/>
      <protection/>
    </xf>
    <xf numFmtId="0" fontId="61" fillId="0" borderId="88" xfId="108" applyFont="1" applyFill="1" applyBorder="1" applyAlignment="1" applyProtection="1">
      <alignment horizontal="center" vertical="center"/>
      <protection/>
    </xf>
    <xf numFmtId="182" fontId="61" fillId="0" borderId="47" xfId="68" applyNumberFormat="1" applyFont="1" applyFill="1" applyBorder="1" applyAlignment="1" applyProtection="1">
      <alignment/>
      <protection locked="0"/>
    </xf>
    <xf numFmtId="182" fontId="61" fillId="0" borderId="65" xfId="68" applyNumberFormat="1" applyFont="1" applyFill="1" applyBorder="1" applyAlignment="1" applyProtection="1">
      <alignment/>
      <protection locked="0"/>
    </xf>
    <xf numFmtId="0" fontId="60" fillId="0" borderId="85" xfId="108" applyFont="1" applyFill="1" applyBorder="1" applyAlignment="1" applyProtection="1">
      <alignment/>
      <protection/>
    </xf>
    <xf numFmtId="0" fontId="60" fillId="0" borderId="89" xfId="108" applyFont="1" applyFill="1" applyBorder="1" applyAlignment="1" applyProtection="1">
      <alignment/>
      <protection/>
    </xf>
    <xf numFmtId="182" fontId="61" fillId="0" borderId="44" xfId="68" applyNumberFormat="1" applyFont="1" applyFill="1" applyBorder="1" applyAlignment="1" applyProtection="1">
      <alignment/>
      <protection locked="0"/>
    </xf>
    <xf numFmtId="182" fontId="56" fillId="0" borderId="90" xfId="68" applyNumberFormat="1" applyFont="1" applyFill="1" applyBorder="1" applyAlignment="1" applyProtection="1">
      <alignment/>
      <protection/>
    </xf>
    <xf numFmtId="0" fontId="27" fillId="0" borderId="0" xfId="108" applyFont="1" applyFill="1" applyBorder="1" applyAlignment="1">
      <alignment horizontal="center" vertical="center"/>
      <protection/>
    </xf>
    <xf numFmtId="0" fontId="27" fillId="0" borderId="0" xfId="108" applyFont="1" applyFill="1" applyBorder="1">
      <alignment/>
      <protection/>
    </xf>
    <xf numFmtId="182" fontId="27" fillId="0" borderId="0" xfId="108" applyNumberFormat="1" applyFont="1" applyFill="1" applyBorder="1">
      <alignment/>
      <protection/>
    </xf>
    <xf numFmtId="0" fontId="91" fillId="0" borderId="0" xfId="108" applyFont="1" applyFill="1" applyAlignment="1">
      <alignment wrapText="1"/>
      <protection/>
    </xf>
    <xf numFmtId="0" fontId="61" fillId="0" borderId="15" xfId="108" applyFont="1" applyFill="1" applyBorder="1" applyAlignment="1" applyProtection="1">
      <alignment horizontal="left"/>
      <protection/>
    </xf>
    <xf numFmtId="0" fontId="60" fillId="0" borderId="91" xfId="108" applyFont="1" applyFill="1" applyBorder="1" applyAlignment="1" applyProtection="1">
      <alignment/>
      <protection/>
    </xf>
    <xf numFmtId="0" fontId="61" fillId="0" borderId="44" xfId="108" applyFont="1" applyFill="1" applyBorder="1" applyAlignment="1" applyProtection="1">
      <alignment horizontal="center" vertical="center"/>
      <protection/>
    </xf>
    <xf numFmtId="0" fontId="61" fillId="0" borderId="90" xfId="108" applyFont="1" applyFill="1" applyBorder="1" applyAlignment="1" applyProtection="1">
      <alignment horizontal="center" vertical="center"/>
      <protection/>
    </xf>
    <xf numFmtId="182" fontId="16" fillId="0" borderId="74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3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15" xfId="68" applyNumberFormat="1" applyFont="1" applyFill="1" applyBorder="1" applyAlignment="1" applyProtection="1">
      <alignment horizontal="right" vertical="center" wrapText="1" indent="1"/>
      <protection locked="0"/>
    </xf>
    <xf numFmtId="182" fontId="16" fillId="0" borderId="45" xfId="68" applyNumberFormat="1" applyFont="1" applyFill="1" applyBorder="1" applyAlignment="1" applyProtection="1">
      <alignment horizontal="right" vertical="center" wrapText="1" indent="1"/>
      <protection locked="0"/>
    </xf>
    <xf numFmtId="0" fontId="46" fillId="20" borderId="14" xfId="99" applyFont="1" applyFill="1" applyBorder="1" applyAlignment="1">
      <alignment horizontal="center" vertical="center" wrapText="1"/>
      <protection/>
    </xf>
    <xf numFmtId="0" fontId="49" fillId="20" borderId="14" xfId="99" applyFont="1" applyFill="1" applyBorder="1" applyAlignment="1">
      <alignment horizontal="center" vertical="center"/>
      <protection/>
    </xf>
    <xf numFmtId="0" fontId="1" fillId="0" borderId="14" xfId="99" applyFont="1" applyBorder="1">
      <alignment/>
      <protection/>
    </xf>
    <xf numFmtId="0" fontId="49" fillId="0" borderId="14" xfId="99" applyFont="1" applyBorder="1" applyAlignment="1">
      <alignment horizontal="left"/>
      <protection/>
    </xf>
    <xf numFmtId="0" fontId="48" fillId="0" borderId="14" xfId="99" applyFont="1" applyBorder="1">
      <alignment/>
      <protection/>
    </xf>
    <xf numFmtId="3" fontId="48" fillId="0" borderId="14" xfId="99" applyNumberFormat="1" applyFont="1" applyBorder="1">
      <alignment/>
      <protection/>
    </xf>
    <xf numFmtId="0" fontId="1" fillId="0" borderId="14" xfId="99" applyFont="1" applyBorder="1" applyAlignment="1">
      <alignment horizontal="center"/>
      <protection/>
    </xf>
    <xf numFmtId="0" fontId="48" fillId="0" borderId="14" xfId="99" applyFont="1" applyBorder="1" applyAlignment="1">
      <alignment horizontal="left" vertical="distributed"/>
      <protection/>
    </xf>
    <xf numFmtId="3" fontId="40" fillId="0" borderId="14" xfId="99" applyNumberFormat="1" applyFont="1" applyBorder="1">
      <alignment/>
      <protection/>
    </xf>
    <xf numFmtId="3" fontId="49" fillId="0" borderId="14" xfId="99" applyNumberFormat="1" applyFont="1" applyBorder="1">
      <alignment/>
      <protection/>
    </xf>
    <xf numFmtId="0" fontId="40" fillId="0" borderId="47" xfId="99" applyFont="1" applyBorder="1" applyAlignment="1">
      <alignment horizontal="left" wrapText="1"/>
      <protection/>
    </xf>
    <xf numFmtId="0" fontId="40" fillId="0" borderId="14" xfId="99" applyFont="1" applyBorder="1">
      <alignment/>
      <protection/>
    </xf>
    <xf numFmtId="0" fontId="48" fillId="0" borderId="14" xfId="99" applyFont="1" applyBorder="1" applyAlignment="1">
      <alignment horizontal="left"/>
      <protection/>
    </xf>
    <xf numFmtId="0" fontId="48" fillId="0" borderId="47" xfId="99" applyFont="1" applyBorder="1" applyAlignment="1">
      <alignment horizontal="left"/>
      <protection/>
    </xf>
    <xf numFmtId="0" fontId="48" fillId="0" borderId="47" xfId="99" applyFont="1" applyBorder="1" applyAlignment="1">
      <alignment horizontal="left" vertical="distributed"/>
      <protection/>
    </xf>
    <xf numFmtId="3" fontId="1" fillId="0" borderId="14" xfId="99" applyNumberFormat="1" applyFont="1" applyBorder="1">
      <alignment/>
      <protection/>
    </xf>
    <xf numFmtId="170" fontId="48" fillId="0" borderId="14" xfId="112" applyNumberFormat="1" applyFont="1" applyBorder="1" applyAlignment="1">
      <alignment horizontal="center" vertical="center"/>
      <protection/>
    </xf>
    <xf numFmtId="170" fontId="48" fillId="24" borderId="14" xfId="112" applyNumberFormat="1" applyFont="1" applyFill="1" applyBorder="1" applyAlignment="1">
      <alignment horizontal="center" vertical="center"/>
      <protection/>
    </xf>
    <xf numFmtId="170" fontId="72" fillId="24" borderId="14" xfId="112" applyNumberFormat="1" applyFont="1" applyFill="1" applyBorder="1" applyAlignment="1">
      <alignment horizontal="center" vertical="center"/>
      <protection/>
    </xf>
    <xf numFmtId="170" fontId="48" fillId="0" borderId="14" xfId="112" applyNumberFormat="1" applyFont="1" applyFill="1" applyBorder="1" applyAlignment="1">
      <alignment horizontal="center" vertical="center"/>
      <protection/>
    </xf>
    <xf numFmtId="170" fontId="49" fillId="0" borderId="14" xfId="112" applyNumberFormat="1" applyFont="1" applyBorder="1" applyAlignment="1">
      <alignment horizontal="center" vertical="center"/>
      <protection/>
    </xf>
    <xf numFmtId="170" fontId="49" fillId="24" borderId="14" xfId="112" applyNumberFormat="1" applyFont="1" applyFill="1" applyBorder="1" applyAlignment="1">
      <alignment horizontal="center" vertical="center"/>
      <protection/>
    </xf>
    <xf numFmtId="170" fontId="70" fillId="0" borderId="14" xfId="112" applyNumberFormat="1" applyFont="1" applyBorder="1" applyAlignment="1">
      <alignment horizontal="center" vertical="center"/>
      <protection/>
    </xf>
    <xf numFmtId="1" fontId="48" fillId="0" borderId="14" xfId="112" applyNumberFormat="1" applyFont="1" applyBorder="1" applyAlignment="1">
      <alignment horizontal="center" vertical="center"/>
      <protection/>
    </xf>
    <xf numFmtId="1" fontId="72" fillId="24" borderId="14" xfId="112" applyNumberFormat="1" applyFont="1" applyFill="1" applyBorder="1" applyAlignment="1">
      <alignment horizontal="center" vertical="center"/>
      <protection/>
    </xf>
    <xf numFmtId="2" fontId="48" fillId="0" borderId="14" xfId="112" applyNumberFormat="1" applyFont="1" applyBorder="1" applyAlignment="1">
      <alignment horizontal="center" vertical="center"/>
      <protection/>
    </xf>
    <xf numFmtId="2" fontId="72" fillId="24" borderId="14" xfId="112" applyNumberFormat="1" applyFont="1" applyFill="1" applyBorder="1" applyAlignment="1">
      <alignment horizontal="center" vertical="center"/>
      <protection/>
    </xf>
    <xf numFmtId="1" fontId="70" fillId="24" borderId="14" xfId="112" applyNumberFormat="1" applyFont="1" applyFill="1" applyBorder="1" applyAlignment="1">
      <alignment horizontal="center" vertical="center"/>
      <protection/>
    </xf>
    <xf numFmtId="0" fontId="33" fillId="0" borderId="56" xfId="106" applyFont="1" applyBorder="1" applyAlignment="1">
      <alignment horizontal="left"/>
      <protection/>
    </xf>
    <xf numFmtId="0" fontId="75" fillId="0" borderId="0" xfId="106" applyFont="1">
      <alignment/>
      <protection/>
    </xf>
    <xf numFmtId="180" fontId="60" fillId="0" borderId="14" xfId="109" applyNumberFormat="1" applyFont="1" applyFill="1" applyBorder="1" applyAlignment="1" applyProtection="1">
      <alignment horizontal="center" vertical="center"/>
      <protection/>
    </xf>
    <xf numFmtId="180" fontId="56" fillId="0" borderId="14" xfId="109" applyNumberFormat="1" applyFont="1" applyFill="1" applyBorder="1" applyAlignment="1" applyProtection="1">
      <alignment horizontal="center" vertical="center" wrapText="1"/>
      <protection/>
    </xf>
    <xf numFmtId="180" fontId="56" fillId="0" borderId="45" xfId="109" applyNumberFormat="1" applyFont="1" applyFill="1" applyBorder="1" applyAlignment="1" applyProtection="1">
      <alignment horizontal="center" vertical="center" wrapText="1"/>
      <protection/>
    </xf>
    <xf numFmtId="180" fontId="56" fillId="0" borderId="14" xfId="109" applyNumberFormat="1" applyFont="1" applyFill="1" applyBorder="1" applyAlignment="1" applyProtection="1">
      <alignment horizontal="left" vertical="center" wrapText="1" indent="1"/>
      <protection/>
    </xf>
    <xf numFmtId="182" fontId="61" fillId="0" borderId="14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4" xfId="68" applyNumberFormat="1" applyFont="1" applyFill="1" applyBorder="1" applyAlignment="1" applyProtection="1">
      <alignment vertical="center" wrapText="1"/>
      <protection/>
    </xf>
    <xf numFmtId="182" fontId="61" fillId="0" borderId="45" xfId="68" applyNumberFormat="1" applyFont="1" applyFill="1" applyBorder="1" applyAlignment="1" applyProtection="1">
      <alignment vertical="center" wrapText="1"/>
      <protection/>
    </xf>
    <xf numFmtId="182" fontId="27" fillId="0" borderId="14" xfId="68" applyNumberFormat="1" applyFont="1" applyFill="1" applyBorder="1" applyAlignment="1" applyProtection="1">
      <alignment horizontal="center" vertical="center" wrapText="1"/>
      <protection locked="0"/>
    </xf>
    <xf numFmtId="182" fontId="56" fillId="0" borderId="14" xfId="68" applyNumberFormat="1" applyFont="1" applyFill="1" applyBorder="1" applyAlignment="1" applyProtection="1">
      <alignment vertical="center" wrapText="1"/>
      <protection/>
    </xf>
    <xf numFmtId="182" fontId="56" fillId="0" borderId="45" xfId="68" applyNumberFormat="1" applyFont="1" applyFill="1" applyBorder="1" applyAlignment="1" applyProtection="1">
      <alignment vertical="center" wrapText="1"/>
      <protection/>
    </xf>
    <xf numFmtId="180" fontId="61" fillId="0" borderId="14" xfId="109" applyNumberFormat="1" applyFont="1" applyFill="1" applyBorder="1" applyAlignment="1" applyProtection="1">
      <alignment horizontal="left" vertical="center" wrapText="1" indent="1"/>
      <protection locked="0"/>
    </xf>
    <xf numFmtId="180" fontId="56" fillId="0" borderId="14" xfId="109" applyNumberFormat="1" applyFont="1" applyFill="1" applyBorder="1" applyAlignment="1" applyProtection="1">
      <alignment horizontal="left" vertical="center" wrapText="1" indent="1"/>
      <protection/>
    </xf>
    <xf numFmtId="182" fontId="16" fillId="0" borderId="14" xfId="68" applyNumberFormat="1" applyFont="1" applyFill="1" applyBorder="1" applyAlignment="1" applyProtection="1">
      <alignment horizontal="center" vertical="center" wrapText="1"/>
      <protection locked="0"/>
    </xf>
    <xf numFmtId="182" fontId="61" fillId="0" borderId="14" xfId="68" applyNumberFormat="1" applyFont="1" applyFill="1" applyBorder="1" applyAlignment="1" applyProtection="1">
      <alignment vertical="center" wrapText="1"/>
      <protection/>
    </xf>
    <xf numFmtId="182" fontId="61" fillId="0" borderId="45" xfId="68" applyNumberFormat="1" applyFont="1" applyFill="1" applyBorder="1" applyAlignment="1" applyProtection="1">
      <alignment vertical="center" wrapText="1"/>
      <protection/>
    </xf>
    <xf numFmtId="182" fontId="97" fillId="25" borderId="20" xfId="68" applyNumberFormat="1" applyFont="1" applyFill="1" applyBorder="1" applyAlignment="1" applyProtection="1">
      <alignment horizontal="left" vertical="center" wrapText="1" indent="2"/>
      <protection/>
    </xf>
    <xf numFmtId="182" fontId="97" fillId="0" borderId="20" xfId="68" applyNumberFormat="1" applyFont="1" applyFill="1" applyBorder="1" applyAlignment="1" applyProtection="1">
      <alignment vertical="center" wrapText="1"/>
      <protection/>
    </xf>
    <xf numFmtId="182" fontId="97" fillId="0" borderId="63" xfId="68" applyNumberFormat="1" applyFont="1" applyFill="1" applyBorder="1" applyAlignment="1" applyProtection="1">
      <alignment vertical="center" wrapText="1"/>
      <protection/>
    </xf>
    <xf numFmtId="0" fontId="80" fillId="0" borderId="14" xfId="99" applyFont="1" applyBorder="1" applyAlignment="1">
      <alignment horizontal="center"/>
      <protection/>
    </xf>
    <xf numFmtId="0" fontId="70" fillId="0" borderId="14" xfId="99" applyFont="1" applyBorder="1" applyAlignment="1">
      <alignment horizontal="left"/>
      <protection/>
    </xf>
    <xf numFmtId="3" fontId="50" fillId="0" borderId="14" xfId="99" applyNumberFormat="1" applyFont="1" applyBorder="1">
      <alignment/>
      <protection/>
    </xf>
    <xf numFmtId="3" fontId="70" fillId="0" borderId="14" xfId="99" applyNumberFormat="1" applyFont="1" applyBorder="1">
      <alignment/>
      <protection/>
    </xf>
    <xf numFmtId="0" fontId="99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12" applyFont="1">
      <alignment/>
      <protection/>
    </xf>
    <xf numFmtId="0" fontId="46" fillId="0" borderId="0" xfId="112" applyFont="1" applyAlignment="1">
      <alignment horizontal="right"/>
      <protection/>
    </xf>
    <xf numFmtId="0" fontId="54" fillId="0" borderId="0" xfId="112" applyFont="1" applyAlignment="1">
      <alignment horizontal="center"/>
      <protection/>
    </xf>
    <xf numFmtId="0" fontId="54" fillId="0" borderId="0" xfId="112" applyFont="1" applyAlignment="1">
      <alignment horizontal="right"/>
      <protection/>
    </xf>
    <xf numFmtId="0" fontId="46" fillId="0" borderId="0" xfId="110" applyFont="1" applyAlignment="1">
      <alignment horizontal="right" wrapText="1"/>
      <protection/>
    </xf>
    <xf numFmtId="0" fontId="49" fillId="0" borderId="0" xfId="112" applyFont="1" applyAlignment="1">
      <alignment horizontal="center"/>
      <protection/>
    </xf>
    <xf numFmtId="0" fontId="100" fillId="0" borderId="0" xfId="112" applyFont="1" applyAlignment="1">
      <alignment horizontal="right"/>
      <protection/>
    </xf>
    <xf numFmtId="0" fontId="27" fillId="0" borderId="0" xfId="100" applyFont="1" applyAlignment="1">
      <alignment horizontal="right"/>
      <protection/>
    </xf>
    <xf numFmtId="180" fontId="27" fillId="0" borderId="0" xfId="109" applyNumberFormat="1" applyFont="1" applyFill="1" applyAlignment="1" applyProtection="1">
      <alignment horizontal="centerContinuous" vertical="center"/>
      <protection/>
    </xf>
    <xf numFmtId="180" fontId="61" fillId="0" borderId="0" xfId="109" applyNumberFormat="1" applyFont="1" applyFill="1" applyAlignment="1" applyProtection="1">
      <alignment horizontal="right" vertical="center"/>
      <protection/>
    </xf>
    <xf numFmtId="0" fontId="49" fillId="0" borderId="0" xfId="106" applyFont="1" applyAlignment="1">
      <alignment horizontal="center"/>
      <protection/>
    </xf>
    <xf numFmtId="0" fontId="55" fillId="0" borderId="0" xfId="106" applyFont="1" applyAlignment="1">
      <alignment horizontal="right"/>
      <protection/>
    </xf>
    <xf numFmtId="0" fontId="49" fillId="0" borderId="0" xfId="104" applyFont="1" applyAlignment="1">
      <alignment horizontal="center"/>
      <protection/>
    </xf>
    <xf numFmtId="0" fontId="46" fillId="0" borderId="0" xfId="104" applyFont="1" applyAlignment="1">
      <alignment horizontal="right"/>
      <protection/>
    </xf>
    <xf numFmtId="0" fontId="88" fillId="0" borderId="75" xfId="104" applyFont="1" applyBorder="1" applyAlignment="1">
      <alignment/>
      <protection/>
    </xf>
    <xf numFmtId="0" fontId="1" fillId="0" borderId="0" xfId="112" applyFont="1" applyAlignment="1">
      <alignment/>
      <protection/>
    </xf>
    <xf numFmtId="0" fontId="41" fillId="0" borderId="0" xfId="112" applyFont="1">
      <alignment/>
      <protection/>
    </xf>
    <xf numFmtId="0" fontId="49" fillId="0" borderId="0" xfId="112" applyFont="1" applyAlignment="1">
      <alignment/>
      <protection/>
    </xf>
    <xf numFmtId="0" fontId="41" fillId="0" borderId="0" xfId="112" applyFont="1" applyAlignment="1">
      <alignment horizontal="right"/>
      <protection/>
    </xf>
    <xf numFmtId="180" fontId="61" fillId="0" borderId="0" xfId="109" applyNumberFormat="1" applyFont="1" applyFill="1" applyAlignment="1">
      <alignment horizontal="center" vertical="center"/>
      <protection/>
    </xf>
    <xf numFmtId="0" fontId="100" fillId="0" borderId="0" xfId="109" applyFont="1" applyAlignment="1">
      <alignment wrapText="1"/>
      <protection/>
    </xf>
    <xf numFmtId="0" fontId="101" fillId="0" borderId="0" xfId="109" applyFont="1" applyAlignment="1">
      <alignment horizontal="right" wrapText="1"/>
      <protection/>
    </xf>
    <xf numFmtId="180" fontId="61" fillId="0" borderId="0" xfId="109" applyNumberFormat="1" applyFont="1" applyFill="1" applyBorder="1" applyAlignment="1">
      <alignment horizontal="center" vertical="center" wrapText="1"/>
      <protection/>
    </xf>
    <xf numFmtId="0" fontId="90" fillId="0" borderId="0" xfId="108" applyFont="1" applyFill="1">
      <alignment/>
      <protection/>
    </xf>
    <xf numFmtId="0" fontId="34" fillId="0" borderId="31" xfId="0" applyFont="1" applyBorder="1" applyAlignment="1">
      <alignment wrapText="1"/>
    </xf>
    <xf numFmtId="0" fontId="72" fillId="20" borderId="15" xfId="112" applyFont="1" applyFill="1" applyBorder="1" applyAlignment="1">
      <alignment horizontal="left" vertical="center"/>
      <protection/>
    </xf>
    <xf numFmtId="0" fontId="72" fillId="20" borderId="13" xfId="112" applyFont="1" applyFill="1" applyBorder="1" applyAlignment="1">
      <alignment horizontal="left" vertical="center"/>
      <protection/>
    </xf>
    <xf numFmtId="0" fontId="72" fillId="20" borderId="14" xfId="112" applyFont="1" applyFill="1" applyBorder="1" applyAlignment="1">
      <alignment horizontal="left" vertical="center"/>
      <protection/>
    </xf>
    <xf numFmtId="3" fontId="72" fillId="20" borderId="14" xfId="112" applyNumberFormat="1" applyFont="1" applyFill="1" applyBorder="1" applyAlignment="1">
      <alignment horizontal="right" vertical="center"/>
      <protection/>
    </xf>
    <xf numFmtId="3" fontId="72" fillId="20" borderId="14" xfId="112" applyNumberFormat="1" applyFont="1" applyFill="1" applyBorder="1">
      <alignment/>
      <protection/>
    </xf>
    <xf numFmtId="3" fontId="72" fillId="20" borderId="45" xfId="112" applyNumberFormat="1" applyFont="1" applyFill="1" applyBorder="1">
      <alignment/>
      <protection/>
    </xf>
    <xf numFmtId="0" fontId="15" fillId="20" borderId="0" xfId="112" applyFill="1">
      <alignment/>
      <protection/>
    </xf>
    <xf numFmtId="3" fontId="72" fillId="20" borderId="47" xfId="112" applyNumberFormat="1" applyFont="1" applyFill="1" applyBorder="1" applyAlignment="1">
      <alignment horizontal="right" vertical="center"/>
      <protection/>
    </xf>
    <xf numFmtId="3" fontId="73" fillId="20" borderId="14" xfId="112" applyNumberFormat="1" applyFont="1" applyFill="1" applyBorder="1" applyAlignment="1">
      <alignment vertical="center"/>
      <protection/>
    </xf>
    <xf numFmtId="0" fontId="102" fillId="0" borderId="0" xfId="110" applyFont="1">
      <alignment/>
      <protection/>
    </xf>
    <xf numFmtId="0" fontId="43" fillId="0" borderId="23" xfId="110" applyFont="1" applyBorder="1" applyProtection="1">
      <alignment/>
      <protection locked="0"/>
    </xf>
    <xf numFmtId="0" fontId="43" fillId="0" borderId="14" xfId="110" applyFont="1" applyBorder="1" applyProtection="1">
      <alignment/>
      <protection locked="0"/>
    </xf>
    <xf numFmtId="3" fontId="43" fillId="0" borderId="14" xfId="110" applyNumberFormat="1" applyFont="1" applyBorder="1">
      <alignment/>
      <protection/>
    </xf>
    <xf numFmtId="3" fontId="43" fillId="0" borderId="67" xfId="110" applyNumberFormat="1" applyFont="1" applyBorder="1">
      <alignment/>
      <protection/>
    </xf>
    <xf numFmtId="0" fontId="77" fillId="0" borderId="0" xfId="110" applyFont="1">
      <alignment/>
      <protection/>
    </xf>
    <xf numFmtId="0" fontId="70" fillId="0" borderId="73" xfId="112" applyFont="1" applyBorder="1" applyAlignment="1">
      <alignment horizontal="left" vertical="center"/>
      <protection/>
    </xf>
    <xf numFmtId="0" fontId="70" fillId="0" borderId="15" xfId="112" applyFont="1" applyBorder="1" applyAlignment="1">
      <alignment horizontal="left" vertical="center"/>
      <protection/>
    </xf>
    <xf numFmtId="0" fontId="41" fillId="0" borderId="15" xfId="112" applyFont="1" applyFill="1" applyBorder="1" applyAlignment="1">
      <alignment horizontal="left" vertical="center"/>
      <protection/>
    </xf>
    <xf numFmtId="0" fontId="71" fillId="0" borderId="14" xfId="112" applyFont="1" applyFill="1" applyBorder="1" applyAlignment="1">
      <alignment horizontal="left" vertical="center"/>
      <protection/>
    </xf>
    <xf numFmtId="0" fontId="70" fillId="0" borderId="73" xfId="112" applyFont="1" applyBorder="1" applyAlignment="1">
      <alignment horizontal="center" vertical="center"/>
      <protection/>
    </xf>
    <xf numFmtId="0" fontId="70" fillId="0" borderId="15" xfId="112" applyFont="1" applyBorder="1" applyAlignment="1">
      <alignment horizontal="center" vertical="center"/>
      <protection/>
    </xf>
    <xf numFmtId="0" fontId="70" fillId="0" borderId="65" xfId="112" applyFont="1" applyBorder="1" applyAlignment="1">
      <alignment horizontal="left"/>
      <protection/>
    </xf>
    <xf numFmtId="0" fontId="70" fillId="0" borderId="15" xfId="112" applyFont="1" applyBorder="1" applyAlignment="1">
      <alignment horizontal="left"/>
      <protection/>
    </xf>
    <xf numFmtId="0" fontId="41" fillId="0" borderId="13" xfId="112" applyFont="1" applyFill="1" applyBorder="1" applyAlignment="1">
      <alignment horizontal="left" vertical="center"/>
      <protection/>
    </xf>
    <xf numFmtId="0" fontId="54" fillId="20" borderId="19" xfId="112" applyFont="1" applyFill="1" applyBorder="1" applyAlignment="1">
      <alignment horizontal="left" vertical="center"/>
      <protection/>
    </xf>
    <xf numFmtId="0" fontId="54" fillId="20" borderId="20" xfId="112" applyFont="1" applyFill="1" applyBorder="1" applyAlignment="1">
      <alignment horizontal="left" vertical="center"/>
      <protection/>
    </xf>
    <xf numFmtId="0" fontId="72" fillId="20" borderId="73" xfId="112" applyFont="1" applyFill="1" applyBorder="1" applyAlignment="1">
      <alignment horizontal="left" vertical="center"/>
      <protection/>
    </xf>
    <xf numFmtId="0" fontId="72" fillId="20" borderId="15" xfId="112" applyFont="1" applyFill="1" applyBorder="1" applyAlignment="1">
      <alignment horizontal="left" vertical="center"/>
      <protection/>
    </xf>
    <xf numFmtId="0" fontId="72" fillId="20" borderId="13" xfId="112" applyFont="1" applyFill="1" applyBorder="1" applyAlignment="1">
      <alignment horizontal="left" vertical="center"/>
      <protection/>
    </xf>
    <xf numFmtId="0" fontId="72" fillId="20" borderId="14" xfId="112" applyFont="1" applyFill="1" applyBorder="1" applyAlignment="1">
      <alignment horizontal="left" vertical="center"/>
      <protection/>
    </xf>
    <xf numFmtId="0" fontId="41" fillId="0" borderId="14" xfId="112" applyFont="1" applyFill="1" applyBorder="1" applyAlignment="1">
      <alignment horizontal="left" vertical="center"/>
      <protection/>
    </xf>
    <xf numFmtId="0" fontId="50" fillId="0" borderId="15" xfId="112" applyFont="1" applyFill="1" applyBorder="1" applyAlignment="1">
      <alignment horizontal="left" vertical="center"/>
      <protection/>
    </xf>
    <xf numFmtId="0" fontId="50" fillId="0" borderId="14" xfId="112" applyFont="1" applyFill="1" applyBorder="1" applyAlignment="1">
      <alignment horizontal="left" vertical="center"/>
      <protection/>
    </xf>
    <xf numFmtId="0" fontId="41" fillId="0" borderId="65" xfId="112" applyFont="1" applyFill="1" applyBorder="1" applyAlignment="1">
      <alignment horizontal="left" vertical="center"/>
      <protection/>
    </xf>
    <xf numFmtId="0" fontId="72" fillId="20" borderId="47" xfId="112" applyFont="1" applyFill="1" applyBorder="1" applyAlignment="1">
      <alignment horizontal="left" vertical="center"/>
      <protection/>
    </xf>
    <xf numFmtId="0" fontId="54" fillId="0" borderId="0" xfId="112" applyFont="1" applyAlignment="1">
      <alignment horizontal="center"/>
      <protection/>
    </xf>
    <xf numFmtId="0" fontId="70" fillId="0" borderId="65" xfId="112" applyFont="1" applyBorder="1" applyAlignment="1">
      <alignment horizontal="left" vertical="center"/>
      <protection/>
    </xf>
    <xf numFmtId="0" fontId="1" fillId="0" borderId="92" xfId="112" applyFont="1" applyBorder="1" applyAlignment="1">
      <alignment horizontal="center"/>
      <protection/>
    </xf>
    <xf numFmtId="0" fontId="41" fillId="0" borderId="73" xfId="112" applyFont="1" applyFill="1" applyBorder="1" applyAlignment="1">
      <alignment horizontal="left" vertical="center"/>
      <protection/>
    </xf>
    <xf numFmtId="0" fontId="41" fillId="0" borderId="93" xfId="112" applyFont="1" applyFill="1" applyBorder="1" applyAlignment="1">
      <alignment horizontal="left" vertical="center"/>
      <protection/>
    </xf>
    <xf numFmtId="0" fontId="4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right" wrapText="1"/>
    </xf>
    <xf numFmtId="0" fontId="34" fillId="0" borderId="24" xfId="0" applyFont="1" applyBorder="1" applyAlignment="1">
      <alignment horizontal="center" wrapText="1"/>
    </xf>
    <xf numFmtId="0" fontId="15" fillId="0" borderId="0" xfId="110" applyBorder="1" applyAlignment="1" applyProtection="1">
      <alignment horizontal="right"/>
      <protection locked="0"/>
    </xf>
    <xf numFmtId="0" fontId="15" fillId="0" borderId="0" xfId="110" applyFont="1" applyBorder="1" applyAlignment="1" applyProtection="1">
      <alignment horizontal="right"/>
      <protection locked="0"/>
    </xf>
    <xf numFmtId="0" fontId="30" fillId="0" borderId="0" xfId="110" applyFont="1" applyBorder="1" applyAlignment="1" applyProtection="1">
      <alignment horizontal="center" vertical="center" wrapText="1"/>
      <protection locked="0"/>
    </xf>
    <xf numFmtId="0" fontId="1" fillId="0" borderId="0" xfId="110" applyFont="1" applyAlignment="1">
      <alignment horizontal="center" wrapText="1"/>
      <protection/>
    </xf>
    <xf numFmtId="0" fontId="41" fillId="20" borderId="17" xfId="101" applyFont="1" applyFill="1" applyBorder="1" applyAlignment="1">
      <alignment horizontal="center" vertical="center"/>
      <protection/>
    </xf>
    <xf numFmtId="0" fontId="41" fillId="20" borderId="28" xfId="101" applyFont="1" applyFill="1" applyBorder="1" applyAlignment="1">
      <alignment horizontal="center" vertical="center"/>
      <protection/>
    </xf>
    <xf numFmtId="0" fontId="41" fillId="20" borderId="47" xfId="101" applyFont="1" applyFill="1" applyBorder="1" applyAlignment="1">
      <alignment horizontal="center" vertical="center"/>
      <protection/>
    </xf>
    <xf numFmtId="0" fontId="41" fillId="20" borderId="65" xfId="101" applyFont="1" applyFill="1" applyBorder="1" applyAlignment="1">
      <alignment horizontal="center" vertical="center"/>
      <protection/>
    </xf>
    <xf numFmtId="0" fontId="41" fillId="20" borderId="15" xfId="101" applyFont="1" applyFill="1" applyBorder="1" applyAlignment="1">
      <alignment horizontal="center" vertical="center"/>
      <protection/>
    </xf>
    <xf numFmtId="0" fontId="49" fillId="0" borderId="0" xfId="112" applyFont="1" applyAlignment="1">
      <alignment horizontal="center"/>
      <protection/>
    </xf>
    <xf numFmtId="0" fontId="94" fillId="0" borderId="75" xfId="112" applyFont="1" applyBorder="1" applyAlignment="1">
      <alignment horizontal="center"/>
      <protection/>
    </xf>
    <xf numFmtId="0" fontId="53" fillId="0" borderId="0" xfId="100" applyFont="1" applyAlignment="1">
      <alignment horizontal="center"/>
      <protection/>
    </xf>
    <xf numFmtId="180" fontId="60" fillId="0" borderId="94" xfId="109" applyNumberFormat="1" applyFont="1" applyFill="1" applyBorder="1" applyAlignment="1" applyProtection="1">
      <alignment horizontal="center" vertical="center" wrapText="1"/>
      <protection/>
    </xf>
    <xf numFmtId="180" fontId="60" fillId="0" borderId="95" xfId="109" applyNumberFormat="1" applyFont="1" applyFill="1" applyBorder="1" applyAlignment="1" applyProtection="1">
      <alignment horizontal="center" vertical="center" wrapText="1"/>
      <protection/>
    </xf>
    <xf numFmtId="180" fontId="59" fillId="0" borderId="0" xfId="109" applyNumberFormat="1" applyFont="1" applyFill="1" applyAlignment="1" applyProtection="1">
      <alignment horizontal="center" textRotation="180" wrapText="1"/>
      <protection/>
    </xf>
    <xf numFmtId="180" fontId="63" fillId="0" borderId="72" xfId="109" applyNumberFormat="1" applyFont="1" applyFill="1" applyBorder="1" applyAlignment="1" applyProtection="1">
      <alignment horizontal="center" vertical="center" wrapText="1"/>
      <protection/>
    </xf>
    <xf numFmtId="180" fontId="60" fillId="0" borderId="88" xfId="109" applyNumberFormat="1" applyFont="1" applyFill="1" applyBorder="1" applyAlignment="1" applyProtection="1">
      <alignment horizontal="center" vertical="center" wrapText="1"/>
      <protection/>
    </xf>
    <xf numFmtId="180" fontId="60" fillId="0" borderId="90" xfId="109" applyNumberFormat="1" applyFont="1" applyFill="1" applyBorder="1" applyAlignment="1" applyProtection="1">
      <alignment horizontal="center" vertical="center" wrapText="1"/>
      <protection/>
    </xf>
    <xf numFmtId="0" fontId="49" fillId="0" borderId="0" xfId="105" applyFont="1" applyAlignment="1">
      <alignment horizontal="center" wrapText="1"/>
      <protection/>
    </xf>
    <xf numFmtId="0" fontId="46" fillId="0" borderId="0" xfId="105" applyFont="1" applyAlignment="1">
      <alignment horizontal="right"/>
      <protection/>
    </xf>
    <xf numFmtId="0" fontId="1" fillId="0" borderId="0" xfId="105" applyFont="1" applyAlignment="1">
      <alignment horizontal="center"/>
      <protection/>
    </xf>
    <xf numFmtId="0" fontId="26" fillId="0" borderId="47" xfId="105" applyFont="1" applyFill="1" applyBorder="1" applyAlignment="1">
      <alignment horizontal="center" vertical="center"/>
      <protection/>
    </xf>
    <xf numFmtId="0" fontId="26" fillId="0" borderId="65" xfId="105" applyFont="1" applyFill="1" applyBorder="1" applyAlignment="1">
      <alignment horizontal="center" vertical="center"/>
      <protection/>
    </xf>
    <xf numFmtId="0" fontId="26" fillId="0" borderId="15" xfId="105" applyFont="1" applyFill="1" applyBorder="1" applyAlignment="1">
      <alignment horizontal="center" vertical="center"/>
      <protection/>
    </xf>
    <xf numFmtId="0" fontId="26" fillId="20" borderId="17" xfId="105" applyFont="1" applyFill="1" applyBorder="1" applyAlignment="1">
      <alignment horizontal="center" vertical="center" wrapText="1"/>
      <protection/>
    </xf>
    <xf numFmtId="0" fontId="26" fillId="20" borderId="49" xfId="105" applyFont="1" applyFill="1" applyBorder="1" applyAlignment="1">
      <alignment horizontal="center" vertical="center" wrapText="1"/>
      <protection/>
    </xf>
    <xf numFmtId="0" fontId="26" fillId="20" borderId="28" xfId="105" applyFont="1" applyFill="1" applyBorder="1" applyAlignment="1">
      <alignment horizontal="center" vertical="center" wrapText="1"/>
      <protection/>
    </xf>
    <xf numFmtId="0" fontId="26" fillId="20" borderId="14" xfId="105" applyFont="1" applyFill="1" applyBorder="1" applyAlignment="1">
      <alignment horizontal="center" vertical="center" wrapText="1"/>
      <protection/>
    </xf>
    <xf numFmtId="0" fontId="26" fillId="20" borderId="14" xfId="105" applyFont="1" applyFill="1" applyBorder="1" applyAlignment="1">
      <alignment horizontal="center" vertical="center"/>
      <protection/>
    </xf>
    <xf numFmtId="0" fontId="49" fillId="0" borderId="0" xfId="106" applyFont="1" applyAlignment="1">
      <alignment horizontal="center"/>
      <protection/>
    </xf>
    <xf numFmtId="0" fontId="98" fillId="0" borderId="41" xfId="106" applyFont="1" applyFill="1" applyBorder="1" applyAlignment="1">
      <alignment horizontal="center" vertical="center" wrapText="1"/>
      <protection/>
    </xf>
    <xf numFmtId="0" fontId="25" fillId="24" borderId="41" xfId="106" applyFont="1" applyFill="1" applyBorder="1" applyAlignment="1">
      <alignment horizontal="center" vertical="center" wrapText="1"/>
      <protection/>
    </xf>
    <xf numFmtId="0" fontId="25" fillId="24" borderId="94" xfId="106" applyFont="1" applyFill="1" applyBorder="1" applyAlignment="1">
      <alignment horizontal="center" vertical="center" wrapText="1"/>
      <protection/>
    </xf>
    <xf numFmtId="0" fontId="25" fillId="24" borderId="96" xfId="106" applyFont="1" applyFill="1" applyBorder="1" applyAlignment="1">
      <alignment horizontal="center" vertical="center" wrapText="1"/>
      <protection/>
    </xf>
    <xf numFmtId="0" fontId="25" fillId="24" borderId="95" xfId="106" applyFont="1" applyFill="1" applyBorder="1" applyAlignment="1">
      <alignment horizontal="center" vertical="center" wrapText="1"/>
      <protection/>
    </xf>
    <xf numFmtId="0" fontId="49" fillId="0" borderId="0" xfId="104" applyFont="1" applyAlignment="1">
      <alignment horizontal="center"/>
      <protection/>
    </xf>
    <xf numFmtId="0" fontId="88" fillId="0" borderId="75" xfId="104" applyFont="1" applyBorder="1" applyAlignment="1">
      <alignment horizontal="center"/>
      <protection/>
    </xf>
    <xf numFmtId="0" fontId="49" fillId="20" borderId="17" xfId="104" applyFont="1" applyFill="1" applyBorder="1" applyAlignment="1">
      <alignment horizontal="center" vertical="center" wrapText="1"/>
      <protection/>
    </xf>
    <xf numFmtId="0" fontId="49" fillId="20" borderId="49" xfId="104" applyFont="1" applyFill="1" applyBorder="1" applyAlignment="1">
      <alignment horizontal="center" vertical="center" wrapText="1"/>
      <protection/>
    </xf>
    <xf numFmtId="0" fontId="49" fillId="20" borderId="28" xfId="104" applyFont="1" applyFill="1" applyBorder="1" applyAlignment="1">
      <alignment horizontal="center" vertical="center" wrapText="1"/>
      <protection/>
    </xf>
    <xf numFmtId="0" fontId="49" fillId="20" borderId="54" xfId="104" applyFont="1" applyFill="1" applyBorder="1" applyAlignment="1">
      <alignment horizontal="center" vertical="center" wrapText="1"/>
      <protection/>
    </xf>
    <xf numFmtId="0" fontId="49" fillId="20" borderId="47" xfId="104" applyFont="1" applyFill="1" applyBorder="1" applyAlignment="1">
      <alignment horizontal="center" vertical="center" wrapText="1"/>
      <protection/>
    </xf>
    <xf numFmtId="0" fontId="49" fillId="20" borderId="65" xfId="104" applyFont="1" applyFill="1" applyBorder="1" applyAlignment="1">
      <alignment horizontal="center" vertical="center" wrapText="1"/>
      <protection/>
    </xf>
    <xf numFmtId="0" fontId="49" fillId="20" borderId="15" xfId="104" applyFont="1" applyFill="1" applyBorder="1" applyAlignment="1">
      <alignment horizontal="center" vertical="center" wrapText="1"/>
      <protection/>
    </xf>
    <xf numFmtId="0" fontId="1" fillId="0" borderId="75" xfId="112" applyFont="1" applyBorder="1" applyAlignment="1">
      <alignment horizontal="center"/>
      <protection/>
    </xf>
    <xf numFmtId="0" fontId="82" fillId="24" borderId="0" xfId="112" applyFont="1" applyFill="1" applyBorder="1" applyAlignment="1">
      <alignment horizontal="center" vertical="center"/>
      <protection/>
    </xf>
    <xf numFmtId="0" fontId="49" fillId="24" borderId="14" xfId="112" applyFont="1" applyFill="1" applyBorder="1" applyAlignment="1">
      <alignment horizontal="center" vertical="center" wrapText="1"/>
      <protection/>
    </xf>
    <xf numFmtId="0" fontId="41" fillId="24" borderId="14" xfId="112" applyFont="1" applyFill="1" applyBorder="1" applyAlignment="1">
      <alignment horizontal="center" vertical="center" wrapText="1"/>
      <protection/>
    </xf>
    <xf numFmtId="0" fontId="72" fillId="24" borderId="14" xfId="112" applyFont="1" applyFill="1" applyBorder="1" applyAlignment="1">
      <alignment horizontal="center" vertical="center" wrapText="1"/>
      <protection/>
    </xf>
    <xf numFmtId="0" fontId="40" fillId="24" borderId="14" xfId="112" applyFont="1" applyFill="1" applyBorder="1" applyAlignment="1">
      <alignment horizontal="center" vertical="center" wrapText="1"/>
      <protection/>
    </xf>
    <xf numFmtId="0" fontId="40" fillId="24" borderId="14" xfId="112" applyFont="1" applyFill="1" applyBorder="1" applyAlignment="1">
      <alignment horizontal="center" vertical="center"/>
      <protection/>
    </xf>
    <xf numFmtId="0" fontId="49" fillId="24" borderId="17" xfId="112" applyFont="1" applyFill="1" applyBorder="1" applyAlignment="1">
      <alignment horizontal="center" vertical="distributed"/>
      <protection/>
    </xf>
    <xf numFmtId="0" fontId="49" fillId="24" borderId="28" xfId="112" applyFont="1" applyFill="1" applyBorder="1" applyAlignment="1">
      <alignment horizontal="center" vertical="distributed"/>
      <protection/>
    </xf>
    <xf numFmtId="0" fontId="46" fillId="24" borderId="17" xfId="112" applyFont="1" applyFill="1" applyBorder="1" applyAlignment="1">
      <alignment horizontal="center" vertical="center" wrapText="1"/>
      <protection/>
    </xf>
    <xf numFmtId="0" fontId="46" fillId="24" borderId="28" xfId="112" applyFont="1" applyFill="1" applyBorder="1" applyAlignment="1">
      <alignment horizontal="center" vertical="center" wrapText="1"/>
      <protection/>
    </xf>
    <xf numFmtId="0" fontId="46" fillId="24" borderId="14" xfId="112" applyFont="1" applyFill="1" applyBorder="1" applyAlignment="1">
      <alignment horizontal="center" vertical="center" wrapText="1"/>
      <protection/>
    </xf>
    <xf numFmtId="0" fontId="46" fillId="24" borderId="47" xfId="112" applyFont="1" applyFill="1" applyBorder="1" applyAlignment="1">
      <alignment horizontal="center" vertical="center" wrapText="1"/>
      <protection/>
    </xf>
    <xf numFmtId="0" fontId="46" fillId="24" borderId="15" xfId="112" applyFont="1" applyFill="1" applyBorder="1" applyAlignment="1">
      <alignment horizontal="center" vertical="center" wrapText="1"/>
      <protection/>
    </xf>
    <xf numFmtId="0" fontId="46" fillId="24" borderId="17" xfId="112" applyFont="1" applyFill="1" applyBorder="1" applyAlignment="1">
      <alignment horizontal="center" vertical="center"/>
      <protection/>
    </xf>
    <xf numFmtId="0" fontId="46" fillId="24" borderId="28" xfId="112" applyFont="1" applyFill="1" applyBorder="1" applyAlignment="1">
      <alignment horizontal="center" vertical="center"/>
      <protection/>
    </xf>
    <xf numFmtId="0" fontId="16" fillId="0" borderId="72" xfId="109" applyFont="1" applyFill="1" applyBorder="1" applyAlignment="1">
      <alignment horizontal="justify" vertical="center" wrapText="1"/>
      <protection/>
    </xf>
    <xf numFmtId="0" fontId="49" fillId="0" borderId="0" xfId="109" applyFont="1" applyAlignment="1">
      <alignment horizontal="center" wrapText="1"/>
      <protection/>
    </xf>
    <xf numFmtId="0" fontId="100" fillId="0" borderId="0" xfId="109" applyFont="1" applyAlignment="1">
      <alignment horizontal="right" wrapText="1"/>
      <protection/>
    </xf>
    <xf numFmtId="180" fontId="61" fillId="0" borderId="92" xfId="109" applyNumberFormat="1" applyFont="1" applyFill="1" applyBorder="1" applyAlignment="1">
      <alignment horizontal="center" vertical="center" wrapText="1"/>
      <protection/>
    </xf>
    <xf numFmtId="0" fontId="101" fillId="0" borderId="0" xfId="109" applyFont="1" applyAlignment="1">
      <alignment horizontal="right" wrapText="1"/>
      <protection/>
    </xf>
    <xf numFmtId="180" fontId="59" fillId="0" borderId="46" xfId="109" applyNumberFormat="1" applyFont="1" applyFill="1" applyBorder="1" applyAlignment="1" applyProtection="1">
      <alignment horizontal="center" textRotation="180" wrapText="1"/>
      <protection/>
    </xf>
    <xf numFmtId="180" fontId="96" fillId="0" borderId="0" xfId="109" applyNumberFormat="1" applyFont="1" applyFill="1" applyAlignment="1" applyProtection="1">
      <alignment horizontal="center" vertical="center" wrapText="1"/>
      <protection/>
    </xf>
    <xf numFmtId="180" fontId="97" fillId="0" borderId="19" xfId="109" applyNumberFormat="1" applyFont="1" applyFill="1" applyBorder="1" applyAlignment="1" applyProtection="1">
      <alignment horizontal="left" vertical="center" wrapText="1" indent="2"/>
      <protection/>
    </xf>
    <xf numFmtId="180" fontId="97" fillId="0" borderId="20" xfId="109" applyNumberFormat="1" applyFont="1" applyFill="1" applyBorder="1" applyAlignment="1" applyProtection="1">
      <alignment horizontal="left" vertical="center" wrapText="1" indent="2"/>
      <protection/>
    </xf>
    <xf numFmtId="180" fontId="60" fillId="0" borderId="97" xfId="109" applyNumberFormat="1" applyFont="1" applyFill="1" applyBorder="1" applyAlignment="1" applyProtection="1">
      <alignment horizontal="center" vertical="center"/>
      <protection/>
    </xf>
    <xf numFmtId="180" fontId="60" fillId="0" borderId="45" xfId="109" applyNumberFormat="1" applyFont="1" applyFill="1" applyBorder="1" applyAlignment="1" applyProtection="1">
      <alignment horizontal="center" vertical="center"/>
      <protection/>
    </xf>
    <xf numFmtId="180" fontId="60" fillId="0" borderId="11" xfId="109" applyNumberFormat="1" applyFont="1" applyFill="1" applyBorder="1" applyAlignment="1" applyProtection="1">
      <alignment horizontal="center" vertical="center"/>
      <protection/>
    </xf>
    <xf numFmtId="180" fontId="60" fillId="0" borderId="10" xfId="109" applyNumberFormat="1" applyFont="1" applyFill="1" applyBorder="1" applyAlignment="1" applyProtection="1">
      <alignment horizontal="center" vertical="center" wrapText="1"/>
      <protection/>
    </xf>
    <xf numFmtId="180" fontId="60" fillId="0" borderId="13" xfId="109" applyNumberFormat="1" applyFont="1" applyFill="1" applyBorder="1" applyAlignment="1" applyProtection="1">
      <alignment horizontal="center" vertical="center" wrapText="1"/>
      <protection/>
    </xf>
    <xf numFmtId="180" fontId="60" fillId="0" borderId="14" xfId="109" applyNumberFormat="1" applyFont="1" applyFill="1" applyBorder="1" applyAlignment="1" applyProtection="1">
      <alignment horizontal="center" vertical="center"/>
      <protection/>
    </xf>
    <xf numFmtId="180" fontId="60" fillId="0" borderId="11" xfId="109" applyNumberFormat="1" applyFont="1" applyFill="1" applyBorder="1" applyAlignment="1" applyProtection="1">
      <alignment horizontal="center" vertical="center" wrapText="1"/>
      <protection/>
    </xf>
    <xf numFmtId="180" fontId="60" fillId="0" borderId="14" xfId="109" applyNumberFormat="1" applyFont="1" applyFill="1" applyBorder="1" applyAlignment="1" applyProtection="1">
      <alignment horizontal="center" vertical="center" wrapText="1"/>
      <protection/>
    </xf>
    <xf numFmtId="180" fontId="97" fillId="0" borderId="0" xfId="108" applyNumberFormat="1" applyFont="1" applyFill="1" applyBorder="1" applyAlignment="1" applyProtection="1">
      <alignment horizontal="left" vertical="center"/>
      <protection/>
    </xf>
    <xf numFmtId="0" fontId="97" fillId="0" borderId="0" xfId="108" applyFont="1" applyFill="1" applyAlignment="1">
      <alignment horizontal="left" wrapText="1"/>
      <protection/>
    </xf>
    <xf numFmtId="0" fontId="56" fillId="0" borderId="51" xfId="108" applyFont="1" applyFill="1" applyBorder="1" applyAlignment="1" applyProtection="1">
      <alignment horizontal="center" vertical="center" wrapText="1"/>
      <protection/>
    </xf>
    <xf numFmtId="0" fontId="56" fillId="0" borderId="41" xfId="108" applyFont="1" applyFill="1" applyBorder="1" applyAlignment="1" applyProtection="1">
      <alignment horizontal="center" vertical="center" wrapText="1"/>
      <protection/>
    </xf>
    <xf numFmtId="0" fontId="61" fillId="0" borderId="14" xfId="108" applyFont="1" applyFill="1" applyBorder="1" applyAlignment="1" applyProtection="1">
      <alignment horizontal="center" vertical="center"/>
      <protection/>
    </xf>
    <xf numFmtId="0" fontId="61" fillId="0" borderId="45" xfId="108" applyFont="1" applyFill="1" applyBorder="1" applyAlignment="1" applyProtection="1">
      <alignment horizontal="center" vertical="center"/>
      <protection/>
    </xf>
    <xf numFmtId="182" fontId="61" fillId="0" borderId="14" xfId="68" applyNumberFormat="1" applyFont="1" applyFill="1" applyBorder="1" applyAlignment="1" applyProtection="1">
      <alignment horizontal="center"/>
      <protection locked="0"/>
    </xf>
    <xf numFmtId="182" fontId="61" fillId="0" borderId="45" xfId="68" applyNumberFormat="1" applyFont="1" applyFill="1" applyBorder="1" applyAlignment="1" applyProtection="1">
      <alignment horizontal="center"/>
      <protection locked="0"/>
    </xf>
    <xf numFmtId="0" fontId="27" fillId="0" borderId="11" xfId="108" applyFont="1" applyFill="1" applyBorder="1" applyAlignment="1" applyProtection="1">
      <alignment horizontal="center" vertical="center" wrapText="1"/>
      <protection/>
    </xf>
    <xf numFmtId="0" fontId="61" fillId="0" borderId="14" xfId="108" applyFont="1" applyFill="1" applyBorder="1" applyAlignment="1" applyProtection="1">
      <alignment horizontal="center"/>
      <protection locked="0"/>
    </xf>
    <xf numFmtId="0" fontId="61" fillId="0" borderId="72" xfId="108" applyFont="1" applyFill="1" applyBorder="1" applyAlignment="1">
      <alignment horizontal="center" vertical="center" wrapText="1"/>
      <protection/>
    </xf>
    <xf numFmtId="0" fontId="61" fillId="0" borderId="98" xfId="108" applyFont="1" applyFill="1" applyBorder="1" applyAlignment="1" applyProtection="1">
      <alignment horizontal="center" vertical="center"/>
      <protection/>
    </xf>
    <xf numFmtId="0" fontId="61" fillId="0" borderId="88" xfId="108" applyFont="1" applyFill="1" applyBorder="1" applyAlignment="1" applyProtection="1">
      <alignment horizontal="center" vertical="center"/>
      <protection/>
    </xf>
    <xf numFmtId="0" fontId="61" fillId="0" borderId="99" xfId="108" applyFont="1" applyFill="1" applyBorder="1" applyAlignment="1" applyProtection="1">
      <alignment horizontal="center" vertical="center"/>
      <protection/>
    </xf>
    <xf numFmtId="0" fontId="94" fillId="0" borderId="15" xfId="109" applyFont="1" applyBorder="1" applyAlignment="1">
      <alignment horizontal="left" wrapText="1"/>
      <protection/>
    </xf>
    <xf numFmtId="0" fontId="94" fillId="0" borderId="14" xfId="109" applyFont="1" applyBorder="1" applyAlignment="1">
      <alignment horizontal="left" wrapText="1"/>
      <protection/>
    </xf>
    <xf numFmtId="0" fontId="94" fillId="0" borderId="47" xfId="109" applyFont="1" applyBorder="1" applyAlignment="1">
      <alignment horizontal="left" wrapText="1"/>
      <protection/>
    </xf>
    <xf numFmtId="0" fontId="94" fillId="0" borderId="65" xfId="109" applyFont="1" applyBorder="1" applyAlignment="1">
      <alignment horizontal="left" wrapText="1"/>
      <protection/>
    </xf>
    <xf numFmtId="0" fontId="56" fillId="0" borderId="11" xfId="108" applyFont="1" applyFill="1" applyBorder="1" applyAlignment="1" applyProtection="1">
      <alignment horizontal="center" vertical="center" wrapText="1"/>
      <protection/>
    </xf>
    <xf numFmtId="0" fontId="56" fillId="0" borderId="97" xfId="108" applyFont="1" applyFill="1" applyBorder="1" applyAlignment="1" applyProtection="1">
      <alignment horizontal="center" vertical="center" wrapText="1"/>
      <protection/>
    </xf>
    <xf numFmtId="0" fontId="27" fillId="0" borderId="97" xfId="108" applyFont="1" applyFill="1" applyBorder="1" applyAlignment="1">
      <alignment horizontal="center" vertical="center" wrapText="1"/>
      <protection/>
    </xf>
    <xf numFmtId="0" fontId="27" fillId="0" borderId="100" xfId="108" applyFont="1" applyFill="1" applyBorder="1" applyAlignment="1">
      <alignment horizontal="center" vertical="center" wrapText="1"/>
      <protection/>
    </xf>
    <xf numFmtId="0" fontId="27" fillId="0" borderId="10" xfId="108" applyFont="1" applyFill="1" applyBorder="1" applyAlignment="1">
      <alignment horizontal="center" vertical="center" wrapText="1"/>
      <protection/>
    </xf>
    <xf numFmtId="0" fontId="27" fillId="0" borderId="18" xfId="108" applyFont="1" applyFill="1" applyBorder="1" applyAlignment="1">
      <alignment horizontal="center" vertical="center" wrapText="1"/>
      <protection/>
    </xf>
    <xf numFmtId="0" fontId="27" fillId="0" borderId="11" xfId="108" applyFont="1" applyFill="1" applyBorder="1" applyAlignment="1">
      <alignment horizontal="center" vertical="center" wrapText="1"/>
      <protection/>
    </xf>
    <xf numFmtId="0" fontId="27" fillId="0" borderId="17" xfId="108" applyFont="1" applyFill="1" applyBorder="1" applyAlignment="1">
      <alignment horizontal="center" vertical="center" wrapText="1"/>
      <protection/>
    </xf>
    <xf numFmtId="0" fontId="27" fillId="0" borderId="101" xfId="108" applyFont="1" applyFill="1" applyBorder="1" applyAlignment="1">
      <alignment horizontal="center" vertical="center" wrapText="1"/>
      <protection/>
    </xf>
    <xf numFmtId="0" fontId="27" fillId="0" borderId="102" xfId="108" applyFont="1" applyFill="1" applyBorder="1" applyAlignment="1">
      <alignment horizontal="center" vertical="center" wrapText="1"/>
      <protection/>
    </xf>
    <xf numFmtId="0" fontId="27" fillId="0" borderId="12" xfId="108" applyFont="1" applyFill="1" applyBorder="1" applyAlignment="1">
      <alignment horizontal="center" vertical="center" wrapText="1"/>
      <protection/>
    </xf>
    <xf numFmtId="0" fontId="56" fillId="0" borderId="20" xfId="108" applyFont="1" applyFill="1" applyBorder="1" applyAlignment="1" applyProtection="1">
      <alignment horizontal="center" vertical="center" wrapText="1"/>
      <protection/>
    </xf>
    <xf numFmtId="182" fontId="56" fillId="0" borderId="20" xfId="68" applyNumberFormat="1" applyFont="1" applyFill="1" applyBorder="1" applyAlignment="1" applyProtection="1">
      <alignment horizontal="center"/>
      <protection/>
    </xf>
    <xf numFmtId="182" fontId="56" fillId="0" borderId="63" xfId="68" applyNumberFormat="1" applyFont="1" applyFill="1" applyBorder="1" applyAlignment="1" applyProtection="1">
      <alignment horizontal="center"/>
      <protection/>
    </xf>
    <xf numFmtId="180" fontId="61" fillId="0" borderId="0" xfId="109" applyNumberFormat="1" applyFont="1" applyFill="1" applyBorder="1" applyAlignment="1">
      <alignment horizontal="right" vertical="center" wrapText="1"/>
      <protection/>
    </xf>
    <xf numFmtId="180" fontId="58" fillId="0" borderId="0" xfId="108" applyNumberFormat="1" applyFont="1" applyFill="1" applyBorder="1" applyAlignment="1" applyProtection="1">
      <alignment horizontal="center" vertical="center" wrapText="1"/>
      <protection/>
    </xf>
  </cellXfs>
  <cellStyles count="11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2010.évi tervezett beruházás, felújítás" xfId="102"/>
    <cellStyle name="Normál_3aszm" xfId="103"/>
    <cellStyle name="Normál_5szm" xfId="104"/>
    <cellStyle name="Normál_6szm" xfId="105"/>
    <cellStyle name="Normál_7szm" xfId="106"/>
    <cellStyle name="Normál_költségvetés módosítás I." xfId="107"/>
    <cellStyle name="Normál_KVRENMUNKA" xfId="108"/>
    <cellStyle name="Normál_Másolat eredetijeKVIREND" xfId="109"/>
    <cellStyle name="Normál_Táblák 01-08 08.31." xfId="110"/>
    <cellStyle name="Normal_tanusitv" xfId="111"/>
    <cellStyle name="Normál_Zalakaros" xfId="112"/>
    <cellStyle name="Note" xfId="113"/>
    <cellStyle name="Output" xfId="114"/>
    <cellStyle name="Összesen" xfId="115"/>
    <cellStyle name="Currency" xfId="116"/>
    <cellStyle name="Currency [0]" xfId="117"/>
    <cellStyle name="Rossz" xfId="118"/>
    <cellStyle name="Semleges" xfId="119"/>
    <cellStyle name="Számítás" xfId="120"/>
    <cellStyle name="Percent" xfId="121"/>
    <cellStyle name="Százalék 2" xfId="122"/>
    <cellStyle name="Title" xfId="123"/>
    <cellStyle name="Total" xfId="124"/>
    <cellStyle name="Warning Text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ko\AppData\Local\Temp\M&#225;solat%20eredetijeKVIR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ko\AppData\Local\Temp\Minta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Összetolt"/>
      <sheetName val="Elemi"/>
      <sheetName val="Műk. mérleg"/>
      <sheetName val="Beruh. mérleg"/>
      <sheetName val="ELLENŐRZÉS-1.sz.2.a.sz.2.b.sz."/>
      <sheetName val="Adósságot keletkeztető"/>
      <sheetName val="Adósságot keletkeztető bev."/>
      <sheetName val="Adósságot keletkeztető fejl.cél"/>
      <sheetName val="Beruh. kiadások"/>
      <sheetName val="Felúj. kiadások"/>
      <sheetName val="EU-s projekt"/>
      <sheetName val="Önkorm."/>
      <sheetName val="Hivatal"/>
      <sheetName val="Elismert tartozásáll."/>
      <sheetName val="Többéves döntések(táj.)"/>
      <sheetName val="Kedvezmények (tám.)"/>
      <sheetName val="Likv.terv(táj.)"/>
      <sheetName val="ált. és ág.feladatok tám.(táj)"/>
      <sheetName val="Céljellegű tám (táj.)"/>
      <sheetName val="3 éves terv"/>
      <sheetName val="Munka1"/>
    </sheetNames>
    <sheetDataSet>
      <sheetData sheetId="1">
        <row r="3">
          <cell r="C3" t="str">
            <v>2015. évi előirányzat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Összetolt"/>
      <sheetName val="Elemi"/>
      <sheetName val="Műk. mérleg"/>
      <sheetName val="Beruh. mérleg"/>
      <sheetName val="ELLENŐRZÉS-1.sz.2.a.sz.2.b.sz."/>
      <sheetName val="Adósságot keletkeztető"/>
      <sheetName val="Adósságot keletkeztető bev."/>
      <sheetName val="Adósságot keletkeztető fejl.cél"/>
      <sheetName val="Beruh. kiadások"/>
      <sheetName val="Felúj. kiadások"/>
      <sheetName val="EU-s projekt"/>
      <sheetName val="Önkorm."/>
      <sheetName val="Hivatal"/>
      <sheetName val="Elismert tartozásáll."/>
      <sheetName val="Többéves döntések(táj.)"/>
      <sheetName val="Kedvezmények (tám.)"/>
      <sheetName val="Likv.terv(táj.)"/>
      <sheetName val="ált. és ág.feladatok tám.(táj)"/>
      <sheetName val="Céljellegű tám (táj.)"/>
      <sheetName val="3 éves terv"/>
      <sheetName val="Munka1"/>
    </sheetNames>
    <sheetDataSet>
      <sheetData sheetId="0">
        <row r="5">
          <cell r="A5" t="str">
            <v>2015. évi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V61"/>
  <sheetViews>
    <sheetView tabSelected="1" view="pageLayout" zoomScale="70" zoomScaleSheetLayoutView="100" zoomScalePageLayoutView="70" workbookViewId="0" topLeftCell="A1">
      <selection activeCell="D64" sqref="D64"/>
    </sheetView>
  </sheetViews>
  <sheetFormatPr defaultColWidth="9.140625" defaultRowHeight="12.75"/>
  <cols>
    <col min="1" max="1" width="4.57421875" style="209" customWidth="1"/>
    <col min="2" max="2" width="43.421875" style="209" customWidth="1"/>
    <col min="3" max="3" width="12.140625" style="209" customWidth="1"/>
    <col min="4" max="4" width="12.28125" style="209" customWidth="1"/>
    <col min="5" max="5" width="11.7109375" style="209" customWidth="1"/>
    <col min="6" max="6" width="5.7109375" style="209" customWidth="1"/>
    <col min="7" max="7" width="42.8515625" style="209" customWidth="1"/>
    <col min="8" max="8" width="12.140625" style="209" customWidth="1"/>
    <col min="9" max="9" width="12.7109375" style="209" customWidth="1"/>
    <col min="10" max="10" width="11.421875" style="209" customWidth="1"/>
    <col min="11" max="16384" width="9.140625" style="209" customWidth="1"/>
  </cols>
  <sheetData>
    <row r="1" spans="1:10" ht="18.75">
      <c r="A1" s="745" t="s">
        <v>727</v>
      </c>
      <c r="B1" s="745"/>
      <c r="C1" s="745"/>
      <c r="D1" s="745"/>
      <c r="E1" s="745"/>
      <c r="F1" s="745"/>
      <c r="G1" s="745"/>
      <c r="H1" s="745"/>
      <c r="I1" s="745"/>
      <c r="J1" s="745"/>
    </row>
    <row r="2" spans="1:10" ht="18.75">
      <c r="A2" s="745" t="s">
        <v>728</v>
      </c>
      <c r="B2" s="745"/>
      <c r="C2" s="745"/>
      <c r="D2" s="745"/>
      <c r="E2" s="745"/>
      <c r="F2" s="745"/>
      <c r="G2" s="745"/>
      <c r="H2" s="745"/>
      <c r="I2" s="745"/>
      <c r="J2" s="745"/>
    </row>
    <row r="3" spans="1:10" ht="18.75">
      <c r="A3" s="687"/>
      <c r="B3" s="687"/>
      <c r="C3" s="687"/>
      <c r="D3" s="687"/>
      <c r="E3" s="687"/>
      <c r="F3" s="687"/>
      <c r="G3" s="687"/>
      <c r="H3" s="687"/>
      <c r="I3" s="688"/>
      <c r="J3" s="686" t="s">
        <v>726</v>
      </c>
    </row>
    <row r="4" spans="9:10" ht="13.5" thickBot="1">
      <c r="I4" s="747" t="s">
        <v>725</v>
      </c>
      <c r="J4" s="747"/>
    </row>
    <row r="5" spans="1:10" ht="47.25" customHeight="1">
      <c r="A5" s="283"/>
      <c r="B5" s="284" t="s">
        <v>370</v>
      </c>
      <c r="C5" s="285" t="s">
        <v>337</v>
      </c>
      <c r="D5" s="285" t="s">
        <v>352</v>
      </c>
      <c r="E5" s="286" t="s">
        <v>340</v>
      </c>
      <c r="F5" s="287"/>
      <c r="G5" s="284" t="s">
        <v>370</v>
      </c>
      <c r="H5" s="285" t="s">
        <v>337</v>
      </c>
      <c r="I5" s="285" t="s">
        <v>352</v>
      </c>
      <c r="J5" s="286" t="s">
        <v>340</v>
      </c>
    </row>
    <row r="6" spans="1:10" ht="15" customHeight="1">
      <c r="A6" s="748" t="s">
        <v>371</v>
      </c>
      <c r="B6" s="743"/>
      <c r="C6" s="743"/>
      <c r="D6" s="743"/>
      <c r="E6" s="749"/>
      <c r="F6" s="743" t="s">
        <v>372</v>
      </c>
      <c r="G6" s="743"/>
      <c r="H6" s="743"/>
      <c r="I6" s="743"/>
      <c r="J6" s="749"/>
    </row>
    <row r="7" spans="1:10" ht="15" customHeight="1">
      <c r="A7" s="288" t="s">
        <v>102</v>
      </c>
      <c r="B7" s="216" t="s">
        <v>373</v>
      </c>
      <c r="C7" s="217"/>
      <c r="D7" s="217"/>
      <c r="E7" s="250"/>
      <c r="F7" s="245" t="s">
        <v>102</v>
      </c>
      <c r="G7" s="218" t="s">
        <v>373</v>
      </c>
      <c r="H7" s="217"/>
      <c r="I7" s="217"/>
      <c r="J7" s="250"/>
    </row>
    <row r="8" spans="1:10" ht="15" customHeight="1">
      <c r="A8" s="288"/>
      <c r="B8" s="227" t="s">
        <v>374</v>
      </c>
      <c r="C8" s="237">
        <v>188681</v>
      </c>
      <c r="D8" s="237">
        <v>155271</v>
      </c>
      <c r="E8" s="251">
        <v>154468</v>
      </c>
      <c r="F8" s="220"/>
      <c r="G8" s="227" t="s">
        <v>417</v>
      </c>
      <c r="H8" s="217">
        <v>44547</v>
      </c>
      <c r="I8" s="217">
        <v>49743</v>
      </c>
      <c r="J8" s="250">
        <v>48814</v>
      </c>
    </row>
    <row r="9" spans="1:10" ht="27" customHeight="1">
      <c r="A9" s="288"/>
      <c r="B9" s="238" t="s">
        <v>375</v>
      </c>
      <c r="C9" s="226">
        <v>58494</v>
      </c>
      <c r="D9" s="226">
        <v>66625</v>
      </c>
      <c r="E9" s="252">
        <v>52310</v>
      </c>
      <c r="F9" s="245"/>
      <c r="G9" s="277" t="s">
        <v>418</v>
      </c>
      <c r="H9" s="217">
        <v>11545</v>
      </c>
      <c r="I9" s="217">
        <v>11191</v>
      </c>
      <c r="J9" s="250">
        <v>11607</v>
      </c>
    </row>
    <row r="10" spans="1:10" ht="15" customHeight="1">
      <c r="A10" s="288"/>
      <c r="B10" s="227" t="s">
        <v>376</v>
      </c>
      <c r="C10" s="226">
        <v>25359</v>
      </c>
      <c r="D10" s="226">
        <v>31494</v>
      </c>
      <c r="E10" s="252">
        <v>38857</v>
      </c>
      <c r="F10" s="245"/>
      <c r="G10" s="227" t="s">
        <v>419</v>
      </c>
      <c r="H10" s="217">
        <v>63146</v>
      </c>
      <c r="I10" s="217">
        <v>65159</v>
      </c>
      <c r="J10" s="250">
        <v>63168</v>
      </c>
    </row>
    <row r="11" spans="1:10" ht="15" customHeight="1">
      <c r="A11" s="288"/>
      <c r="B11" s="227" t="s">
        <v>377</v>
      </c>
      <c r="C11" s="226">
        <v>2050</v>
      </c>
      <c r="D11" s="226">
        <v>60</v>
      </c>
      <c r="E11" s="252">
        <v>50</v>
      </c>
      <c r="F11" s="245"/>
      <c r="G11" s="227" t="s">
        <v>420</v>
      </c>
      <c r="H11" s="217">
        <v>7200</v>
      </c>
      <c r="I11" s="217">
        <v>10436</v>
      </c>
      <c r="J11" s="250">
        <v>7640</v>
      </c>
    </row>
    <row r="12" spans="1:10" ht="15" customHeight="1">
      <c r="A12" s="288"/>
      <c r="B12" s="240"/>
      <c r="C12" s="239"/>
      <c r="D12" s="239"/>
      <c r="E12" s="253"/>
      <c r="F12" s="245"/>
      <c r="G12" s="227" t="s">
        <v>421</v>
      </c>
      <c r="H12" s="217">
        <v>43805</v>
      </c>
      <c r="I12" s="217">
        <v>43530</v>
      </c>
      <c r="J12" s="250">
        <v>47848</v>
      </c>
    </row>
    <row r="13" spans="1:10" ht="15" customHeight="1">
      <c r="A13" s="288"/>
      <c r="B13" s="225"/>
      <c r="C13" s="226"/>
      <c r="D13" s="226"/>
      <c r="E13" s="252"/>
      <c r="F13" s="245"/>
      <c r="G13" s="227" t="s">
        <v>379</v>
      </c>
      <c r="H13" s="217">
        <v>0</v>
      </c>
      <c r="I13" s="217">
        <v>1343</v>
      </c>
      <c r="J13" s="250">
        <v>29</v>
      </c>
    </row>
    <row r="14" spans="1:10" ht="15" customHeight="1">
      <c r="A14" s="288"/>
      <c r="B14" s="219"/>
      <c r="C14" s="222"/>
      <c r="D14" s="222"/>
      <c r="E14" s="254"/>
      <c r="F14" s="245"/>
      <c r="G14" s="227"/>
      <c r="H14" s="217"/>
      <c r="I14" s="217"/>
      <c r="J14" s="250"/>
    </row>
    <row r="15" spans="1:10" ht="15" customHeight="1">
      <c r="A15" s="288"/>
      <c r="B15" s="240" t="s">
        <v>378</v>
      </c>
      <c r="C15" s="239">
        <f>SUM(C8:C11)</f>
        <v>274584</v>
      </c>
      <c r="D15" s="239">
        <f>SUM(D8:D11)</f>
        <v>253450</v>
      </c>
      <c r="E15" s="253">
        <f>SUM(E8:E11)</f>
        <v>245685</v>
      </c>
      <c r="F15" s="245"/>
      <c r="G15" s="243" t="s">
        <v>378</v>
      </c>
      <c r="H15" s="244">
        <f>SUM(H8:H14)</f>
        <v>170243</v>
      </c>
      <c r="I15" s="244">
        <f>SUM(I8:I14)</f>
        <v>181402</v>
      </c>
      <c r="J15" s="260">
        <f>SUM(J8:J14)</f>
        <v>179106</v>
      </c>
    </row>
    <row r="16" spans="1:10" ht="15" customHeight="1">
      <c r="A16" s="288"/>
      <c r="B16" s="240"/>
      <c r="C16" s="239"/>
      <c r="D16" s="239"/>
      <c r="E16" s="253"/>
      <c r="F16" s="245"/>
      <c r="G16" s="243"/>
      <c r="H16" s="244"/>
      <c r="I16" s="244"/>
      <c r="J16" s="260"/>
    </row>
    <row r="17" spans="1:10" ht="15" customHeight="1">
      <c r="A17" s="288" t="s">
        <v>103</v>
      </c>
      <c r="B17" s="225" t="s">
        <v>380</v>
      </c>
      <c r="C17" s="226"/>
      <c r="D17" s="226"/>
      <c r="E17" s="252"/>
      <c r="F17" s="245" t="s">
        <v>103</v>
      </c>
      <c r="G17" s="216" t="s">
        <v>380</v>
      </c>
      <c r="H17" s="217"/>
      <c r="I17" s="217"/>
      <c r="J17" s="250"/>
    </row>
    <row r="18" spans="1:10" ht="15" customHeight="1">
      <c r="A18" s="288"/>
      <c r="B18" s="227" t="s">
        <v>407</v>
      </c>
      <c r="C18" s="226">
        <v>0</v>
      </c>
      <c r="D18" s="226">
        <v>80</v>
      </c>
      <c r="E18" s="252">
        <v>50</v>
      </c>
      <c r="F18" s="245"/>
      <c r="G18" s="227" t="s">
        <v>423</v>
      </c>
      <c r="H18" s="217">
        <v>33182</v>
      </c>
      <c r="I18" s="217">
        <v>40182</v>
      </c>
      <c r="J18" s="250">
        <v>31749</v>
      </c>
    </row>
    <row r="19" spans="1:10" ht="15" customHeight="1">
      <c r="A19" s="288"/>
      <c r="B19" s="240" t="s">
        <v>381</v>
      </c>
      <c r="C19" s="239">
        <f>C18</f>
        <v>0</v>
      </c>
      <c r="D19" s="239">
        <f>D18</f>
        <v>80</v>
      </c>
      <c r="E19" s="253">
        <f>E18</f>
        <v>50</v>
      </c>
      <c r="F19" s="245"/>
      <c r="G19" s="277" t="s">
        <v>424</v>
      </c>
      <c r="H19" s="217">
        <v>8900</v>
      </c>
      <c r="I19" s="217">
        <v>10650</v>
      </c>
      <c r="J19" s="250">
        <v>8500</v>
      </c>
    </row>
    <row r="20" spans="1:10" ht="15" customHeight="1">
      <c r="A20" s="288"/>
      <c r="B20" s="242"/>
      <c r="C20" s="242"/>
      <c r="D20" s="242"/>
      <c r="E20" s="255"/>
      <c r="F20" s="245"/>
      <c r="G20" s="227" t="s">
        <v>425</v>
      </c>
      <c r="H20" s="217">
        <v>9088</v>
      </c>
      <c r="I20" s="217">
        <v>10926</v>
      </c>
      <c r="J20" s="250">
        <v>7595</v>
      </c>
    </row>
    <row r="21" spans="1:10" ht="15" customHeight="1">
      <c r="A21" s="729"/>
      <c r="B21" s="730"/>
      <c r="C21" s="224"/>
      <c r="D21" s="224"/>
      <c r="E21" s="256"/>
      <c r="F21" s="245"/>
      <c r="G21" s="243" t="s">
        <v>381</v>
      </c>
      <c r="H21" s="244">
        <f>SUM(H18:H20)</f>
        <v>51170</v>
      </c>
      <c r="I21" s="244">
        <f>SUM(I18:I20)</f>
        <v>61758</v>
      </c>
      <c r="J21" s="260">
        <f>SUM(J18:J20)</f>
        <v>47844</v>
      </c>
    </row>
    <row r="22" spans="1:10" ht="15" customHeight="1">
      <c r="A22" s="289"/>
      <c r="B22" s="229"/>
      <c r="C22" s="224"/>
      <c r="D22" s="224"/>
      <c r="E22" s="256"/>
      <c r="F22" s="280"/>
      <c r="G22" s="240"/>
      <c r="H22" s="244"/>
      <c r="I22" s="244"/>
      <c r="J22" s="260"/>
    </row>
    <row r="23" spans="1:10" ht="15" customHeight="1">
      <c r="A23" s="725" t="s">
        <v>382</v>
      </c>
      <c r="B23" s="726"/>
      <c r="C23" s="239">
        <f>C15+C19</f>
        <v>274584</v>
      </c>
      <c r="D23" s="239">
        <f>D15+D19</f>
        <v>253530</v>
      </c>
      <c r="E23" s="253">
        <f>E15+E19</f>
        <v>245735</v>
      </c>
      <c r="F23" s="731" t="s">
        <v>383</v>
      </c>
      <c r="G23" s="732"/>
      <c r="H23" s="244">
        <f>H15+H21</f>
        <v>221413</v>
      </c>
      <c r="I23" s="244">
        <f>I15+I21</f>
        <v>243160</v>
      </c>
      <c r="J23" s="260">
        <f>J15+J21</f>
        <v>226950</v>
      </c>
    </row>
    <row r="24" spans="1:10" ht="15" customHeight="1">
      <c r="A24" s="289"/>
      <c r="B24" s="229"/>
      <c r="C24" s="224"/>
      <c r="D24" s="224"/>
      <c r="E24" s="256"/>
      <c r="F24" s="246"/>
      <c r="G24" s="241"/>
      <c r="H24" s="228"/>
      <c r="I24" s="228"/>
      <c r="J24" s="259"/>
    </row>
    <row r="25" spans="1:10" ht="15" customHeight="1">
      <c r="A25" s="725" t="s">
        <v>408</v>
      </c>
      <c r="B25" s="726"/>
      <c r="C25" s="239">
        <v>24000</v>
      </c>
      <c r="D25" s="239">
        <v>14606</v>
      </c>
      <c r="E25" s="253">
        <v>0</v>
      </c>
      <c r="F25" s="746" t="s">
        <v>416</v>
      </c>
      <c r="G25" s="726"/>
      <c r="H25" s="244">
        <v>0</v>
      </c>
      <c r="I25" s="244">
        <v>0</v>
      </c>
      <c r="J25" s="260">
        <v>3606</v>
      </c>
    </row>
    <row r="26" spans="1:10" ht="15" customHeight="1">
      <c r="A26" s="290"/>
      <c r="B26" s="225"/>
      <c r="C26" s="226"/>
      <c r="D26" s="226"/>
      <c r="E26" s="252"/>
      <c r="F26" s="247"/>
      <c r="G26" s="225"/>
      <c r="H26" s="228"/>
      <c r="I26" s="228"/>
      <c r="J26" s="259"/>
    </row>
    <row r="27" spans="1:10" s="716" customFormat="1" ht="15" customHeight="1">
      <c r="A27" s="738" t="s">
        <v>384</v>
      </c>
      <c r="B27" s="739"/>
      <c r="C27" s="713">
        <f>C23+C25</f>
        <v>298584</v>
      </c>
      <c r="D27" s="713">
        <f>D23+D25</f>
        <v>268136</v>
      </c>
      <c r="E27" s="713">
        <f>E23+E25</f>
        <v>245735</v>
      </c>
      <c r="F27" s="737" t="s">
        <v>385</v>
      </c>
      <c r="G27" s="739" t="s">
        <v>385</v>
      </c>
      <c r="H27" s="714">
        <f>H23+H25</f>
        <v>221413</v>
      </c>
      <c r="I27" s="714">
        <f>I23+I25</f>
        <v>243160</v>
      </c>
      <c r="J27" s="715">
        <f>J23+J25</f>
        <v>230556</v>
      </c>
    </row>
    <row r="28" spans="1:10" s="716" customFormat="1" ht="15" customHeight="1">
      <c r="A28" s="711"/>
      <c r="B28" s="712"/>
      <c r="C28" s="713"/>
      <c r="D28" s="713"/>
      <c r="E28" s="717"/>
      <c r="F28" s="710"/>
      <c r="G28" s="712"/>
      <c r="H28" s="714"/>
      <c r="I28" s="714"/>
      <c r="J28" s="715"/>
    </row>
    <row r="29" spans="1:10" ht="15" customHeight="1">
      <c r="A29" s="733" t="s">
        <v>386</v>
      </c>
      <c r="B29" s="728"/>
      <c r="C29" s="230"/>
      <c r="D29" s="230"/>
      <c r="E29" s="257"/>
      <c r="F29" s="727" t="s">
        <v>406</v>
      </c>
      <c r="G29" s="728"/>
      <c r="H29" s="231"/>
      <c r="I29" s="231"/>
      <c r="J29" s="291"/>
    </row>
    <row r="30" spans="1:10" ht="15" customHeight="1">
      <c r="A30" s="733" t="s">
        <v>387</v>
      </c>
      <c r="B30" s="740"/>
      <c r="C30" s="230"/>
      <c r="D30" s="230"/>
      <c r="E30" s="257"/>
      <c r="F30" s="727" t="s">
        <v>388</v>
      </c>
      <c r="G30" s="740"/>
      <c r="H30" s="231"/>
      <c r="I30" s="231"/>
      <c r="J30" s="291"/>
    </row>
    <row r="31" spans="1:10" ht="15" customHeight="1">
      <c r="A31" s="288" t="s">
        <v>102</v>
      </c>
      <c r="B31" s="232" t="s">
        <v>373</v>
      </c>
      <c r="C31" s="217"/>
      <c r="D31" s="217"/>
      <c r="E31" s="250"/>
      <c r="F31" s="248" t="s">
        <v>102</v>
      </c>
      <c r="G31" s="218" t="s">
        <v>373</v>
      </c>
      <c r="H31" s="217"/>
      <c r="I31" s="217"/>
      <c r="J31" s="250"/>
    </row>
    <row r="32" spans="1:10" ht="15" customHeight="1">
      <c r="A32" s="292"/>
      <c r="B32" s="223" t="s">
        <v>389</v>
      </c>
      <c r="C32" s="217">
        <v>14220</v>
      </c>
      <c r="D32" s="217">
        <v>42920</v>
      </c>
      <c r="E32" s="250">
        <v>13864</v>
      </c>
      <c r="F32" s="248"/>
      <c r="G32" s="227" t="s">
        <v>390</v>
      </c>
      <c r="H32" s="217">
        <v>66610</v>
      </c>
      <c r="I32" s="217">
        <v>47715</v>
      </c>
      <c r="J32" s="250">
        <v>12055</v>
      </c>
    </row>
    <row r="33" spans="1:10" ht="15" customHeight="1">
      <c r="A33" s="292"/>
      <c r="B33" s="223" t="s">
        <v>391</v>
      </c>
      <c r="C33" s="217">
        <v>0</v>
      </c>
      <c r="D33" s="217">
        <v>357</v>
      </c>
      <c r="E33" s="250">
        <v>0</v>
      </c>
      <c r="F33" s="248"/>
      <c r="G33" s="234" t="s">
        <v>392</v>
      </c>
      <c r="H33" s="217">
        <v>20930</v>
      </c>
      <c r="I33" s="217">
        <v>47731</v>
      </c>
      <c r="J33" s="250">
        <v>6765</v>
      </c>
    </row>
    <row r="34" spans="1:10" ht="15" customHeight="1">
      <c r="A34" s="292"/>
      <c r="B34" s="223" t="s">
        <v>393</v>
      </c>
      <c r="C34" s="217">
        <v>0</v>
      </c>
      <c r="D34" s="217">
        <v>0</v>
      </c>
      <c r="E34" s="250">
        <v>0</v>
      </c>
      <c r="F34" s="248"/>
      <c r="G34" s="234" t="s">
        <v>394</v>
      </c>
      <c r="H34" s="217">
        <v>9000</v>
      </c>
      <c r="I34" s="217">
        <v>0</v>
      </c>
      <c r="J34" s="250">
        <v>0</v>
      </c>
    </row>
    <row r="35" spans="1:10" ht="15" customHeight="1">
      <c r="A35" s="292"/>
      <c r="B35" s="223" t="s">
        <v>395</v>
      </c>
      <c r="C35" s="217">
        <v>0</v>
      </c>
      <c r="D35" s="217">
        <v>8588</v>
      </c>
      <c r="E35" s="250">
        <v>0</v>
      </c>
      <c r="F35" s="248"/>
      <c r="G35" s="227" t="s">
        <v>396</v>
      </c>
      <c r="H35" s="217">
        <v>0</v>
      </c>
      <c r="I35" s="217">
        <v>0</v>
      </c>
      <c r="J35" s="250">
        <v>0</v>
      </c>
    </row>
    <row r="36" spans="1:10" ht="15" customHeight="1">
      <c r="A36" s="292"/>
      <c r="B36" s="243"/>
      <c r="C36" s="272"/>
      <c r="D36" s="272"/>
      <c r="E36" s="273"/>
      <c r="F36" s="248"/>
      <c r="G36" s="227" t="s">
        <v>713</v>
      </c>
      <c r="H36" s="217">
        <v>0</v>
      </c>
      <c r="I36" s="217">
        <v>0</v>
      </c>
      <c r="J36" s="250">
        <v>20605</v>
      </c>
    </row>
    <row r="37" spans="1:10" s="210" customFormat="1" ht="15.75">
      <c r="A37" s="292"/>
      <c r="B37" s="243" t="s">
        <v>378</v>
      </c>
      <c r="C37" s="272">
        <f>SUM(C32:C35)</f>
        <v>14220</v>
      </c>
      <c r="D37" s="272">
        <f>SUM(D32:D35)</f>
        <v>51865</v>
      </c>
      <c r="E37" s="273">
        <f>SUM(E32:E35)</f>
        <v>13864</v>
      </c>
      <c r="F37" s="249"/>
      <c r="G37" s="243" t="s">
        <v>378</v>
      </c>
      <c r="H37" s="274">
        <f>SUM(H32:H36)</f>
        <v>96540</v>
      </c>
      <c r="I37" s="274">
        <f>SUM(I32:I36)</f>
        <v>95446</v>
      </c>
      <c r="J37" s="293">
        <f>SUM(J32:J36)</f>
        <v>39425</v>
      </c>
    </row>
    <row r="38" spans="1:10" s="210" customFormat="1" ht="15.75">
      <c r="A38" s="292"/>
      <c r="B38" s="243"/>
      <c r="C38" s="272"/>
      <c r="D38" s="272"/>
      <c r="E38" s="273"/>
      <c r="F38" s="249"/>
      <c r="G38" s="243"/>
      <c r="H38" s="274"/>
      <c r="I38" s="274"/>
      <c r="J38" s="293"/>
    </row>
    <row r="39" spans="1:10" s="210" customFormat="1" ht="15.75">
      <c r="A39" s="288" t="s">
        <v>103</v>
      </c>
      <c r="B39" s="216" t="s">
        <v>380</v>
      </c>
      <c r="C39" s="228">
        <v>0</v>
      </c>
      <c r="D39" s="228">
        <v>0</v>
      </c>
      <c r="E39" s="259">
        <v>0</v>
      </c>
      <c r="F39" s="248" t="s">
        <v>103</v>
      </c>
      <c r="G39" s="216" t="s">
        <v>380</v>
      </c>
      <c r="H39" s="217"/>
      <c r="I39" s="217"/>
      <c r="J39" s="250"/>
    </row>
    <row r="40" spans="1:10" s="210" customFormat="1" ht="15.75">
      <c r="A40" s="292"/>
      <c r="B40" s="240"/>
      <c r="C40" s="244"/>
      <c r="D40" s="244"/>
      <c r="E40" s="260"/>
      <c r="F40" s="248"/>
      <c r="G40" s="234" t="s">
        <v>397</v>
      </c>
      <c r="H40" s="281">
        <v>0</v>
      </c>
      <c r="I40" s="217">
        <v>99</v>
      </c>
      <c r="J40" s="250">
        <v>0</v>
      </c>
    </row>
    <row r="41" spans="1:10" s="210" customFormat="1" ht="15.75">
      <c r="A41" s="292"/>
      <c r="B41" s="240" t="s">
        <v>381</v>
      </c>
      <c r="C41" s="244">
        <f>C40</f>
        <v>0</v>
      </c>
      <c r="D41" s="244">
        <f>D40</f>
        <v>0</v>
      </c>
      <c r="E41" s="260">
        <f>E40</f>
        <v>0</v>
      </c>
      <c r="F41" s="248"/>
      <c r="G41" s="276" t="s">
        <v>579</v>
      </c>
      <c r="H41" s="275">
        <f>SUM(H40)</f>
        <v>0</v>
      </c>
      <c r="I41" s="244">
        <f>SUM(I40)</f>
        <v>99</v>
      </c>
      <c r="J41" s="260">
        <f>SUM(J40)</f>
        <v>0</v>
      </c>
    </row>
    <row r="42" spans="1:10" s="210" customFormat="1" ht="15.75">
      <c r="A42" s="294"/>
      <c r="B42" s="240"/>
      <c r="C42" s="244"/>
      <c r="D42" s="244"/>
      <c r="E42" s="260"/>
      <c r="F42" s="248"/>
      <c r="G42" s="276"/>
      <c r="H42" s="275"/>
      <c r="I42" s="244"/>
      <c r="J42" s="260"/>
    </row>
    <row r="43" spans="1:10" ht="15" customHeight="1">
      <c r="A43" s="295" t="s">
        <v>398</v>
      </c>
      <c r="B43" s="282"/>
      <c r="C43" s="239">
        <f>C37+C41</f>
        <v>14220</v>
      </c>
      <c r="D43" s="239">
        <f>D37+D41</f>
        <v>51865</v>
      </c>
      <c r="E43" s="253">
        <f>E37+E41</f>
        <v>13864</v>
      </c>
      <c r="F43" s="741" t="s">
        <v>399</v>
      </c>
      <c r="G43" s="742"/>
      <c r="H43" s="244">
        <f>H37+H41</f>
        <v>96540</v>
      </c>
      <c r="I43" s="244">
        <f>I37+I41</f>
        <v>95545</v>
      </c>
      <c r="J43" s="260">
        <f>J37+J41</f>
        <v>39425</v>
      </c>
    </row>
    <row r="44" spans="1:10" ht="15" customHeight="1">
      <c r="A44" s="296"/>
      <c r="B44" s="235"/>
      <c r="C44" s="224"/>
      <c r="D44" s="224"/>
      <c r="E44" s="256"/>
      <c r="F44" s="213"/>
      <c r="G44" s="214"/>
      <c r="H44" s="228"/>
      <c r="I44" s="228"/>
      <c r="J44" s="259"/>
    </row>
    <row r="45" spans="1:10" ht="15" customHeight="1">
      <c r="A45" s="295" t="s">
        <v>409</v>
      </c>
      <c r="B45" s="235"/>
      <c r="C45" s="224"/>
      <c r="D45" s="224"/>
      <c r="E45" s="256"/>
      <c r="F45" s="743" t="s">
        <v>400</v>
      </c>
      <c r="G45" s="727"/>
      <c r="H45" s="228"/>
      <c r="I45" s="228"/>
      <c r="J45" s="259"/>
    </row>
    <row r="46" spans="1:10" ht="15" customHeight="1">
      <c r="A46" s="288" t="s">
        <v>102</v>
      </c>
      <c r="B46" s="232" t="s">
        <v>373</v>
      </c>
      <c r="C46" s="224"/>
      <c r="D46" s="224"/>
      <c r="E46" s="256"/>
      <c r="F46" s="248" t="s">
        <v>102</v>
      </c>
      <c r="G46" s="232" t="s">
        <v>373</v>
      </c>
      <c r="H46" s="217">
        <v>0</v>
      </c>
      <c r="I46" s="217">
        <v>0</v>
      </c>
      <c r="J46" s="250">
        <v>0</v>
      </c>
    </row>
    <row r="47" spans="1:10" ht="15" customHeight="1">
      <c r="A47" s="292"/>
      <c r="B47" s="261" t="s">
        <v>411</v>
      </c>
      <c r="C47" s="262">
        <v>5000</v>
      </c>
      <c r="D47" s="262">
        <v>20306</v>
      </c>
      <c r="E47" s="263">
        <v>10382</v>
      </c>
      <c r="F47" s="248"/>
      <c r="G47" s="225"/>
      <c r="H47" s="221"/>
      <c r="I47" s="221"/>
      <c r="J47" s="258"/>
    </row>
    <row r="48" spans="1:10" ht="15" customHeight="1">
      <c r="A48" s="288" t="s">
        <v>103</v>
      </c>
      <c r="B48" s="225" t="s">
        <v>380</v>
      </c>
      <c r="C48" s="228"/>
      <c r="D48" s="228"/>
      <c r="E48" s="259"/>
      <c r="F48" s="248" t="s">
        <v>103</v>
      </c>
      <c r="G48" s="225" t="s">
        <v>380</v>
      </c>
      <c r="H48" s="217">
        <v>0</v>
      </c>
      <c r="I48" s="221">
        <v>0</v>
      </c>
      <c r="J48" s="258">
        <v>0</v>
      </c>
    </row>
    <row r="49" spans="1:10" ht="15" customHeight="1">
      <c r="A49" s="292"/>
      <c r="B49" s="236" t="s">
        <v>410</v>
      </c>
      <c r="C49" s="226">
        <v>149</v>
      </c>
      <c r="D49" s="226">
        <v>356</v>
      </c>
      <c r="E49" s="252">
        <v>0</v>
      </c>
      <c r="F49" s="248"/>
      <c r="G49" s="225"/>
      <c r="H49" s="217"/>
      <c r="I49" s="217"/>
      <c r="J49" s="250"/>
    </row>
    <row r="50" spans="1:10" ht="15" customHeight="1">
      <c r="A50" s="725" t="s">
        <v>401</v>
      </c>
      <c r="B50" s="726"/>
      <c r="C50" s="239">
        <f>SUM(C47:C49)</f>
        <v>5149</v>
      </c>
      <c r="D50" s="239">
        <f>SUM(D47:D49)</f>
        <v>20662</v>
      </c>
      <c r="E50" s="253">
        <f>SUM(E47:E49)</f>
        <v>10382</v>
      </c>
      <c r="F50" s="725" t="s">
        <v>400</v>
      </c>
      <c r="G50" s="726"/>
      <c r="H50" s="244">
        <v>0</v>
      </c>
      <c r="I50" s="244">
        <v>0</v>
      </c>
      <c r="J50" s="260">
        <v>0</v>
      </c>
    </row>
    <row r="51" spans="1:10" ht="15" customHeight="1">
      <c r="A51" s="297"/>
      <c r="B51" s="248"/>
      <c r="C51" s="224"/>
      <c r="D51" s="224"/>
      <c r="E51" s="256"/>
      <c r="F51" s="271"/>
      <c r="G51" s="271"/>
      <c r="H51" s="228"/>
      <c r="I51" s="228"/>
      <c r="J51" s="259"/>
    </row>
    <row r="52" spans="1:10" s="716" customFormat="1" ht="15" customHeight="1">
      <c r="A52" s="736" t="s">
        <v>402</v>
      </c>
      <c r="B52" s="737"/>
      <c r="C52" s="718">
        <f>C43+C50</f>
        <v>19369</v>
      </c>
      <c r="D52" s="718">
        <f>D43+D50</f>
        <v>72527</v>
      </c>
      <c r="E52" s="718">
        <f>E43+E50</f>
        <v>24246</v>
      </c>
      <c r="F52" s="744" t="s">
        <v>415</v>
      </c>
      <c r="G52" s="737"/>
      <c r="H52" s="714">
        <f>H43+H50</f>
        <v>96540</v>
      </c>
      <c r="I52" s="714">
        <f>I43+I50</f>
        <v>95545</v>
      </c>
      <c r="J52" s="715">
        <f>J43+J50</f>
        <v>39425</v>
      </c>
    </row>
    <row r="53" spans="1:10" ht="15" customHeight="1">
      <c r="A53" s="297"/>
      <c r="B53" s="248"/>
      <c r="C53" s="224"/>
      <c r="D53" s="224"/>
      <c r="E53" s="256"/>
      <c r="F53" s="271"/>
      <c r="G53" s="271"/>
      <c r="H53" s="228"/>
      <c r="I53" s="228"/>
      <c r="J53" s="259"/>
    </row>
    <row r="54" spans="1:10" s="716" customFormat="1" ht="15" customHeight="1" thickBot="1">
      <c r="A54" s="734" t="s">
        <v>403</v>
      </c>
      <c r="B54" s="735"/>
      <c r="C54" s="299">
        <f>C27+C52</f>
        <v>317953</v>
      </c>
      <c r="D54" s="299">
        <f>D27+D52</f>
        <v>340663</v>
      </c>
      <c r="E54" s="300">
        <f>E27+E52</f>
        <v>269981</v>
      </c>
      <c r="F54" s="301"/>
      <c r="G54" s="298" t="s">
        <v>404</v>
      </c>
      <c r="H54" s="299">
        <f>H27+H52</f>
        <v>317953</v>
      </c>
      <c r="I54" s="299">
        <f>I27+I37+I46+I49</f>
        <v>338606</v>
      </c>
      <c r="J54" s="300">
        <f>J27+J52</f>
        <v>269981</v>
      </c>
    </row>
    <row r="55" s="211" customFormat="1" ht="12.75"/>
    <row r="56" spans="1:256" ht="15" customHeight="1">
      <c r="A56" s="278"/>
      <c r="B56" s="279" t="s">
        <v>422</v>
      </c>
      <c r="C56" s="278"/>
      <c r="D56" s="278"/>
      <c r="E56" s="278"/>
      <c r="F56" s="278"/>
      <c r="G56" s="278"/>
      <c r="H56" s="278"/>
      <c r="I56" s="278"/>
      <c r="J56" s="278"/>
      <c r="K56" s="278" t="s">
        <v>405</v>
      </c>
      <c r="L56" s="278" t="s">
        <v>405</v>
      </c>
      <c r="M56" s="278" t="s">
        <v>405</v>
      </c>
      <c r="N56" s="278" t="s">
        <v>405</v>
      </c>
      <c r="O56" s="278" t="s">
        <v>405</v>
      </c>
      <c r="P56" s="278" t="s">
        <v>405</v>
      </c>
      <c r="Q56" s="278" t="s">
        <v>405</v>
      </c>
      <c r="R56" s="278" t="s">
        <v>405</v>
      </c>
      <c r="S56" s="278" t="s">
        <v>405</v>
      </c>
      <c r="T56" s="278" t="s">
        <v>405</v>
      </c>
      <c r="U56" s="278" t="s">
        <v>405</v>
      </c>
      <c r="V56" s="278" t="s">
        <v>405</v>
      </c>
      <c r="W56" s="278" t="s">
        <v>405</v>
      </c>
      <c r="X56" s="278" t="s">
        <v>405</v>
      </c>
      <c r="Y56" s="278" t="s">
        <v>405</v>
      </c>
      <c r="Z56" s="278" t="s">
        <v>405</v>
      </c>
      <c r="AA56" s="278" t="s">
        <v>405</v>
      </c>
      <c r="AB56" s="278" t="s">
        <v>405</v>
      </c>
      <c r="AC56" s="278" t="s">
        <v>405</v>
      </c>
      <c r="AD56" s="278" t="s">
        <v>405</v>
      </c>
      <c r="AE56" s="278" t="s">
        <v>405</v>
      </c>
      <c r="AF56" s="278" t="s">
        <v>405</v>
      </c>
      <c r="AG56" s="278" t="s">
        <v>405</v>
      </c>
      <c r="AH56" s="278" t="s">
        <v>405</v>
      </c>
      <c r="AI56" s="278" t="s">
        <v>405</v>
      </c>
      <c r="AJ56" s="278" t="s">
        <v>405</v>
      </c>
      <c r="AK56" s="278" t="s">
        <v>405</v>
      </c>
      <c r="AL56" s="278" t="s">
        <v>405</v>
      </c>
      <c r="AM56" s="278" t="s">
        <v>405</v>
      </c>
      <c r="AN56" s="278" t="s">
        <v>405</v>
      </c>
      <c r="AO56" s="278" t="s">
        <v>405</v>
      </c>
      <c r="AP56" s="278" t="s">
        <v>405</v>
      </c>
      <c r="AQ56" s="278" t="s">
        <v>405</v>
      </c>
      <c r="AR56" s="278" t="s">
        <v>405</v>
      </c>
      <c r="AS56" s="278" t="s">
        <v>405</v>
      </c>
      <c r="AT56" s="278" t="s">
        <v>405</v>
      </c>
      <c r="AU56" s="278" t="s">
        <v>405</v>
      </c>
      <c r="AV56" s="278" t="s">
        <v>405</v>
      </c>
      <c r="AW56" s="278" t="s">
        <v>405</v>
      </c>
      <c r="AX56" s="278" t="s">
        <v>405</v>
      </c>
      <c r="AY56" s="278" t="s">
        <v>405</v>
      </c>
      <c r="AZ56" s="278" t="s">
        <v>405</v>
      </c>
      <c r="BA56" s="278" t="s">
        <v>405</v>
      </c>
      <c r="BB56" s="278" t="s">
        <v>405</v>
      </c>
      <c r="BC56" s="278" t="s">
        <v>405</v>
      </c>
      <c r="BD56" s="278" t="s">
        <v>405</v>
      </c>
      <c r="BE56" s="278" t="s">
        <v>405</v>
      </c>
      <c r="BF56" s="278" t="s">
        <v>405</v>
      </c>
      <c r="BG56" s="278" t="s">
        <v>405</v>
      </c>
      <c r="BH56" s="278" t="s">
        <v>405</v>
      </c>
      <c r="BI56" s="278" t="s">
        <v>405</v>
      </c>
      <c r="BJ56" s="278" t="s">
        <v>405</v>
      </c>
      <c r="BK56" s="278" t="s">
        <v>405</v>
      </c>
      <c r="BL56" s="278" t="s">
        <v>405</v>
      </c>
      <c r="BM56" s="278" t="s">
        <v>405</v>
      </c>
      <c r="BN56" s="278" t="s">
        <v>405</v>
      </c>
      <c r="BO56" s="278" t="s">
        <v>405</v>
      </c>
      <c r="BP56" s="278" t="s">
        <v>405</v>
      </c>
      <c r="BQ56" s="278" t="s">
        <v>405</v>
      </c>
      <c r="BR56" s="278" t="s">
        <v>405</v>
      </c>
      <c r="BS56" s="278" t="s">
        <v>405</v>
      </c>
      <c r="BT56" s="278" t="s">
        <v>405</v>
      </c>
      <c r="BU56" s="278" t="s">
        <v>405</v>
      </c>
      <c r="BV56" s="278" t="s">
        <v>405</v>
      </c>
      <c r="BW56" s="278" t="s">
        <v>405</v>
      </c>
      <c r="BX56" s="278" t="s">
        <v>405</v>
      </c>
      <c r="BY56" s="278" t="s">
        <v>405</v>
      </c>
      <c r="BZ56" s="278" t="s">
        <v>405</v>
      </c>
      <c r="CA56" s="278" t="s">
        <v>405</v>
      </c>
      <c r="CB56" s="278" t="s">
        <v>405</v>
      </c>
      <c r="CC56" s="278" t="s">
        <v>405</v>
      </c>
      <c r="CD56" s="278" t="s">
        <v>405</v>
      </c>
      <c r="CE56" s="278" t="s">
        <v>405</v>
      </c>
      <c r="CF56" s="278" t="s">
        <v>405</v>
      </c>
      <c r="CG56" s="278" t="s">
        <v>405</v>
      </c>
      <c r="CH56" s="278" t="s">
        <v>405</v>
      </c>
      <c r="CI56" s="278" t="s">
        <v>405</v>
      </c>
      <c r="CJ56" s="278" t="s">
        <v>405</v>
      </c>
      <c r="CK56" s="278" t="s">
        <v>405</v>
      </c>
      <c r="CL56" s="278" t="s">
        <v>405</v>
      </c>
      <c r="CM56" s="278" t="s">
        <v>405</v>
      </c>
      <c r="CN56" s="278" t="s">
        <v>405</v>
      </c>
      <c r="CO56" s="278" t="s">
        <v>405</v>
      </c>
      <c r="CP56" s="278" t="s">
        <v>405</v>
      </c>
      <c r="CQ56" s="278" t="s">
        <v>405</v>
      </c>
      <c r="CR56" s="278" t="s">
        <v>405</v>
      </c>
      <c r="CS56" s="278" t="s">
        <v>405</v>
      </c>
      <c r="CT56" s="278" t="s">
        <v>405</v>
      </c>
      <c r="CU56" s="278" t="s">
        <v>405</v>
      </c>
      <c r="CV56" s="278" t="s">
        <v>405</v>
      </c>
      <c r="CW56" s="278" t="s">
        <v>405</v>
      </c>
      <c r="CX56" s="278" t="s">
        <v>405</v>
      </c>
      <c r="CY56" s="278" t="s">
        <v>405</v>
      </c>
      <c r="CZ56" s="278" t="s">
        <v>405</v>
      </c>
      <c r="DA56" s="278" t="s">
        <v>405</v>
      </c>
      <c r="DB56" s="278" t="s">
        <v>405</v>
      </c>
      <c r="DC56" s="278" t="s">
        <v>405</v>
      </c>
      <c r="DD56" s="278" t="s">
        <v>405</v>
      </c>
      <c r="DE56" s="278" t="s">
        <v>405</v>
      </c>
      <c r="DF56" s="278" t="s">
        <v>405</v>
      </c>
      <c r="DG56" s="278" t="s">
        <v>405</v>
      </c>
      <c r="DH56" s="278" t="s">
        <v>405</v>
      </c>
      <c r="DI56" s="278" t="s">
        <v>405</v>
      </c>
      <c r="DJ56" s="278" t="s">
        <v>405</v>
      </c>
      <c r="DK56" s="278" t="s">
        <v>405</v>
      </c>
      <c r="DL56" s="278" t="s">
        <v>405</v>
      </c>
      <c r="DM56" s="278" t="s">
        <v>405</v>
      </c>
      <c r="DN56" s="278" t="s">
        <v>405</v>
      </c>
      <c r="DO56" s="278" t="s">
        <v>405</v>
      </c>
      <c r="DP56" s="278" t="s">
        <v>405</v>
      </c>
      <c r="DQ56" s="278" t="s">
        <v>405</v>
      </c>
      <c r="DR56" s="278" t="s">
        <v>405</v>
      </c>
      <c r="DS56" s="278" t="s">
        <v>405</v>
      </c>
      <c r="DT56" s="278" t="s">
        <v>405</v>
      </c>
      <c r="DU56" s="278" t="s">
        <v>405</v>
      </c>
      <c r="DV56" s="278" t="s">
        <v>405</v>
      </c>
      <c r="DW56" s="278" t="s">
        <v>405</v>
      </c>
      <c r="DX56" s="278" t="s">
        <v>405</v>
      </c>
      <c r="DY56" s="278" t="s">
        <v>405</v>
      </c>
      <c r="DZ56" s="278" t="s">
        <v>405</v>
      </c>
      <c r="EA56" s="278" t="s">
        <v>405</v>
      </c>
      <c r="EB56" s="278" t="s">
        <v>405</v>
      </c>
      <c r="EC56" s="278" t="s">
        <v>405</v>
      </c>
      <c r="ED56" s="278" t="s">
        <v>405</v>
      </c>
      <c r="EE56" s="278" t="s">
        <v>405</v>
      </c>
      <c r="EF56" s="278" t="s">
        <v>405</v>
      </c>
      <c r="EG56" s="278" t="s">
        <v>405</v>
      </c>
      <c r="EH56" s="278" t="s">
        <v>405</v>
      </c>
      <c r="EI56" s="278" t="s">
        <v>405</v>
      </c>
      <c r="EJ56" s="278" t="s">
        <v>405</v>
      </c>
      <c r="EK56" s="278" t="s">
        <v>405</v>
      </c>
      <c r="EL56" s="278" t="s">
        <v>405</v>
      </c>
      <c r="EM56" s="278" t="s">
        <v>405</v>
      </c>
      <c r="EN56" s="278" t="s">
        <v>405</v>
      </c>
      <c r="EO56" s="278" t="s">
        <v>405</v>
      </c>
      <c r="EP56" s="278" t="s">
        <v>405</v>
      </c>
      <c r="EQ56" s="278" t="s">
        <v>405</v>
      </c>
      <c r="ER56" s="278" t="s">
        <v>405</v>
      </c>
      <c r="ES56" s="278" t="s">
        <v>405</v>
      </c>
      <c r="ET56" s="278" t="s">
        <v>405</v>
      </c>
      <c r="EU56" s="278" t="s">
        <v>405</v>
      </c>
      <c r="EV56" s="278" t="s">
        <v>405</v>
      </c>
      <c r="EW56" s="278" t="s">
        <v>405</v>
      </c>
      <c r="EX56" s="278" t="s">
        <v>405</v>
      </c>
      <c r="EY56" s="278" t="s">
        <v>405</v>
      </c>
      <c r="EZ56" s="278" t="s">
        <v>405</v>
      </c>
      <c r="FA56" s="278" t="s">
        <v>405</v>
      </c>
      <c r="FB56" s="278" t="s">
        <v>405</v>
      </c>
      <c r="FC56" s="278" t="s">
        <v>405</v>
      </c>
      <c r="FD56" s="278" t="s">
        <v>405</v>
      </c>
      <c r="FE56" s="278" t="s">
        <v>405</v>
      </c>
      <c r="FF56" s="278" t="s">
        <v>405</v>
      </c>
      <c r="FG56" s="278" t="s">
        <v>405</v>
      </c>
      <c r="FH56" s="278" t="s">
        <v>405</v>
      </c>
      <c r="FI56" s="278" t="s">
        <v>405</v>
      </c>
      <c r="FJ56" s="278" t="s">
        <v>405</v>
      </c>
      <c r="FK56" s="278" t="s">
        <v>405</v>
      </c>
      <c r="FL56" s="278" t="s">
        <v>405</v>
      </c>
      <c r="FM56" s="278" t="s">
        <v>405</v>
      </c>
      <c r="FN56" s="278" t="s">
        <v>405</v>
      </c>
      <c r="FO56" s="278" t="s">
        <v>405</v>
      </c>
      <c r="FP56" s="278" t="s">
        <v>405</v>
      </c>
      <c r="FQ56" s="278" t="s">
        <v>405</v>
      </c>
      <c r="FR56" s="278" t="s">
        <v>405</v>
      </c>
      <c r="FS56" s="278" t="s">
        <v>405</v>
      </c>
      <c r="FT56" s="278" t="s">
        <v>405</v>
      </c>
      <c r="FU56" s="278" t="s">
        <v>405</v>
      </c>
      <c r="FV56" s="278" t="s">
        <v>405</v>
      </c>
      <c r="FW56" s="278" t="s">
        <v>405</v>
      </c>
      <c r="FX56" s="278" t="s">
        <v>405</v>
      </c>
      <c r="FY56" s="278" t="s">
        <v>405</v>
      </c>
      <c r="FZ56" s="278" t="s">
        <v>405</v>
      </c>
      <c r="GA56" s="278" t="s">
        <v>405</v>
      </c>
      <c r="GB56" s="278" t="s">
        <v>405</v>
      </c>
      <c r="GC56" s="278" t="s">
        <v>405</v>
      </c>
      <c r="GD56" s="278" t="s">
        <v>405</v>
      </c>
      <c r="GE56" s="278" t="s">
        <v>405</v>
      </c>
      <c r="GF56" s="278" t="s">
        <v>405</v>
      </c>
      <c r="GG56" s="278" t="s">
        <v>405</v>
      </c>
      <c r="GH56" s="278" t="s">
        <v>405</v>
      </c>
      <c r="GI56" s="278" t="s">
        <v>405</v>
      </c>
      <c r="GJ56" s="278" t="s">
        <v>405</v>
      </c>
      <c r="GK56" s="278" t="s">
        <v>405</v>
      </c>
      <c r="GL56" s="278" t="s">
        <v>405</v>
      </c>
      <c r="GM56" s="278" t="s">
        <v>405</v>
      </c>
      <c r="GN56" s="278" t="s">
        <v>405</v>
      </c>
      <c r="GO56" s="278" t="s">
        <v>405</v>
      </c>
      <c r="GP56" s="278" t="s">
        <v>405</v>
      </c>
      <c r="GQ56" s="278" t="s">
        <v>405</v>
      </c>
      <c r="GR56" s="278" t="s">
        <v>405</v>
      </c>
      <c r="GS56" s="278" t="s">
        <v>405</v>
      </c>
      <c r="GT56" s="278" t="s">
        <v>405</v>
      </c>
      <c r="GU56" s="278" t="s">
        <v>405</v>
      </c>
      <c r="GV56" s="278" t="s">
        <v>405</v>
      </c>
      <c r="GW56" s="278" t="s">
        <v>405</v>
      </c>
      <c r="GX56" s="278" t="s">
        <v>405</v>
      </c>
      <c r="GY56" s="278" t="s">
        <v>405</v>
      </c>
      <c r="GZ56" s="278" t="s">
        <v>405</v>
      </c>
      <c r="HA56" s="278" t="s">
        <v>405</v>
      </c>
      <c r="HB56" s="278" t="s">
        <v>405</v>
      </c>
      <c r="HC56" s="278" t="s">
        <v>405</v>
      </c>
      <c r="HD56" s="278" t="s">
        <v>405</v>
      </c>
      <c r="HE56" s="278" t="s">
        <v>405</v>
      </c>
      <c r="HF56" s="278" t="s">
        <v>405</v>
      </c>
      <c r="HG56" s="278" t="s">
        <v>405</v>
      </c>
      <c r="HH56" s="278" t="s">
        <v>405</v>
      </c>
      <c r="HI56" s="278" t="s">
        <v>405</v>
      </c>
      <c r="HJ56" s="278" t="s">
        <v>405</v>
      </c>
      <c r="HK56" s="278" t="s">
        <v>405</v>
      </c>
      <c r="HL56" s="278" t="s">
        <v>405</v>
      </c>
      <c r="HM56" s="278" t="s">
        <v>405</v>
      </c>
      <c r="HN56" s="278" t="s">
        <v>405</v>
      </c>
      <c r="HO56" s="278" t="s">
        <v>405</v>
      </c>
      <c r="HP56" s="278" t="s">
        <v>405</v>
      </c>
      <c r="HQ56" s="278" t="s">
        <v>405</v>
      </c>
      <c r="HR56" s="278" t="s">
        <v>405</v>
      </c>
      <c r="HS56" s="278" t="s">
        <v>405</v>
      </c>
      <c r="HT56" s="278" t="s">
        <v>405</v>
      </c>
      <c r="HU56" s="278" t="s">
        <v>405</v>
      </c>
      <c r="HV56" s="278" t="s">
        <v>405</v>
      </c>
      <c r="HW56" s="278" t="s">
        <v>405</v>
      </c>
      <c r="HX56" s="278" t="s">
        <v>405</v>
      </c>
      <c r="HY56" s="278" t="s">
        <v>405</v>
      </c>
      <c r="HZ56" s="278" t="s">
        <v>405</v>
      </c>
      <c r="IA56" s="278" t="s">
        <v>405</v>
      </c>
      <c r="IB56" s="278" t="s">
        <v>405</v>
      </c>
      <c r="IC56" s="278" t="s">
        <v>405</v>
      </c>
      <c r="ID56" s="278" t="s">
        <v>405</v>
      </c>
      <c r="IE56" s="278" t="s">
        <v>405</v>
      </c>
      <c r="IF56" s="278" t="s">
        <v>405</v>
      </c>
      <c r="IG56" s="278" t="s">
        <v>405</v>
      </c>
      <c r="IH56" s="278" t="s">
        <v>405</v>
      </c>
      <c r="II56" s="278" t="s">
        <v>405</v>
      </c>
      <c r="IJ56" s="278" t="s">
        <v>405</v>
      </c>
      <c r="IK56" s="278" t="s">
        <v>405</v>
      </c>
      <c r="IL56" s="278" t="s">
        <v>405</v>
      </c>
      <c r="IM56" s="278" t="s">
        <v>405</v>
      </c>
      <c r="IN56" s="278" t="s">
        <v>405</v>
      </c>
      <c r="IO56" s="278" t="s">
        <v>405</v>
      </c>
      <c r="IP56" s="278" t="s">
        <v>405</v>
      </c>
      <c r="IQ56" s="278" t="s">
        <v>405</v>
      </c>
      <c r="IR56" s="278" t="s">
        <v>405</v>
      </c>
      <c r="IS56" s="278" t="s">
        <v>405</v>
      </c>
      <c r="IT56" s="278" t="s">
        <v>405</v>
      </c>
      <c r="IU56" s="278" t="s">
        <v>405</v>
      </c>
      <c r="IV56" s="278" t="s">
        <v>405</v>
      </c>
    </row>
    <row r="57" s="211" customFormat="1" ht="12.75"/>
    <row r="58" s="211" customFormat="1" ht="12.75"/>
    <row r="59" s="211" customFormat="1" ht="12.75"/>
    <row r="60" s="211" customFormat="1" ht="12.75"/>
    <row r="61" s="211" customFormat="1" ht="12.75">
      <c r="G61" s="212"/>
    </row>
    <row r="62" s="211" customFormat="1" ht="12.75"/>
    <row r="63" s="211" customFormat="1" ht="12.75"/>
    <row r="64" s="211" customFormat="1" ht="12.75"/>
    <row r="65" s="211" customFormat="1" ht="12.75"/>
    <row r="66" s="211" customFormat="1" ht="12.75"/>
    <row r="67" s="211" customFormat="1" ht="12.75"/>
    <row r="68" s="211" customFormat="1" ht="12.75"/>
    <row r="69" s="211" customFormat="1" ht="12.75"/>
    <row r="70" s="211" customFormat="1" ht="12.75"/>
    <row r="71" s="211" customFormat="1" ht="12.75"/>
    <row r="72" s="211" customFormat="1" ht="12.75"/>
    <row r="73" s="211" customFormat="1" ht="12.75"/>
    <row r="74" s="211" customFormat="1" ht="12.75"/>
    <row r="75" s="211" customFormat="1" ht="12.75"/>
    <row r="76" s="211" customFormat="1" ht="12.75"/>
    <row r="77" s="211" customFormat="1" ht="12.75"/>
    <row r="78" s="211" customFormat="1" ht="12.75"/>
    <row r="79" s="211" customFormat="1" ht="12.75"/>
    <row r="80" s="211" customFormat="1" ht="12.75"/>
    <row r="81" s="211" customFormat="1" ht="12.75"/>
    <row r="82" s="211" customFormat="1" ht="12.75"/>
    <row r="83" s="211" customFormat="1" ht="12.75"/>
    <row r="84" s="211" customFormat="1" ht="12.75"/>
    <row r="85" s="211" customFormat="1" ht="12.75"/>
    <row r="86" s="211" customFormat="1" ht="12.75"/>
    <row r="87" s="211" customFormat="1" ht="12.75"/>
    <row r="88" s="211" customFormat="1" ht="12.75"/>
    <row r="89" s="211" customFormat="1" ht="12.75"/>
    <row r="90" s="211" customFormat="1" ht="12.75"/>
    <row r="91" s="211" customFormat="1" ht="12.75"/>
    <row r="92" s="211" customFormat="1" ht="12.75"/>
    <row r="93" s="211" customFormat="1" ht="12.75"/>
    <row r="94" s="211" customFormat="1" ht="12.75"/>
    <row r="95" s="211" customFormat="1" ht="12.75"/>
    <row r="96" s="211" customFormat="1" ht="12.75"/>
    <row r="97" s="211" customFormat="1" ht="12.75"/>
    <row r="98" s="211" customFormat="1" ht="12.75"/>
    <row r="99" s="211" customFormat="1" ht="12.75"/>
    <row r="100" s="211" customFormat="1" ht="12.75"/>
    <row r="101" s="211" customFormat="1" ht="12.75"/>
    <row r="102" s="211" customFormat="1" ht="12.75"/>
    <row r="103" s="211" customFormat="1" ht="12.75"/>
    <row r="104" s="211" customFormat="1" ht="12.75"/>
    <row r="105" s="211" customFormat="1" ht="12.75"/>
    <row r="106" s="211" customFormat="1" ht="12.75"/>
    <row r="107" s="211" customFormat="1" ht="12.75"/>
    <row r="108" s="211" customFormat="1" ht="12.75"/>
    <row r="109" s="211" customFormat="1" ht="12.75"/>
    <row r="110" s="211" customFormat="1" ht="12.75"/>
    <row r="111" s="211" customFormat="1" ht="12.75"/>
    <row r="112" s="211" customFormat="1" ht="12.75"/>
    <row r="113" s="211" customFormat="1" ht="12.75"/>
    <row r="114" s="211" customFormat="1" ht="12.75"/>
    <row r="115" s="211" customFormat="1" ht="12.75"/>
    <row r="116" s="211" customFormat="1" ht="12.75"/>
    <row r="117" s="211" customFormat="1" ht="12.75"/>
    <row r="118" s="211" customFormat="1" ht="12.75"/>
    <row r="119" s="211" customFormat="1" ht="12.75"/>
    <row r="120" s="211" customFormat="1" ht="12.75"/>
    <row r="121" s="211" customFormat="1" ht="12.75"/>
    <row r="122" s="211" customFormat="1" ht="12.75"/>
    <row r="123" s="211" customFormat="1" ht="12.75"/>
    <row r="124" s="211" customFormat="1" ht="12.75"/>
    <row r="125" s="211" customFormat="1" ht="12.75"/>
    <row r="126" s="211" customFormat="1" ht="12.75"/>
    <row r="127" s="211" customFormat="1" ht="12.75"/>
    <row r="128" s="211" customFormat="1" ht="12.75"/>
    <row r="129" s="211" customFormat="1" ht="12.75"/>
    <row r="130" s="211" customFormat="1" ht="12.75"/>
    <row r="131" s="211" customFormat="1" ht="12.75"/>
    <row r="132" s="211" customFormat="1" ht="12.75"/>
    <row r="133" s="211" customFormat="1" ht="12.75"/>
    <row r="134" s="211" customFormat="1" ht="12.75"/>
    <row r="135" s="211" customFormat="1" ht="12.75"/>
    <row r="136" s="211" customFormat="1" ht="12.75"/>
    <row r="137" s="211" customFormat="1" ht="12.75"/>
    <row r="138" s="211" customFormat="1" ht="12.75"/>
    <row r="139" s="211" customFormat="1" ht="12.75"/>
    <row r="140" s="211" customFormat="1" ht="12.75"/>
    <row r="141" s="211" customFormat="1" ht="12.75"/>
    <row r="142" s="211" customFormat="1" ht="12.75"/>
    <row r="143" s="211" customFormat="1" ht="12.75"/>
    <row r="144" s="211" customFormat="1" ht="12.75"/>
    <row r="145" s="211" customFormat="1" ht="12.75"/>
    <row r="146" s="211" customFormat="1" ht="12.75"/>
    <row r="147" s="211" customFormat="1" ht="12.75"/>
    <row r="148" s="211" customFormat="1" ht="12.75"/>
    <row r="149" s="211" customFormat="1" ht="12.75"/>
    <row r="150" s="211" customFormat="1" ht="12.75"/>
    <row r="151" s="211" customFormat="1" ht="12.75"/>
    <row r="152" s="211" customFormat="1" ht="12.75"/>
    <row r="153" s="211" customFormat="1" ht="12.75"/>
    <row r="154" s="211" customFormat="1" ht="12.75"/>
    <row r="155" s="211" customFormat="1" ht="12.75"/>
    <row r="156" s="211" customFormat="1" ht="12.75"/>
    <row r="157" s="211" customFormat="1" ht="12.75"/>
    <row r="158" s="211" customFormat="1" ht="12.75"/>
    <row r="159" s="211" customFormat="1" ht="12.75"/>
    <row r="160" s="211" customFormat="1" ht="12.75"/>
    <row r="161" s="211" customFormat="1" ht="12.75"/>
    <row r="162" s="211" customFormat="1" ht="12.75"/>
    <row r="163" s="211" customFormat="1" ht="12.75"/>
    <row r="164" s="211" customFormat="1" ht="12.75"/>
    <row r="165" s="211" customFormat="1" ht="12.75"/>
    <row r="166" s="211" customFormat="1" ht="12.75"/>
    <row r="167" s="211" customFormat="1" ht="12.75"/>
    <row r="168" s="211" customFormat="1" ht="12.75"/>
    <row r="169" s="211" customFormat="1" ht="12.75"/>
    <row r="170" s="211" customFormat="1" ht="12.75"/>
    <row r="171" s="211" customFormat="1" ht="12.75"/>
    <row r="172" s="211" customFormat="1" ht="12.75"/>
    <row r="173" s="211" customFormat="1" ht="12.75"/>
    <row r="174" s="211" customFormat="1" ht="12.75"/>
    <row r="175" s="211" customFormat="1" ht="12.75"/>
    <row r="176" s="211" customFormat="1" ht="12.75"/>
    <row r="177" s="211" customFormat="1" ht="12.75"/>
    <row r="178" s="211" customFormat="1" ht="12.75"/>
    <row r="179" s="211" customFormat="1" ht="12.75"/>
    <row r="180" s="211" customFormat="1" ht="12.75"/>
    <row r="181" s="211" customFormat="1" ht="12.75"/>
    <row r="182" s="211" customFormat="1" ht="12.75"/>
    <row r="183" s="211" customFormat="1" ht="12.75"/>
    <row r="184" s="211" customFormat="1" ht="12.75"/>
    <row r="185" s="211" customFormat="1" ht="12.75"/>
    <row r="186" s="211" customFormat="1" ht="12.75"/>
    <row r="187" s="211" customFormat="1" ht="12.75"/>
    <row r="188" s="211" customFormat="1" ht="12.75"/>
    <row r="189" s="211" customFormat="1" ht="12.75"/>
    <row r="190" s="211" customFormat="1" ht="12.75"/>
    <row r="191" s="211" customFormat="1" ht="12.75"/>
    <row r="192" s="211" customFormat="1" ht="12.75"/>
    <row r="193" s="211" customFormat="1" ht="12.75"/>
    <row r="194" s="211" customFormat="1" ht="12.75"/>
    <row r="195" s="211" customFormat="1" ht="12.75"/>
    <row r="196" s="211" customFormat="1" ht="12.75"/>
    <row r="197" s="211" customFormat="1" ht="12.75"/>
    <row r="198" s="211" customFormat="1" ht="12.75"/>
    <row r="199" s="211" customFormat="1" ht="12.75"/>
    <row r="200" s="211" customFormat="1" ht="12.75"/>
    <row r="201" s="211" customFormat="1" ht="12.75"/>
    <row r="202" s="211" customFormat="1" ht="12.75"/>
    <row r="203" s="211" customFormat="1" ht="12.75"/>
    <row r="204" s="211" customFormat="1" ht="12.75"/>
    <row r="205" s="211" customFormat="1" ht="12.75"/>
    <row r="206" s="211" customFormat="1" ht="12.75"/>
    <row r="207" s="211" customFormat="1" ht="12.75"/>
    <row r="208" s="211" customFormat="1" ht="12.75"/>
    <row r="209" s="211" customFormat="1" ht="12.75"/>
    <row r="210" s="211" customFormat="1" ht="12.75"/>
    <row r="211" s="211" customFormat="1" ht="12.75"/>
    <row r="212" s="211" customFormat="1" ht="12.75"/>
    <row r="213" s="211" customFormat="1" ht="12.75"/>
    <row r="214" s="211" customFormat="1" ht="12.75"/>
    <row r="215" s="211" customFormat="1" ht="12.75"/>
    <row r="216" s="211" customFormat="1" ht="12.75"/>
    <row r="217" s="211" customFormat="1" ht="12.75"/>
    <row r="218" s="211" customFormat="1" ht="12.75"/>
    <row r="219" s="211" customFormat="1" ht="12.75"/>
    <row r="220" s="211" customFormat="1" ht="12.75"/>
    <row r="221" s="211" customFormat="1" ht="12.75"/>
    <row r="222" s="211" customFormat="1" ht="12.75"/>
    <row r="223" s="211" customFormat="1" ht="12.75"/>
    <row r="224" s="211" customFormat="1" ht="12.75"/>
    <row r="225" s="211" customFormat="1" ht="12.75"/>
    <row r="226" s="211" customFormat="1" ht="12.75"/>
  </sheetData>
  <sheetProtection/>
  <mergeCells count="23">
    <mergeCell ref="A1:J1"/>
    <mergeCell ref="A2:J2"/>
    <mergeCell ref="F25:G25"/>
    <mergeCell ref="I4:J4"/>
    <mergeCell ref="A6:E6"/>
    <mergeCell ref="F6:J6"/>
    <mergeCell ref="A54:B54"/>
    <mergeCell ref="A52:B52"/>
    <mergeCell ref="A27:B27"/>
    <mergeCell ref="F27:G27"/>
    <mergeCell ref="A30:B30"/>
    <mergeCell ref="F30:G30"/>
    <mergeCell ref="A50:B50"/>
    <mergeCell ref="F43:G43"/>
    <mergeCell ref="F45:G45"/>
    <mergeCell ref="F52:G52"/>
    <mergeCell ref="F50:G50"/>
    <mergeCell ref="F29:G29"/>
    <mergeCell ref="A21:B21"/>
    <mergeCell ref="A23:B23"/>
    <mergeCell ref="A25:B25"/>
    <mergeCell ref="F23:G23"/>
    <mergeCell ref="A29:B29"/>
  </mergeCells>
  <printOptions horizontalCentered="1"/>
  <pageMargins left="0.2362204724409449" right="0.2362204724409449" top="0" bottom="0" header="0.2755905511811024" footer="0.1968503937007874"/>
  <pageSetup fitToHeight="1" fitToWidth="1" horizontalDpi="300" verticalDpi="300" orientation="landscape" paperSize="9" scale="10" r:id="rId1"/>
  <rowBreaks count="1" manualBreakCount="1">
    <brk id="2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E15"/>
  <sheetViews>
    <sheetView zoomScaleSheetLayoutView="80" zoomScalePageLayoutView="0" workbookViewId="0" topLeftCell="A1">
      <selection activeCell="E4" sqref="E4"/>
    </sheetView>
  </sheetViews>
  <sheetFormatPr defaultColWidth="9.140625" defaultRowHeight="12.75"/>
  <cols>
    <col min="1" max="1" width="8.421875" style="520" customWidth="1"/>
    <col min="2" max="2" width="44.421875" style="520" customWidth="1"/>
    <col min="3" max="3" width="5.57421875" style="520" hidden="1" customWidth="1"/>
    <col min="4" max="4" width="14.7109375" style="520" customWidth="1"/>
    <col min="5" max="5" width="21.140625" style="520" customWidth="1"/>
    <col min="6" max="16384" width="9.140625" style="520" customWidth="1"/>
  </cols>
  <sheetData>
    <row r="1" spans="1:5" ht="15.75">
      <c r="A1" s="783" t="s">
        <v>739</v>
      </c>
      <c r="B1" s="783"/>
      <c r="C1" s="783"/>
      <c r="D1" s="783"/>
      <c r="E1" s="783"/>
    </row>
    <row r="2" spans="1:5" ht="15.75">
      <c r="A2" s="695"/>
      <c r="B2" s="695"/>
      <c r="C2" s="695"/>
      <c r="D2" s="695"/>
      <c r="E2" s="695"/>
    </row>
    <row r="3" spans="1:5" ht="12.75" customHeight="1">
      <c r="A3" s="521"/>
      <c r="B3" s="521"/>
      <c r="C3" s="521"/>
      <c r="D3" s="521"/>
      <c r="E3" s="696" t="s">
        <v>740</v>
      </c>
    </row>
    <row r="4" spans="1:5" ht="15.75" thickBot="1">
      <c r="A4" s="522"/>
      <c r="B4" s="522"/>
      <c r="C4" s="522"/>
      <c r="D4" s="522"/>
      <c r="E4" s="522" t="s">
        <v>725</v>
      </c>
    </row>
    <row r="5" spans="1:5" ht="15.75" customHeight="1" thickBot="1">
      <c r="A5" s="784" t="s">
        <v>719</v>
      </c>
      <c r="B5" s="785" t="s">
        <v>718</v>
      </c>
      <c r="C5" s="785"/>
      <c r="D5" s="786" t="s">
        <v>622</v>
      </c>
      <c r="E5" s="785" t="s">
        <v>623</v>
      </c>
    </row>
    <row r="6" spans="1:5" ht="15.75" customHeight="1" thickBot="1">
      <c r="A6" s="784"/>
      <c r="B6" s="785"/>
      <c r="C6" s="785"/>
      <c r="D6" s="787"/>
      <c r="E6" s="785"/>
    </row>
    <row r="7" spans="1:5" ht="15.75" customHeight="1" thickBot="1">
      <c r="A7" s="784"/>
      <c r="B7" s="785"/>
      <c r="C7" s="785"/>
      <c r="D7" s="787"/>
      <c r="E7" s="785"/>
    </row>
    <row r="8" spans="1:5" ht="15.75" customHeight="1" thickBot="1">
      <c r="A8" s="784"/>
      <c r="B8" s="785"/>
      <c r="C8" s="785"/>
      <c r="D8" s="788"/>
      <c r="E8" s="785"/>
    </row>
    <row r="9" spans="1:5" ht="27.75" customHeight="1">
      <c r="A9" s="524" t="s">
        <v>129</v>
      </c>
      <c r="B9" s="528" t="s">
        <v>716</v>
      </c>
      <c r="C9" s="525"/>
      <c r="D9" s="526">
        <v>5000</v>
      </c>
      <c r="E9" s="527" t="s">
        <v>625</v>
      </c>
    </row>
    <row r="10" spans="1:5" ht="27.75" customHeight="1">
      <c r="A10" s="524" t="s">
        <v>130</v>
      </c>
      <c r="B10" s="528" t="s">
        <v>630</v>
      </c>
      <c r="C10" s="525"/>
      <c r="D10" s="526">
        <v>5000</v>
      </c>
      <c r="E10" s="527" t="s">
        <v>625</v>
      </c>
    </row>
    <row r="11" spans="1:5" ht="27.75" customHeight="1">
      <c r="A11" s="524" t="s">
        <v>131</v>
      </c>
      <c r="B11" s="659" t="s">
        <v>300</v>
      </c>
      <c r="C11" s="533"/>
      <c r="D11" s="526">
        <v>8605</v>
      </c>
      <c r="E11" s="527" t="s">
        <v>625</v>
      </c>
    </row>
    <row r="12" spans="1:5" s="660" customFormat="1" ht="27.75" customHeight="1">
      <c r="A12" s="530" t="s">
        <v>624</v>
      </c>
      <c r="B12" s="523" t="s">
        <v>627</v>
      </c>
      <c r="C12" s="525"/>
      <c r="D12" s="529">
        <f>SUM(D9:D11)</f>
        <v>18605</v>
      </c>
      <c r="E12" s="527"/>
    </row>
    <row r="13" spans="1:5" s="660" customFormat="1" ht="27.75" customHeight="1">
      <c r="A13" s="530" t="s">
        <v>626</v>
      </c>
      <c r="B13" s="532" t="s">
        <v>628</v>
      </c>
      <c r="C13" s="531"/>
      <c r="D13" s="529">
        <v>2000</v>
      </c>
      <c r="E13" s="527" t="s">
        <v>717</v>
      </c>
    </row>
    <row r="14" spans="1:5" ht="27.75" customHeight="1" thickBot="1">
      <c r="A14" s="534"/>
      <c r="B14" s="535" t="s">
        <v>629</v>
      </c>
      <c r="C14" s="536"/>
      <c r="D14" s="537">
        <f>D12+D13</f>
        <v>20605</v>
      </c>
      <c r="E14" s="538"/>
    </row>
    <row r="15" spans="1:5" ht="16.5" customHeight="1">
      <c r="A15" s="539"/>
      <c r="B15" s="539"/>
      <c r="C15" s="539"/>
      <c r="D15" s="539"/>
      <c r="E15" s="539"/>
    </row>
  </sheetData>
  <sheetProtection/>
  <mergeCells count="6">
    <mergeCell ref="A1:E1"/>
    <mergeCell ref="A5:A8"/>
    <mergeCell ref="B5:B8"/>
    <mergeCell ref="C5:C8"/>
    <mergeCell ref="E5:E8"/>
    <mergeCell ref="D5:D8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K46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8.7109375" style="504" customWidth="1"/>
    <col min="2" max="2" width="46.28125" style="504" customWidth="1"/>
    <col min="3" max="3" width="14.421875" style="504" customWidth="1"/>
    <col min="4" max="5" width="15.28125" style="504" customWidth="1"/>
    <col min="6" max="6" width="13.28125" style="504" customWidth="1"/>
    <col min="7" max="8" width="14.7109375" style="504" customWidth="1"/>
    <col min="9" max="9" width="13.28125" style="504" customWidth="1"/>
    <col min="10" max="10" width="13.8515625" style="504" customWidth="1"/>
    <col min="11" max="16384" width="9.140625" style="504" customWidth="1"/>
  </cols>
  <sheetData>
    <row r="1" spans="1:10" ht="15.75">
      <c r="A1" s="789" t="s">
        <v>741</v>
      </c>
      <c r="B1" s="789"/>
      <c r="C1" s="789"/>
      <c r="D1" s="789"/>
      <c r="E1" s="789"/>
      <c r="F1" s="789"/>
      <c r="G1" s="789"/>
      <c r="H1" s="789"/>
      <c r="I1" s="789"/>
      <c r="J1" s="789"/>
    </row>
    <row r="2" spans="1:10" ht="15.75">
      <c r="A2" s="697"/>
      <c r="B2" s="697"/>
      <c r="C2" s="697"/>
      <c r="D2" s="697"/>
      <c r="E2" s="697"/>
      <c r="F2" s="697"/>
      <c r="G2" s="697"/>
      <c r="H2" s="697"/>
      <c r="I2" s="697"/>
      <c r="J2" s="697"/>
    </row>
    <row r="3" spans="1:10" ht="12.75">
      <c r="A3" s="507"/>
      <c r="B3" s="507"/>
      <c r="C3" s="507"/>
      <c r="D3" s="507"/>
      <c r="E3" s="507"/>
      <c r="F3" s="507"/>
      <c r="G3" s="507"/>
      <c r="H3" s="507"/>
      <c r="I3" s="507"/>
      <c r="J3" s="698" t="s">
        <v>742</v>
      </c>
    </row>
    <row r="4" spans="1:10" ht="12.75">
      <c r="A4" s="507"/>
      <c r="B4" s="507"/>
      <c r="C4" s="507"/>
      <c r="D4" s="507"/>
      <c r="E4" s="699"/>
      <c r="F4" s="699"/>
      <c r="G4" s="699"/>
      <c r="H4" s="699"/>
      <c r="I4" s="790" t="s">
        <v>725</v>
      </c>
      <c r="J4" s="790"/>
    </row>
    <row r="5" spans="1:10" ht="15" customHeight="1">
      <c r="A5" s="791" t="s">
        <v>591</v>
      </c>
      <c r="B5" s="794" t="s">
        <v>607</v>
      </c>
      <c r="C5" s="795" t="s">
        <v>608</v>
      </c>
      <c r="D5" s="796"/>
      <c r="E5" s="796"/>
      <c r="F5" s="797"/>
      <c r="G5" s="795" t="s">
        <v>609</v>
      </c>
      <c r="H5" s="796"/>
      <c r="I5" s="796"/>
      <c r="J5" s="797"/>
    </row>
    <row r="6" spans="1:10" ht="15" customHeight="1">
      <c r="A6" s="792"/>
      <c r="B6" s="792"/>
      <c r="C6" s="792" t="s">
        <v>620</v>
      </c>
      <c r="D6" s="792" t="s">
        <v>618</v>
      </c>
      <c r="E6" s="792" t="s">
        <v>619</v>
      </c>
      <c r="F6" s="792" t="s">
        <v>610</v>
      </c>
      <c r="G6" s="792" t="s">
        <v>536</v>
      </c>
      <c r="H6" s="508" t="s">
        <v>611</v>
      </c>
      <c r="I6" s="792" t="s">
        <v>612</v>
      </c>
      <c r="J6" s="792" t="s">
        <v>610</v>
      </c>
    </row>
    <row r="7" spans="1:10" ht="15" customHeight="1">
      <c r="A7" s="792"/>
      <c r="B7" s="792"/>
      <c r="C7" s="792"/>
      <c r="D7" s="792"/>
      <c r="E7" s="792"/>
      <c r="F7" s="792"/>
      <c r="G7" s="792"/>
      <c r="H7" s="508" t="s">
        <v>613</v>
      </c>
      <c r="I7" s="792"/>
      <c r="J7" s="792"/>
    </row>
    <row r="8" spans="1:10" ht="15" customHeight="1">
      <c r="A8" s="793"/>
      <c r="B8" s="793"/>
      <c r="C8" s="793"/>
      <c r="D8" s="793"/>
      <c r="E8" s="793"/>
      <c r="F8" s="793"/>
      <c r="G8" s="793"/>
      <c r="H8" s="509" t="s">
        <v>614</v>
      </c>
      <c r="I8" s="793"/>
      <c r="J8" s="793"/>
    </row>
    <row r="9" spans="1:10" ht="39.75" customHeight="1">
      <c r="A9" s="510" t="s">
        <v>129</v>
      </c>
      <c r="B9" s="514" t="s">
        <v>621</v>
      </c>
      <c r="C9" s="226">
        <f>D9+E9</f>
        <v>9923</v>
      </c>
      <c r="D9" s="226">
        <v>2023</v>
      </c>
      <c r="E9" s="519">
        <v>7900</v>
      </c>
      <c r="F9" s="511">
        <v>0</v>
      </c>
      <c r="G9" s="511">
        <f>H9+I9</f>
        <v>10096</v>
      </c>
      <c r="H9" s="511">
        <v>10096</v>
      </c>
      <c r="I9" s="519">
        <v>0</v>
      </c>
      <c r="J9" s="511">
        <v>0</v>
      </c>
    </row>
    <row r="10" spans="1:10" ht="39.75" customHeight="1">
      <c r="A10" s="512"/>
      <c r="B10" s="513" t="s">
        <v>715</v>
      </c>
      <c r="C10" s="511"/>
      <c r="D10" s="511"/>
      <c r="E10" s="519"/>
      <c r="F10" s="511"/>
      <c r="G10" s="511"/>
      <c r="H10" s="511"/>
      <c r="I10" s="519"/>
      <c r="J10" s="511"/>
    </row>
    <row r="11" spans="1:10" ht="39.75" customHeight="1">
      <c r="A11" s="510" t="s">
        <v>130</v>
      </c>
      <c r="B11" s="514" t="s">
        <v>616</v>
      </c>
      <c r="C11" s="226">
        <f>D11+E11</f>
        <v>21122</v>
      </c>
      <c r="D11" s="226">
        <v>17258</v>
      </c>
      <c r="E11" s="519">
        <v>3864</v>
      </c>
      <c r="F11" s="511">
        <v>0</v>
      </c>
      <c r="G11" s="511">
        <f>H11+I11</f>
        <v>24621</v>
      </c>
      <c r="H11" s="511">
        <v>24621</v>
      </c>
      <c r="I11" s="519">
        <v>0</v>
      </c>
      <c r="J11" s="511">
        <v>0</v>
      </c>
    </row>
    <row r="12" spans="1:10" ht="39.75" customHeight="1">
      <c r="A12" s="512"/>
      <c r="B12" s="515" t="s">
        <v>617</v>
      </c>
      <c r="C12" s="511"/>
      <c r="D12" s="511"/>
      <c r="E12" s="519"/>
      <c r="F12" s="511"/>
      <c r="G12" s="511"/>
      <c r="H12" s="511"/>
      <c r="I12" s="519"/>
      <c r="J12" s="511"/>
    </row>
    <row r="13" spans="1:10" ht="39.75" customHeight="1">
      <c r="A13" s="516"/>
      <c r="B13" s="517" t="s">
        <v>615</v>
      </c>
      <c r="C13" s="224">
        <f>C9+C11</f>
        <v>31045</v>
      </c>
      <c r="D13" s="224">
        <f aca="true" t="shared" si="0" ref="D13:J13">SUM(D9:D12)</f>
        <v>19281</v>
      </c>
      <c r="E13" s="518">
        <f t="shared" si="0"/>
        <v>11764</v>
      </c>
      <c r="F13" s="518">
        <f t="shared" si="0"/>
        <v>0</v>
      </c>
      <c r="G13" s="518">
        <f t="shared" si="0"/>
        <v>34717</v>
      </c>
      <c r="H13" s="518">
        <f t="shared" si="0"/>
        <v>34717</v>
      </c>
      <c r="I13" s="518">
        <f t="shared" si="0"/>
        <v>0</v>
      </c>
      <c r="J13" s="518">
        <f t="shared" si="0"/>
        <v>0</v>
      </c>
    </row>
    <row r="14" spans="2:8" ht="39.75" customHeight="1">
      <c r="B14" s="505"/>
      <c r="C14" s="505"/>
      <c r="D14" s="505"/>
      <c r="E14" s="505"/>
      <c r="F14" s="505"/>
      <c r="G14" s="505"/>
      <c r="H14" s="505"/>
    </row>
    <row r="15" ht="39.75" customHeight="1"/>
    <row r="46" ht="12.75">
      <c r="K46" s="506"/>
    </row>
  </sheetData>
  <sheetProtection/>
  <mergeCells count="13">
    <mergeCell ref="C5:F5"/>
    <mergeCell ref="D6:D8"/>
    <mergeCell ref="F6:F8"/>
    <mergeCell ref="A1:J1"/>
    <mergeCell ref="I4:J4"/>
    <mergeCell ref="A5:A8"/>
    <mergeCell ref="B5:B8"/>
    <mergeCell ref="G5:J5"/>
    <mergeCell ref="G6:G8"/>
    <mergeCell ref="E6:E8"/>
    <mergeCell ref="C6:C8"/>
    <mergeCell ref="J6:J8"/>
    <mergeCell ref="I6:I8"/>
  </mergeCells>
  <printOptions horizontalCentered="1"/>
  <pageMargins left="0.2362204724409449" right="0.2362204724409449" top="1.3385826771653544" bottom="0.1968503937007874" header="0.5905511811023623" footer="0.1968503937007874"/>
  <pageSetup horizontalDpi="300" verticalDpi="3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G59"/>
  <sheetViews>
    <sheetView view="pageBreakPreview" zoomScale="80" zoomScaleNormal="80" zoomScaleSheetLayoutView="80" zoomScalePageLayoutView="0" workbookViewId="0" topLeftCell="G19">
      <selection activeCell="P37" sqref="P37"/>
    </sheetView>
  </sheetViews>
  <sheetFormatPr defaultColWidth="9.140625" defaultRowHeight="12.75"/>
  <cols>
    <col min="1" max="1" width="15.140625" style="209" customWidth="1"/>
    <col min="2" max="2" width="58.28125" style="209" customWidth="1"/>
    <col min="3" max="3" width="7.421875" style="392" customWidth="1"/>
    <col min="4" max="4" width="10.57421875" style="392" bestFit="1" customWidth="1"/>
    <col min="5" max="5" width="13.57421875" style="209" customWidth="1"/>
    <col min="6" max="6" width="15.00390625" style="209" customWidth="1"/>
    <col min="7" max="7" width="14.7109375" style="209" customWidth="1"/>
    <col min="8" max="9" width="12.7109375" style="209" customWidth="1"/>
    <col min="10" max="10" width="15.7109375" style="209" customWidth="1"/>
    <col min="11" max="12" width="16.140625" style="209" customWidth="1"/>
    <col min="13" max="13" width="14.00390625" style="209" customWidth="1"/>
    <col min="14" max="15" width="13.28125" style="209" customWidth="1"/>
    <col min="16" max="16" width="10.7109375" style="209" customWidth="1"/>
    <col min="17" max="17" width="10.8515625" style="209" customWidth="1"/>
    <col min="18" max="18" width="10.57421875" style="209" customWidth="1"/>
    <col min="19" max="19" width="15.00390625" style="209" customWidth="1"/>
    <col min="20" max="20" width="18.140625" style="209" customWidth="1"/>
    <col min="21" max="21" width="6.140625" style="209" customWidth="1"/>
    <col min="22" max="22" width="6.7109375" style="209" customWidth="1"/>
    <col min="23" max="23" width="45.140625" style="209" customWidth="1"/>
    <col min="24" max="24" width="10.7109375" style="209" customWidth="1"/>
    <col min="25" max="25" width="12.8515625" style="209" customWidth="1"/>
    <col min="26" max="29" width="10.7109375" style="209" customWidth="1"/>
    <col min="30" max="32" width="12.57421875" style="209" customWidth="1"/>
    <col min="33" max="34" width="6.8515625" style="209" customWidth="1"/>
    <col min="35" max="35" width="8.57421875" style="209" customWidth="1"/>
    <col min="36" max="16384" width="9.140625" style="209" customWidth="1"/>
  </cols>
  <sheetData>
    <row r="1" spans="1:20" s="685" customFormat="1" ht="15.75">
      <c r="A1" s="763" t="s">
        <v>751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</row>
    <row r="2" spans="3:20" s="685" customFormat="1" ht="14.25">
      <c r="C2" s="700"/>
      <c r="D2" s="700"/>
      <c r="T2" s="701" t="s">
        <v>743</v>
      </c>
    </row>
    <row r="3" spans="3:20" s="685" customFormat="1" ht="12.75">
      <c r="C3" s="700"/>
      <c r="D3" s="700"/>
      <c r="S3" s="798" t="s">
        <v>725</v>
      </c>
      <c r="T3" s="798"/>
    </row>
    <row r="4" spans="1:35" s="424" customFormat="1" ht="40.5" customHeight="1">
      <c r="A4" s="803" t="s">
        <v>469</v>
      </c>
      <c r="B4" s="804" t="s">
        <v>238</v>
      </c>
      <c r="C4" s="421" t="s">
        <v>581</v>
      </c>
      <c r="D4" s="801" t="s">
        <v>705</v>
      </c>
      <c r="E4" s="801" t="s">
        <v>551</v>
      </c>
      <c r="F4" s="801" t="s">
        <v>552</v>
      </c>
      <c r="G4" s="801" t="s">
        <v>470</v>
      </c>
      <c r="H4" s="801" t="s">
        <v>471</v>
      </c>
      <c r="I4" s="802" t="s">
        <v>560</v>
      </c>
      <c r="J4" s="802"/>
      <c r="K4" s="802"/>
      <c r="L4" s="802"/>
      <c r="M4" s="802"/>
      <c r="N4" s="801" t="s">
        <v>472</v>
      </c>
      <c r="O4" s="801" t="s">
        <v>473</v>
      </c>
      <c r="P4" s="802" t="s">
        <v>553</v>
      </c>
      <c r="Q4" s="802"/>
      <c r="R4" s="802"/>
      <c r="S4" s="801" t="s">
        <v>563</v>
      </c>
      <c r="T4" s="800" t="s">
        <v>100</v>
      </c>
      <c r="U4" s="423"/>
      <c r="V4" s="423"/>
      <c r="W4" s="423"/>
      <c r="X4" s="799"/>
      <c r="Y4" s="799"/>
      <c r="Z4" s="799"/>
      <c r="AA4" s="799"/>
      <c r="AB4" s="799"/>
      <c r="AC4" s="799"/>
      <c r="AD4" s="799"/>
      <c r="AE4" s="799"/>
      <c r="AF4" s="799"/>
      <c r="AG4" s="799"/>
      <c r="AH4" s="799"/>
      <c r="AI4" s="799"/>
    </row>
    <row r="5" spans="1:35" s="424" customFormat="1" ht="63" customHeight="1">
      <c r="A5" s="803"/>
      <c r="B5" s="804"/>
      <c r="C5" s="421" t="s">
        <v>580</v>
      </c>
      <c r="D5" s="801"/>
      <c r="E5" s="801"/>
      <c r="F5" s="801"/>
      <c r="G5" s="801"/>
      <c r="H5" s="801"/>
      <c r="I5" s="422" t="s">
        <v>474</v>
      </c>
      <c r="J5" s="425" t="s">
        <v>555</v>
      </c>
      <c r="K5" s="425" t="s">
        <v>554</v>
      </c>
      <c r="L5" s="425" t="s">
        <v>557</v>
      </c>
      <c r="M5" s="425" t="s">
        <v>475</v>
      </c>
      <c r="N5" s="801"/>
      <c r="O5" s="801"/>
      <c r="P5" s="425" t="s">
        <v>556</v>
      </c>
      <c r="Q5" s="425" t="s">
        <v>558</v>
      </c>
      <c r="R5" s="425" t="s">
        <v>559</v>
      </c>
      <c r="S5" s="801"/>
      <c r="T5" s="800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</row>
    <row r="6" spans="1:35" ht="18" customHeight="1">
      <c r="A6" s="393"/>
      <c r="B6" s="409" t="s">
        <v>582</v>
      </c>
      <c r="C6" s="394"/>
      <c r="D6" s="394"/>
      <c r="E6" s="217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6"/>
      <c r="U6" s="364"/>
      <c r="V6" s="364"/>
      <c r="W6" s="365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6"/>
      <c r="AI6" s="366"/>
    </row>
    <row r="7" spans="1:35" ht="19.5" customHeight="1">
      <c r="A7" s="399" t="s">
        <v>478</v>
      </c>
      <c r="B7" s="233" t="s">
        <v>479</v>
      </c>
      <c r="C7" s="233" t="s">
        <v>230</v>
      </c>
      <c r="D7" s="654">
        <v>1</v>
      </c>
      <c r="E7" s="397">
        <v>9809.2</v>
      </c>
      <c r="F7" s="397">
        <v>2100</v>
      </c>
      <c r="G7" s="397">
        <v>6461</v>
      </c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8">
        <f aca="true" t="shared" si="0" ref="T7:T12">SUM(E7:S7)</f>
        <v>18370.2</v>
      </c>
      <c r="U7" s="367"/>
      <c r="V7" s="367"/>
      <c r="W7" s="368"/>
      <c r="X7" s="366"/>
      <c r="Y7" s="366"/>
      <c r="Z7" s="366"/>
      <c r="AA7" s="369"/>
      <c r="AB7" s="369"/>
      <c r="AC7" s="369"/>
      <c r="AD7" s="369"/>
      <c r="AE7" s="369"/>
      <c r="AF7" s="369"/>
      <c r="AG7" s="369"/>
      <c r="AH7" s="369"/>
      <c r="AI7" s="369"/>
    </row>
    <row r="8" spans="1:35" ht="19.5" customHeight="1">
      <c r="A8" s="399" t="s">
        <v>480</v>
      </c>
      <c r="B8" s="400" t="s">
        <v>481</v>
      </c>
      <c r="C8" s="233" t="s">
        <v>230</v>
      </c>
      <c r="D8" s="647"/>
      <c r="E8" s="397"/>
      <c r="F8" s="397"/>
      <c r="G8" s="397">
        <v>360</v>
      </c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8">
        <f t="shared" si="0"/>
        <v>360</v>
      </c>
      <c r="U8" s="367"/>
      <c r="V8" s="367"/>
      <c r="W8" s="373"/>
      <c r="X8" s="374"/>
      <c r="Y8" s="374"/>
      <c r="Z8" s="371"/>
      <c r="AA8" s="374"/>
      <c r="AB8" s="374"/>
      <c r="AC8" s="371"/>
      <c r="AD8" s="375"/>
      <c r="AE8" s="375"/>
      <c r="AF8" s="376"/>
      <c r="AG8" s="377"/>
      <c r="AH8" s="377"/>
      <c r="AI8" s="371"/>
    </row>
    <row r="9" spans="1:35" ht="19.5" customHeight="1">
      <c r="A9" s="399" t="s">
        <v>119</v>
      </c>
      <c r="B9" s="400" t="s">
        <v>561</v>
      </c>
      <c r="C9" s="233" t="s">
        <v>230</v>
      </c>
      <c r="D9" s="647"/>
      <c r="E9" s="397"/>
      <c r="F9" s="397"/>
      <c r="G9" s="397">
        <v>400</v>
      </c>
      <c r="H9" s="397"/>
      <c r="I9" s="397"/>
      <c r="J9" s="397"/>
      <c r="K9" s="397"/>
      <c r="L9" s="397"/>
      <c r="M9" s="397"/>
      <c r="N9" s="397"/>
      <c r="O9" s="397">
        <v>1270</v>
      </c>
      <c r="P9" s="397"/>
      <c r="Q9" s="397"/>
      <c r="R9" s="397"/>
      <c r="S9" s="397"/>
      <c r="T9" s="398">
        <f t="shared" si="0"/>
        <v>1670</v>
      </c>
      <c r="U9" s="367"/>
      <c r="V9" s="367"/>
      <c r="W9" s="373"/>
      <c r="X9" s="374"/>
      <c r="Y9" s="374"/>
      <c r="Z9" s="371"/>
      <c r="AA9" s="374"/>
      <c r="AB9" s="374"/>
      <c r="AC9" s="371"/>
      <c r="AD9" s="375"/>
      <c r="AE9" s="375"/>
      <c r="AF9" s="376"/>
      <c r="AG9" s="377"/>
      <c r="AH9" s="377"/>
      <c r="AI9" s="371"/>
    </row>
    <row r="10" spans="1:35" ht="19.5" customHeight="1">
      <c r="A10" s="399" t="s">
        <v>519</v>
      </c>
      <c r="B10" s="400" t="s">
        <v>520</v>
      </c>
      <c r="C10" s="233" t="s">
        <v>230</v>
      </c>
      <c r="D10" s="647"/>
      <c r="E10" s="397"/>
      <c r="F10" s="397"/>
      <c r="G10" s="397">
        <v>6300</v>
      </c>
      <c r="H10" s="397"/>
      <c r="I10" s="397"/>
      <c r="J10" s="397"/>
      <c r="K10" s="397"/>
      <c r="L10" s="397"/>
      <c r="M10" s="397"/>
      <c r="N10" s="397"/>
      <c r="O10" s="397"/>
      <c r="P10" s="397"/>
      <c r="Q10" s="397"/>
      <c r="R10" s="397"/>
      <c r="S10" s="397"/>
      <c r="T10" s="398">
        <f t="shared" si="0"/>
        <v>6300</v>
      </c>
      <c r="U10" s="367"/>
      <c r="V10" s="367"/>
      <c r="W10" s="373"/>
      <c r="X10" s="374"/>
      <c r="Y10" s="374"/>
      <c r="Z10" s="371"/>
      <c r="AA10" s="374"/>
      <c r="AB10" s="374"/>
      <c r="AC10" s="371"/>
      <c r="AD10" s="375"/>
      <c r="AE10" s="375"/>
      <c r="AF10" s="376"/>
      <c r="AG10" s="377"/>
      <c r="AH10" s="377"/>
      <c r="AI10" s="371"/>
    </row>
    <row r="11" spans="1:35" ht="19.5" customHeight="1">
      <c r="A11" s="399" t="s">
        <v>542</v>
      </c>
      <c r="B11" s="400" t="s">
        <v>562</v>
      </c>
      <c r="C11" s="233" t="s">
        <v>230</v>
      </c>
      <c r="D11" s="64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  <c r="S11" s="397">
        <v>3606</v>
      </c>
      <c r="T11" s="398">
        <f t="shared" si="0"/>
        <v>3606</v>
      </c>
      <c r="U11" s="367"/>
      <c r="V11" s="367"/>
      <c r="W11" s="373"/>
      <c r="X11" s="374"/>
      <c r="Y11" s="374"/>
      <c r="Z11" s="371"/>
      <c r="AA11" s="374"/>
      <c r="AB11" s="374"/>
      <c r="AC11" s="371"/>
      <c r="AD11" s="375"/>
      <c r="AE11" s="375"/>
      <c r="AF11" s="376"/>
      <c r="AG11" s="377"/>
      <c r="AH11" s="377"/>
      <c r="AI11" s="371"/>
    </row>
    <row r="12" spans="1:35" s="383" customFormat="1" ht="19.5" customHeight="1">
      <c r="A12" s="403" t="s">
        <v>482</v>
      </c>
      <c r="B12" s="404" t="s">
        <v>483</v>
      </c>
      <c r="C12" s="404" t="s">
        <v>230</v>
      </c>
      <c r="D12" s="648"/>
      <c r="E12" s="402"/>
      <c r="F12" s="402"/>
      <c r="G12" s="402"/>
      <c r="H12" s="402"/>
      <c r="I12" s="402"/>
      <c r="J12" s="402">
        <v>43441</v>
      </c>
      <c r="K12" s="402"/>
      <c r="L12" s="402"/>
      <c r="M12" s="402"/>
      <c r="N12" s="402"/>
      <c r="O12" s="402"/>
      <c r="P12" s="402"/>
      <c r="Q12" s="402"/>
      <c r="R12" s="402"/>
      <c r="S12" s="402"/>
      <c r="T12" s="398">
        <f t="shared" si="0"/>
        <v>43441</v>
      </c>
      <c r="U12" s="378"/>
      <c r="V12" s="379"/>
      <c r="W12" s="380"/>
      <c r="X12" s="381"/>
      <c r="Y12" s="381"/>
      <c r="Z12" s="381"/>
      <c r="AA12" s="382"/>
      <c r="AB12" s="382"/>
      <c r="AC12" s="382"/>
      <c r="AD12" s="382"/>
      <c r="AE12" s="382"/>
      <c r="AF12" s="382"/>
      <c r="AG12" s="382"/>
      <c r="AH12" s="382"/>
      <c r="AI12" s="382"/>
    </row>
    <row r="13" spans="1:35" s="424" customFormat="1" ht="19.5" customHeight="1">
      <c r="A13" s="426" t="s">
        <v>476</v>
      </c>
      <c r="B13" s="427" t="s">
        <v>477</v>
      </c>
      <c r="C13" s="428"/>
      <c r="D13" s="655">
        <f aca="true" t="shared" si="1" ref="D13:L13">SUM(D7:D12)</f>
        <v>1</v>
      </c>
      <c r="E13" s="429">
        <f t="shared" si="1"/>
        <v>9809.2</v>
      </c>
      <c r="F13" s="429">
        <f t="shared" si="1"/>
        <v>2100</v>
      </c>
      <c r="G13" s="429">
        <f t="shared" si="1"/>
        <v>13521</v>
      </c>
      <c r="H13" s="429">
        <f t="shared" si="1"/>
        <v>0</v>
      </c>
      <c r="I13" s="429">
        <f t="shared" si="1"/>
        <v>0</v>
      </c>
      <c r="J13" s="429">
        <f t="shared" si="1"/>
        <v>43441</v>
      </c>
      <c r="K13" s="429">
        <f t="shared" si="1"/>
        <v>0</v>
      </c>
      <c r="L13" s="429">
        <f t="shared" si="1"/>
        <v>0</v>
      </c>
      <c r="M13" s="429"/>
      <c r="N13" s="429">
        <f aca="true" t="shared" si="2" ref="N13:T13">SUM(N7:N12)</f>
        <v>0</v>
      </c>
      <c r="O13" s="429">
        <f t="shared" si="2"/>
        <v>1270</v>
      </c>
      <c r="P13" s="429">
        <f t="shared" si="2"/>
        <v>0</v>
      </c>
      <c r="Q13" s="429">
        <f t="shared" si="2"/>
        <v>0</v>
      </c>
      <c r="R13" s="429">
        <f t="shared" si="2"/>
        <v>0</v>
      </c>
      <c r="S13" s="429">
        <f t="shared" si="2"/>
        <v>3606</v>
      </c>
      <c r="T13" s="429">
        <f t="shared" si="2"/>
        <v>73747.2</v>
      </c>
      <c r="U13" s="430"/>
      <c r="V13" s="430"/>
      <c r="W13" s="431"/>
      <c r="X13" s="432"/>
      <c r="Y13" s="432"/>
      <c r="Z13" s="433"/>
      <c r="AA13" s="432"/>
      <c r="AB13" s="432"/>
      <c r="AC13" s="433"/>
      <c r="AD13" s="434"/>
      <c r="AE13" s="434"/>
      <c r="AF13" s="435"/>
      <c r="AG13" s="436"/>
      <c r="AH13" s="436"/>
      <c r="AI13" s="433"/>
    </row>
    <row r="14" spans="1:35" ht="9" customHeight="1">
      <c r="A14" s="399"/>
      <c r="B14" s="400"/>
      <c r="C14" s="400"/>
      <c r="D14" s="650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67"/>
      <c r="V14" s="367"/>
      <c r="W14" s="373"/>
      <c r="X14" s="374"/>
      <c r="Y14" s="374"/>
      <c r="Z14" s="371"/>
      <c r="AA14" s="374"/>
      <c r="AB14" s="374"/>
      <c r="AC14" s="371"/>
      <c r="AD14" s="375"/>
      <c r="AE14" s="375"/>
      <c r="AF14" s="376"/>
      <c r="AG14" s="377"/>
      <c r="AH14" s="377"/>
      <c r="AI14" s="371"/>
    </row>
    <row r="15" spans="1:59" ht="19.5" customHeight="1">
      <c r="A15" s="403" t="s">
        <v>486</v>
      </c>
      <c r="B15" s="404" t="s">
        <v>487</v>
      </c>
      <c r="C15" s="233" t="s">
        <v>230</v>
      </c>
      <c r="D15" s="654">
        <v>8</v>
      </c>
      <c r="E15" s="397">
        <v>7220</v>
      </c>
      <c r="F15" s="397">
        <v>980</v>
      </c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8">
        <f>SUM(E15:S15)</f>
        <v>8200</v>
      </c>
      <c r="U15" s="370"/>
      <c r="V15" s="370"/>
      <c r="W15" s="367"/>
      <c r="X15" s="366"/>
      <c r="Y15" s="366"/>
      <c r="Z15" s="371"/>
      <c r="AA15" s="369"/>
      <c r="AB15" s="369"/>
      <c r="AC15" s="371"/>
      <c r="AD15" s="369"/>
      <c r="AE15" s="375"/>
      <c r="AF15" s="371"/>
      <c r="AG15" s="369"/>
      <c r="AH15" s="369"/>
      <c r="AI15" s="37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</row>
    <row r="16" spans="1:59" ht="19.5" customHeight="1">
      <c r="A16" s="403" t="s">
        <v>564</v>
      </c>
      <c r="B16" s="404" t="s">
        <v>565</v>
      </c>
      <c r="C16" s="233" t="s">
        <v>230</v>
      </c>
      <c r="D16" s="656">
        <v>1.25</v>
      </c>
      <c r="E16" s="397">
        <v>2150</v>
      </c>
      <c r="F16" s="397">
        <v>553</v>
      </c>
      <c r="G16" s="397">
        <v>2550</v>
      </c>
      <c r="H16" s="397"/>
      <c r="I16" s="397">
        <v>14.4</v>
      </c>
      <c r="J16" s="397"/>
      <c r="K16" s="397"/>
      <c r="L16" s="397"/>
      <c r="M16" s="397"/>
      <c r="N16" s="397"/>
      <c r="O16" s="397"/>
      <c r="P16" s="397"/>
      <c r="Q16" s="397"/>
      <c r="R16" s="397"/>
      <c r="S16" s="397"/>
      <c r="T16" s="398">
        <f>SUM(E16:S16)</f>
        <v>5267.4</v>
      </c>
      <c r="U16" s="370"/>
      <c r="V16" s="370"/>
      <c r="W16" s="367"/>
      <c r="X16" s="366"/>
      <c r="Y16" s="366"/>
      <c r="Z16" s="371"/>
      <c r="AA16" s="369"/>
      <c r="AB16" s="369"/>
      <c r="AC16" s="371"/>
      <c r="AD16" s="369"/>
      <c r="AE16" s="375"/>
      <c r="AF16" s="371"/>
      <c r="AG16" s="369"/>
      <c r="AH16" s="369"/>
      <c r="AI16" s="37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</row>
    <row r="17" spans="1:35" ht="19.5" customHeight="1">
      <c r="A17" s="399" t="s">
        <v>114</v>
      </c>
      <c r="B17" s="233" t="s">
        <v>488</v>
      </c>
      <c r="C17" s="233" t="s">
        <v>230</v>
      </c>
      <c r="D17" s="647"/>
      <c r="E17" s="397"/>
      <c r="F17" s="397"/>
      <c r="G17" s="397">
        <v>490</v>
      </c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8">
        <f>SUM(E17:S17)</f>
        <v>490</v>
      </c>
      <c r="U17" s="370"/>
      <c r="V17" s="370"/>
      <c r="W17" s="367"/>
      <c r="X17" s="366"/>
      <c r="Y17" s="366"/>
      <c r="Z17" s="371"/>
      <c r="AA17" s="369"/>
      <c r="AB17" s="369"/>
      <c r="AC17" s="371"/>
      <c r="AD17" s="369"/>
      <c r="AE17" s="372"/>
      <c r="AF17" s="371"/>
      <c r="AG17" s="369"/>
      <c r="AH17" s="369"/>
      <c r="AI17" s="371"/>
    </row>
    <row r="18" spans="1:35" s="424" customFormat="1" ht="19.5" customHeight="1">
      <c r="A18" s="427" t="s">
        <v>484</v>
      </c>
      <c r="B18" s="427" t="s">
        <v>485</v>
      </c>
      <c r="C18" s="428"/>
      <c r="D18" s="657">
        <f aca="true" t="shared" si="3" ref="D18:R18">SUM(D15:D17)</f>
        <v>9.25</v>
      </c>
      <c r="E18" s="429">
        <f t="shared" si="3"/>
        <v>9370</v>
      </c>
      <c r="F18" s="429">
        <f t="shared" si="3"/>
        <v>1533</v>
      </c>
      <c r="G18" s="429">
        <f t="shared" si="3"/>
        <v>3040</v>
      </c>
      <c r="H18" s="429">
        <f t="shared" si="3"/>
        <v>0</v>
      </c>
      <c r="I18" s="429">
        <f t="shared" si="3"/>
        <v>14.4</v>
      </c>
      <c r="J18" s="429">
        <f t="shared" si="3"/>
        <v>0</v>
      </c>
      <c r="K18" s="429">
        <f t="shared" si="3"/>
        <v>0</v>
      </c>
      <c r="L18" s="429">
        <f t="shared" si="3"/>
        <v>0</v>
      </c>
      <c r="M18" s="429">
        <f t="shared" si="3"/>
        <v>0</v>
      </c>
      <c r="N18" s="429">
        <f t="shared" si="3"/>
        <v>0</v>
      </c>
      <c r="O18" s="429">
        <f t="shared" si="3"/>
        <v>0</v>
      </c>
      <c r="P18" s="429">
        <f t="shared" si="3"/>
        <v>0</v>
      </c>
      <c r="Q18" s="429">
        <f t="shared" si="3"/>
        <v>0</v>
      </c>
      <c r="R18" s="429">
        <f t="shared" si="3"/>
        <v>0</v>
      </c>
      <c r="S18" s="429">
        <v>0</v>
      </c>
      <c r="T18" s="429">
        <f>SUM(T15:T17)</f>
        <v>13957.4</v>
      </c>
      <c r="U18" s="437"/>
      <c r="V18" s="437"/>
      <c r="W18" s="438"/>
      <c r="X18" s="439"/>
      <c r="Y18" s="439"/>
      <c r="Z18" s="433"/>
      <c r="AA18" s="439"/>
      <c r="AB18" s="439"/>
      <c r="AC18" s="433"/>
      <c r="AD18" s="440"/>
      <c r="AE18" s="440"/>
      <c r="AF18" s="433"/>
      <c r="AG18" s="439"/>
      <c r="AH18" s="439"/>
      <c r="AI18" s="433"/>
    </row>
    <row r="19" spans="1:35" ht="11.25" customHeight="1">
      <c r="A19" s="399"/>
      <c r="B19" s="233"/>
      <c r="C19" s="233"/>
      <c r="D19" s="64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8"/>
      <c r="U19" s="370"/>
      <c r="V19" s="370"/>
      <c r="W19" s="368"/>
      <c r="X19" s="366"/>
      <c r="Y19" s="366"/>
      <c r="Z19" s="371"/>
      <c r="AA19" s="366"/>
      <c r="AB19" s="366"/>
      <c r="AC19" s="371"/>
      <c r="AD19" s="369"/>
      <c r="AE19" s="369"/>
      <c r="AF19" s="371"/>
      <c r="AG19" s="366"/>
      <c r="AH19" s="366"/>
      <c r="AI19" s="371"/>
    </row>
    <row r="20" spans="1:59" s="383" customFormat="1" ht="19.5" customHeight="1">
      <c r="A20" s="403" t="s">
        <v>120</v>
      </c>
      <c r="B20" s="404" t="s">
        <v>566</v>
      </c>
      <c r="C20" s="404" t="s">
        <v>230</v>
      </c>
      <c r="D20" s="648"/>
      <c r="E20" s="402"/>
      <c r="F20" s="402"/>
      <c r="G20" s="402">
        <v>1020</v>
      </c>
      <c r="H20" s="402"/>
      <c r="I20" s="402"/>
      <c r="J20" s="402"/>
      <c r="K20" s="402"/>
      <c r="L20" s="402"/>
      <c r="M20" s="402"/>
      <c r="N20" s="402"/>
      <c r="O20" s="402">
        <v>3150</v>
      </c>
      <c r="P20" s="402"/>
      <c r="Q20" s="402"/>
      <c r="R20" s="402"/>
      <c r="S20" s="402"/>
      <c r="T20" s="405">
        <f>SUM(E20:S20)</f>
        <v>4170</v>
      </c>
      <c r="U20" s="384"/>
      <c r="V20" s="384"/>
      <c r="W20" s="379"/>
      <c r="X20" s="381"/>
      <c r="Y20" s="381"/>
      <c r="Z20" s="385"/>
      <c r="AA20" s="382"/>
      <c r="AB20" s="382"/>
      <c r="AC20" s="385"/>
      <c r="AD20" s="382"/>
      <c r="AE20" s="386"/>
      <c r="AF20" s="385"/>
      <c r="AG20" s="382"/>
      <c r="AH20" s="382"/>
      <c r="AI20" s="385"/>
      <c r="AJ20" s="387"/>
      <c r="AK20" s="387"/>
      <c r="AL20" s="387"/>
      <c r="AM20" s="387"/>
      <c r="AN20" s="387"/>
      <c r="AO20" s="387"/>
      <c r="AP20" s="387"/>
      <c r="AQ20" s="387"/>
      <c r="AR20" s="387"/>
      <c r="AS20" s="387"/>
      <c r="AT20" s="387"/>
      <c r="AU20" s="387"/>
      <c r="AV20" s="387"/>
      <c r="AW20" s="387"/>
      <c r="AX20" s="387"/>
      <c r="AY20" s="387"/>
      <c r="AZ20" s="387"/>
      <c r="BA20" s="387"/>
      <c r="BB20" s="387"/>
      <c r="BC20" s="387"/>
      <c r="BD20" s="387"/>
      <c r="BE20" s="387"/>
      <c r="BF20" s="387"/>
      <c r="BG20" s="387"/>
    </row>
    <row r="21" spans="1:59" s="383" customFormat="1" ht="19.5" customHeight="1">
      <c r="A21" s="415" t="s">
        <v>489</v>
      </c>
      <c r="B21" s="412" t="s">
        <v>490</v>
      </c>
      <c r="C21" s="404"/>
      <c r="D21" s="658">
        <v>0</v>
      </c>
      <c r="E21" s="405">
        <f aca="true" t="shared" si="4" ref="E21:R21">SUM(E20:E20)</f>
        <v>0</v>
      </c>
      <c r="F21" s="405">
        <f t="shared" si="4"/>
        <v>0</v>
      </c>
      <c r="G21" s="405">
        <f t="shared" si="4"/>
        <v>1020</v>
      </c>
      <c r="H21" s="405">
        <f t="shared" si="4"/>
        <v>0</v>
      </c>
      <c r="I21" s="405">
        <f t="shared" si="4"/>
        <v>0</v>
      </c>
      <c r="J21" s="405">
        <f t="shared" si="4"/>
        <v>0</v>
      </c>
      <c r="K21" s="405">
        <f t="shared" si="4"/>
        <v>0</v>
      </c>
      <c r="L21" s="405">
        <f t="shared" si="4"/>
        <v>0</v>
      </c>
      <c r="M21" s="405">
        <f t="shared" si="4"/>
        <v>0</v>
      </c>
      <c r="N21" s="405">
        <f t="shared" si="4"/>
        <v>0</v>
      </c>
      <c r="O21" s="405">
        <f t="shared" si="4"/>
        <v>3150</v>
      </c>
      <c r="P21" s="405">
        <f t="shared" si="4"/>
        <v>0</v>
      </c>
      <c r="Q21" s="405">
        <f t="shared" si="4"/>
        <v>0</v>
      </c>
      <c r="R21" s="405">
        <f t="shared" si="4"/>
        <v>0</v>
      </c>
      <c r="S21" s="405">
        <v>0</v>
      </c>
      <c r="T21" s="405">
        <f>SUM(T20:T20)</f>
        <v>4170</v>
      </c>
      <c r="U21" s="384"/>
      <c r="V21" s="384"/>
      <c r="W21" s="379"/>
      <c r="X21" s="381"/>
      <c r="Y21" s="381"/>
      <c r="Z21" s="385"/>
      <c r="AA21" s="382"/>
      <c r="AB21" s="382"/>
      <c r="AC21" s="385"/>
      <c r="AD21" s="382"/>
      <c r="AE21" s="386"/>
      <c r="AF21" s="385"/>
      <c r="AG21" s="382"/>
      <c r="AH21" s="382"/>
      <c r="AI21" s="385"/>
      <c r="AJ21" s="387"/>
      <c r="AK21" s="387"/>
      <c r="AL21" s="387"/>
      <c r="AM21" s="387"/>
      <c r="AN21" s="387"/>
      <c r="AO21" s="387"/>
      <c r="AP21" s="387"/>
      <c r="AQ21" s="387"/>
      <c r="AR21" s="387"/>
      <c r="AS21" s="387"/>
      <c r="AT21" s="387"/>
      <c r="AU21" s="387"/>
      <c r="AV21" s="387"/>
      <c r="AW21" s="387"/>
      <c r="AX21" s="387"/>
      <c r="AY21" s="387"/>
      <c r="AZ21" s="387"/>
      <c r="BA21" s="387"/>
      <c r="BB21" s="387"/>
      <c r="BC21" s="387"/>
      <c r="BD21" s="387"/>
      <c r="BE21" s="387"/>
      <c r="BF21" s="387"/>
      <c r="BG21" s="387"/>
    </row>
    <row r="22" spans="1:35" ht="12.75" customHeight="1">
      <c r="A22" s="399"/>
      <c r="B22" s="233"/>
      <c r="C22" s="233"/>
      <c r="D22" s="647"/>
      <c r="E22" s="398"/>
      <c r="F22" s="398"/>
      <c r="G22" s="397"/>
      <c r="H22" s="397"/>
      <c r="I22" s="397"/>
      <c r="J22" s="398"/>
      <c r="K22" s="398"/>
      <c r="L22" s="398"/>
      <c r="M22" s="398"/>
      <c r="N22" s="398"/>
      <c r="O22" s="398"/>
      <c r="P22" s="398"/>
      <c r="Q22" s="398"/>
      <c r="R22" s="398"/>
      <c r="S22" s="398"/>
      <c r="T22" s="398"/>
      <c r="U22" s="373"/>
      <c r="V22" s="373"/>
      <c r="W22" s="388"/>
      <c r="X22" s="374"/>
      <c r="Y22" s="374"/>
      <c r="Z22" s="371"/>
      <c r="AA22" s="374"/>
      <c r="AB22" s="374"/>
      <c r="AC22" s="371"/>
      <c r="AD22" s="375"/>
      <c r="AE22" s="375"/>
      <c r="AF22" s="376"/>
      <c r="AG22" s="374"/>
      <c r="AH22" s="374"/>
      <c r="AI22" s="371"/>
    </row>
    <row r="23" spans="1:35" ht="19.5" customHeight="1">
      <c r="A23" s="399" t="s">
        <v>493</v>
      </c>
      <c r="B23" s="233" t="s">
        <v>494</v>
      </c>
      <c r="C23" s="233" t="s">
        <v>230</v>
      </c>
      <c r="D23" s="647"/>
      <c r="E23" s="397"/>
      <c r="F23" s="397"/>
      <c r="G23" s="397">
        <v>3000</v>
      </c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8">
        <f>SUM(E23:S23)</f>
        <v>3000</v>
      </c>
      <c r="U23" s="370"/>
      <c r="V23" s="370"/>
      <c r="W23" s="368"/>
      <c r="X23" s="366"/>
      <c r="Y23" s="366"/>
      <c r="Z23" s="371"/>
      <c r="AA23" s="369"/>
      <c r="AB23" s="369"/>
      <c r="AC23" s="371"/>
      <c r="AD23" s="369"/>
      <c r="AE23" s="369"/>
      <c r="AF23" s="371"/>
      <c r="AG23" s="369"/>
      <c r="AH23" s="369"/>
      <c r="AI23" s="371"/>
    </row>
    <row r="24" spans="1:59" ht="19.5" customHeight="1">
      <c r="A24" s="399" t="s">
        <v>495</v>
      </c>
      <c r="B24" s="233" t="s">
        <v>496</v>
      </c>
      <c r="C24" s="233" t="s">
        <v>230</v>
      </c>
      <c r="D24" s="654">
        <v>1</v>
      </c>
      <c r="E24" s="397">
        <v>1809</v>
      </c>
      <c r="F24" s="397">
        <v>503</v>
      </c>
      <c r="G24" s="397">
        <v>1446</v>
      </c>
      <c r="H24" s="397"/>
      <c r="I24" s="397"/>
      <c r="J24" s="397"/>
      <c r="K24" s="397"/>
      <c r="L24" s="397"/>
      <c r="M24" s="397"/>
      <c r="N24" s="397">
        <v>500</v>
      </c>
      <c r="O24" s="397"/>
      <c r="P24" s="397"/>
      <c r="Q24" s="397"/>
      <c r="R24" s="397"/>
      <c r="S24" s="397"/>
      <c r="T24" s="398">
        <f>SUM(E24:S24)</f>
        <v>4258</v>
      </c>
      <c r="U24" s="370"/>
      <c r="V24" s="370"/>
      <c r="W24" s="367"/>
      <c r="X24" s="366"/>
      <c r="Y24" s="366"/>
      <c r="Z24" s="371"/>
      <c r="AA24" s="369"/>
      <c r="AB24" s="369"/>
      <c r="AC24" s="371"/>
      <c r="AD24" s="369"/>
      <c r="AE24" s="375"/>
      <c r="AF24" s="371"/>
      <c r="AG24" s="369"/>
      <c r="AH24" s="369"/>
      <c r="AI24" s="37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</row>
    <row r="25" spans="1:35" ht="19.5" customHeight="1">
      <c r="A25" s="399" t="s">
        <v>117</v>
      </c>
      <c r="B25" s="233" t="s">
        <v>497</v>
      </c>
      <c r="C25" s="233" t="s">
        <v>230</v>
      </c>
      <c r="D25" s="647"/>
      <c r="E25" s="397">
        <v>1300</v>
      </c>
      <c r="F25" s="397">
        <v>350</v>
      </c>
      <c r="G25" s="397">
        <v>4190</v>
      </c>
      <c r="H25" s="397"/>
      <c r="I25" s="397"/>
      <c r="J25" s="397"/>
      <c r="K25" s="397"/>
      <c r="L25" s="397"/>
      <c r="M25" s="397"/>
      <c r="N25" s="397">
        <v>2500</v>
      </c>
      <c r="O25" s="397"/>
      <c r="P25" s="397"/>
      <c r="Q25" s="397"/>
      <c r="R25" s="397"/>
      <c r="S25" s="397"/>
      <c r="T25" s="398">
        <f>SUM(E25:S25)</f>
        <v>8340</v>
      </c>
      <c r="U25" s="370"/>
      <c r="V25" s="370"/>
      <c r="W25" s="367"/>
      <c r="X25" s="366"/>
      <c r="Y25" s="366"/>
      <c r="Z25" s="371"/>
      <c r="AA25" s="369"/>
      <c r="AB25" s="369"/>
      <c r="AC25" s="371"/>
      <c r="AD25" s="369"/>
      <c r="AE25" s="372"/>
      <c r="AF25" s="371"/>
      <c r="AG25" s="369"/>
      <c r="AH25" s="369"/>
      <c r="AI25" s="371"/>
    </row>
    <row r="26" spans="1:35" s="424" customFormat="1" ht="19.5" customHeight="1">
      <c r="A26" s="441" t="s">
        <v>491</v>
      </c>
      <c r="B26" s="427" t="s">
        <v>492</v>
      </c>
      <c r="C26" s="428"/>
      <c r="D26" s="655">
        <v>1</v>
      </c>
      <c r="E26" s="429">
        <f aca="true" t="shared" si="5" ref="E26:R26">SUM(E23:E25)</f>
        <v>3109</v>
      </c>
      <c r="F26" s="429">
        <f t="shared" si="5"/>
        <v>853</v>
      </c>
      <c r="G26" s="429">
        <f t="shared" si="5"/>
        <v>8636</v>
      </c>
      <c r="H26" s="429">
        <f t="shared" si="5"/>
        <v>0</v>
      </c>
      <c r="I26" s="429">
        <f t="shared" si="5"/>
        <v>0</v>
      </c>
      <c r="J26" s="429">
        <f t="shared" si="5"/>
        <v>0</v>
      </c>
      <c r="K26" s="429">
        <f t="shared" si="5"/>
        <v>0</v>
      </c>
      <c r="L26" s="429">
        <f t="shared" si="5"/>
        <v>0</v>
      </c>
      <c r="M26" s="429">
        <f t="shared" si="5"/>
        <v>0</v>
      </c>
      <c r="N26" s="429">
        <f t="shared" si="5"/>
        <v>3000</v>
      </c>
      <c r="O26" s="429">
        <f t="shared" si="5"/>
        <v>0</v>
      </c>
      <c r="P26" s="429">
        <f t="shared" si="5"/>
        <v>0</v>
      </c>
      <c r="Q26" s="429">
        <f t="shared" si="5"/>
        <v>0</v>
      </c>
      <c r="R26" s="429">
        <f t="shared" si="5"/>
        <v>0</v>
      </c>
      <c r="S26" s="429">
        <v>0</v>
      </c>
      <c r="T26" s="429">
        <f>SUM(T23:T25)</f>
        <v>15598</v>
      </c>
      <c r="U26" s="437"/>
      <c r="V26" s="437"/>
      <c r="W26" s="430"/>
      <c r="X26" s="439"/>
      <c r="Y26" s="439"/>
      <c r="Z26" s="433"/>
      <c r="AA26" s="440"/>
      <c r="AB26" s="440"/>
      <c r="AC26" s="433"/>
      <c r="AD26" s="440"/>
      <c r="AE26" s="442"/>
      <c r="AF26" s="433"/>
      <c r="AG26" s="440"/>
      <c r="AH26" s="440"/>
      <c r="AI26" s="433"/>
    </row>
    <row r="27" spans="1:35" ht="8.25" customHeight="1">
      <c r="A27" s="399"/>
      <c r="B27" s="233"/>
      <c r="C27" s="233"/>
      <c r="D27" s="64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8"/>
      <c r="U27" s="370"/>
      <c r="V27" s="370"/>
      <c r="W27" s="367"/>
      <c r="X27" s="366"/>
      <c r="Y27" s="366"/>
      <c r="Z27" s="371"/>
      <c r="AA27" s="369"/>
      <c r="AB27" s="369"/>
      <c r="AC27" s="371"/>
      <c r="AD27" s="369"/>
      <c r="AE27" s="372"/>
      <c r="AF27" s="371"/>
      <c r="AG27" s="369"/>
      <c r="AH27" s="369"/>
      <c r="AI27" s="371"/>
    </row>
    <row r="28" spans="1:35" ht="19.5" customHeight="1">
      <c r="A28" s="399" t="s">
        <v>500</v>
      </c>
      <c r="B28" s="233" t="s">
        <v>501</v>
      </c>
      <c r="C28" s="233" t="s">
        <v>230</v>
      </c>
      <c r="D28" s="654">
        <v>4</v>
      </c>
      <c r="E28" s="397">
        <v>10198</v>
      </c>
      <c r="F28" s="397">
        <v>2710</v>
      </c>
      <c r="G28" s="397">
        <v>3690</v>
      </c>
      <c r="H28" s="397"/>
      <c r="I28" s="397">
        <v>15</v>
      </c>
      <c r="J28" s="397">
        <v>1057</v>
      </c>
      <c r="K28" s="397"/>
      <c r="L28" s="397"/>
      <c r="M28" s="397"/>
      <c r="N28" s="397">
        <v>555</v>
      </c>
      <c r="O28" s="397">
        <v>2345</v>
      </c>
      <c r="P28" s="397"/>
      <c r="Q28" s="397"/>
      <c r="R28" s="397"/>
      <c r="S28" s="397"/>
      <c r="T28" s="398">
        <f>SUM(E28:S28)</f>
        <v>20570</v>
      </c>
      <c r="U28" s="370"/>
      <c r="V28" s="370"/>
      <c r="W28" s="367"/>
      <c r="X28" s="369"/>
      <c r="Y28" s="369"/>
      <c r="Z28" s="371"/>
      <c r="AA28" s="369"/>
      <c r="AB28" s="369"/>
      <c r="AC28" s="371"/>
      <c r="AD28" s="369"/>
      <c r="AE28" s="372"/>
      <c r="AF28" s="371"/>
      <c r="AG28" s="369"/>
      <c r="AH28" s="369"/>
      <c r="AI28" s="371"/>
    </row>
    <row r="29" spans="1:35" ht="19.5" customHeight="1">
      <c r="A29" s="399" t="s">
        <v>502</v>
      </c>
      <c r="B29" s="233" t="s">
        <v>503</v>
      </c>
      <c r="C29" s="233" t="s">
        <v>230</v>
      </c>
      <c r="D29" s="656">
        <v>0.25</v>
      </c>
      <c r="E29" s="397">
        <v>320</v>
      </c>
      <c r="F29" s="397">
        <v>90</v>
      </c>
      <c r="G29" s="397">
        <v>5550</v>
      </c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8">
        <f>SUM(E29:S29)</f>
        <v>5960</v>
      </c>
      <c r="U29" s="370"/>
      <c r="V29" s="370"/>
      <c r="W29" s="367"/>
      <c r="X29" s="369"/>
      <c r="Y29" s="369"/>
      <c r="Z29" s="371"/>
      <c r="AA29" s="369"/>
      <c r="AB29" s="369"/>
      <c r="AC29" s="371"/>
      <c r="AD29" s="369"/>
      <c r="AE29" s="372"/>
      <c r="AF29" s="371"/>
      <c r="AG29" s="369"/>
      <c r="AH29" s="369"/>
      <c r="AI29" s="371"/>
    </row>
    <row r="30" spans="1:35" ht="19.5" customHeight="1">
      <c r="A30" s="399" t="s">
        <v>502</v>
      </c>
      <c r="B30" s="233" t="s">
        <v>567</v>
      </c>
      <c r="C30" s="233" t="s">
        <v>230</v>
      </c>
      <c r="D30" s="647"/>
      <c r="E30" s="397"/>
      <c r="F30" s="397"/>
      <c r="G30" s="397">
        <v>55</v>
      </c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8">
        <f>SUM(E30:S30)</f>
        <v>55</v>
      </c>
      <c r="U30" s="367"/>
      <c r="V30" s="367"/>
      <c r="W30" s="367"/>
      <c r="X30" s="369"/>
      <c r="Y30" s="369"/>
      <c r="Z30" s="371"/>
      <c r="AA30" s="369"/>
      <c r="AB30" s="369"/>
      <c r="AC30" s="371"/>
      <c r="AD30" s="369"/>
      <c r="AE30" s="372"/>
      <c r="AF30" s="371"/>
      <c r="AG30" s="369"/>
      <c r="AH30" s="369"/>
      <c r="AI30" s="371"/>
    </row>
    <row r="31" spans="1:35" ht="19.5" customHeight="1">
      <c r="A31" s="399" t="s">
        <v>504</v>
      </c>
      <c r="B31" s="233" t="s">
        <v>505</v>
      </c>
      <c r="C31" s="233" t="s">
        <v>230</v>
      </c>
      <c r="D31" s="647">
        <v>1</v>
      </c>
      <c r="E31" s="397">
        <v>2758</v>
      </c>
      <c r="F31" s="397">
        <v>722</v>
      </c>
      <c r="G31" s="397">
        <v>310</v>
      </c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8">
        <f>SUM(E31:S31)</f>
        <v>3790</v>
      </c>
      <c r="U31" s="370"/>
      <c r="V31" s="370"/>
      <c r="W31" s="367"/>
      <c r="X31" s="369"/>
      <c r="Y31" s="369"/>
      <c r="Z31" s="371"/>
      <c r="AA31" s="369"/>
      <c r="AB31" s="369"/>
      <c r="AC31" s="371"/>
      <c r="AD31" s="369"/>
      <c r="AE31" s="372"/>
      <c r="AF31" s="371"/>
      <c r="AG31" s="369"/>
      <c r="AH31" s="369"/>
      <c r="AI31" s="371"/>
    </row>
    <row r="32" spans="1:35" s="424" customFormat="1" ht="19.5" customHeight="1">
      <c r="A32" s="441" t="s">
        <v>498</v>
      </c>
      <c r="B32" s="427" t="s">
        <v>499</v>
      </c>
      <c r="C32" s="428"/>
      <c r="D32" s="657">
        <f aca="true" t="shared" si="6" ref="D32:R32">SUM(D28:D31)</f>
        <v>5.25</v>
      </c>
      <c r="E32" s="429">
        <f t="shared" si="6"/>
        <v>13276</v>
      </c>
      <c r="F32" s="429">
        <f t="shared" si="6"/>
        <v>3522</v>
      </c>
      <c r="G32" s="429">
        <f t="shared" si="6"/>
        <v>9605</v>
      </c>
      <c r="H32" s="429">
        <f t="shared" si="6"/>
        <v>0</v>
      </c>
      <c r="I32" s="429">
        <f t="shared" si="6"/>
        <v>15</v>
      </c>
      <c r="J32" s="429">
        <f t="shared" si="6"/>
        <v>1057</v>
      </c>
      <c r="K32" s="429">
        <f t="shared" si="6"/>
        <v>0</v>
      </c>
      <c r="L32" s="429">
        <f t="shared" si="6"/>
        <v>0</v>
      </c>
      <c r="M32" s="429">
        <f t="shared" si="6"/>
        <v>0</v>
      </c>
      <c r="N32" s="429">
        <f t="shared" si="6"/>
        <v>555</v>
      </c>
      <c r="O32" s="429">
        <f t="shared" si="6"/>
        <v>2345</v>
      </c>
      <c r="P32" s="429">
        <f t="shared" si="6"/>
        <v>0</v>
      </c>
      <c r="Q32" s="429">
        <f t="shared" si="6"/>
        <v>0</v>
      </c>
      <c r="R32" s="429">
        <f t="shared" si="6"/>
        <v>0</v>
      </c>
      <c r="S32" s="429">
        <v>0</v>
      </c>
      <c r="T32" s="429">
        <f>SUM(T28:T31)</f>
        <v>30375</v>
      </c>
      <c r="U32" s="430"/>
      <c r="V32" s="430"/>
      <c r="W32" s="430"/>
      <c r="X32" s="440"/>
      <c r="Y32" s="440"/>
      <c r="Z32" s="433"/>
      <c r="AA32" s="440"/>
      <c r="AB32" s="440"/>
      <c r="AC32" s="433"/>
      <c r="AD32" s="440"/>
      <c r="AE32" s="442"/>
      <c r="AF32" s="433"/>
      <c r="AG32" s="440"/>
      <c r="AH32" s="440"/>
      <c r="AI32" s="433"/>
    </row>
    <row r="33" spans="1:35" ht="11.25" customHeight="1">
      <c r="A33" s="399"/>
      <c r="B33" s="233"/>
      <c r="C33" s="233"/>
      <c r="D33" s="64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8"/>
      <c r="U33" s="367"/>
      <c r="V33" s="367"/>
      <c r="W33" s="367"/>
      <c r="X33" s="369"/>
      <c r="Y33" s="369"/>
      <c r="Z33" s="371"/>
      <c r="AA33" s="369"/>
      <c r="AB33" s="369"/>
      <c r="AC33" s="371"/>
      <c r="AD33" s="369"/>
      <c r="AE33" s="372"/>
      <c r="AF33" s="371"/>
      <c r="AG33" s="369"/>
      <c r="AH33" s="369"/>
      <c r="AI33" s="371"/>
    </row>
    <row r="34" spans="1:35" ht="19.5" customHeight="1">
      <c r="A34" s="399" t="s">
        <v>126</v>
      </c>
      <c r="B34" s="233" t="s">
        <v>508</v>
      </c>
      <c r="C34" s="233" t="s">
        <v>230</v>
      </c>
      <c r="D34" s="647"/>
      <c r="E34" s="397"/>
      <c r="F34" s="397"/>
      <c r="G34" s="397">
        <v>2230</v>
      </c>
      <c r="H34" s="397"/>
      <c r="I34" s="397"/>
      <c r="J34" s="397"/>
      <c r="K34" s="397"/>
      <c r="L34" s="397"/>
      <c r="M34" s="397"/>
      <c r="N34" s="397">
        <v>1500</v>
      </c>
      <c r="O34" s="397"/>
      <c r="P34" s="397"/>
      <c r="Q34" s="397"/>
      <c r="R34" s="397"/>
      <c r="S34" s="397"/>
      <c r="T34" s="398">
        <f aca="true" t="shared" si="7" ref="T34:T39">SUM(E34:S34)</f>
        <v>3730</v>
      </c>
      <c r="U34" s="370"/>
      <c r="V34" s="370"/>
      <c r="W34" s="367"/>
      <c r="X34" s="366"/>
      <c r="Y34" s="366"/>
      <c r="Z34" s="371"/>
      <c r="AA34" s="369"/>
      <c r="AB34" s="369"/>
      <c r="AC34" s="371"/>
      <c r="AD34" s="369"/>
      <c r="AE34" s="372"/>
      <c r="AF34" s="371"/>
      <c r="AG34" s="369"/>
      <c r="AH34" s="369"/>
      <c r="AI34" s="371"/>
    </row>
    <row r="35" spans="1:35" ht="19.5" customHeight="1">
      <c r="A35" s="399" t="s">
        <v>568</v>
      </c>
      <c r="B35" s="233" t="s">
        <v>569</v>
      </c>
      <c r="C35" s="233" t="s">
        <v>230</v>
      </c>
      <c r="D35" s="647"/>
      <c r="E35" s="397"/>
      <c r="F35" s="397"/>
      <c r="G35" s="397"/>
      <c r="H35" s="397"/>
      <c r="I35" s="397"/>
      <c r="J35" s="397"/>
      <c r="K35" s="397"/>
      <c r="L35" s="397"/>
      <c r="M35" s="397"/>
      <c r="N35" s="397">
        <v>5000</v>
      </c>
      <c r="O35" s="397"/>
      <c r="P35" s="397"/>
      <c r="Q35" s="397"/>
      <c r="R35" s="397"/>
      <c r="S35" s="397"/>
      <c r="T35" s="398">
        <f t="shared" si="7"/>
        <v>5000</v>
      </c>
      <c r="U35" s="370"/>
      <c r="V35" s="370"/>
      <c r="W35" s="367"/>
      <c r="X35" s="366"/>
      <c r="Y35" s="366"/>
      <c r="Z35" s="371"/>
      <c r="AA35" s="369"/>
      <c r="AB35" s="369"/>
      <c r="AC35" s="371"/>
      <c r="AD35" s="369"/>
      <c r="AE35" s="372"/>
      <c r="AF35" s="371"/>
      <c r="AG35" s="369"/>
      <c r="AH35" s="369"/>
      <c r="AI35" s="371"/>
    </row>
    <row r="36" spans="1:35" ht="19.5" customHeight="1">
      <c r="A36" s="399" t="s">
        <v>521</v>
      </c>
      <c r="B36" s="233" t="s">
        <v>522</v>
      </c>
      <c r="C36" s="233" t="s">
        <v>230</v>
      </c>
      <c r="D36" s="647"/>
      <c r="E36" s="397"/>
      <c r="F36" s="397"/>
      <c r="G36" s="397">
        <v>115</v>
      </c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8">
        <f t="shared" si="7"/>
        <v>115</v>
      </c>
      <c r="U36" s="370"/>
      <c r="V36" s="370"/>
      <c r="W36" s="367"/>
      <c r="X36" s="366"/>
      <c r="Y36" s="366"/>
      <c r="Z36" s="371"/>
      <c r="AA36" s="369"/>
      <c r="AB36" s="369"/>
      <c r="AC36" s="371"/>
      <c r="AD36" s="369"/>
      <c r="AE36" s="372"/>
      <c r="AF36" s="371"/>
      <c r="AG36" s="369"/>
      <c r="AH36" s="369"/>
      <c r="AI36" s="371"/>
    </row>
    <row r="37" spans="1:35" ht="19.5" customHeight="1">
      <c r="A37" s="399" t="s">
        <v>570</v>
      </c>
      <c r="B37" s="233" t="s">
        <v>571</v>
      </c>
      <c r="C37" s="233" t="s">
        <v>230</v>
      </c>
      <c r="D37" s="647"/>
      <c r="E37" s="397"/>
      <c r="F37" s="397"/>
      <c r="G37" s="397">
        <v>280</v>
      </c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8">
        <f t="shared" si="7"/>
        <v>280</v>
      </c>
      <c r="U37" s="370"/>
      <c r="V37" s="370"/>
      <c r="W37" s="367"/>
      <c r="X37" s="366"/>
      <c r="Y37" s="366"/>
      <c r="Z37" s="371"/>
      <c r="AA37" s="369"/>
      <c r="AB37" s="369"/>
      <c r="AC37" s="371"/>
      <c r="AD37" s="369"/>
      <c r="AE37" s="372"/>
      <c r="AF37" s="371"/>
      <c r="AG37" s="369"/>
      <c r="AH37" s="369"/>
      <c r="AI37" s="371"/>
    </row>
    <row r="38" spans="1:35" ht="19.5" customHeight="1">
      <c r="A38" s="399" t="s">
        <v>122</v>
      </c>
      <c r="B38" s="233" t="s">
        <v>572</v>
      </c>
      <c r="C38" s="233" t="s">
        <v>230</v>
      </c>
      <c r="D38" s="647">
        <v>2.5</v>
      </c>
      <c r="E38" s="397">
        <v>4428</v>
      </c>
      <c r="F38" s="397">
        <v>1223</v>
      </c>
      <c r="G38" s="397">
        <v>6281</v>
      </c>
      <c r="H38" s="397"/>
      <c r="I38" s="397"/>
      <c r="J38" s="397"/>
      <c r="K38" s="397"/>
      <c r="L38" s="397"/>
      <c r="M38" s="397"/>
      <c r="N38" s="397">
        <v>2000</v>
      </c>
      <c r="O38" s="397"/>
      <c r="P38" s="397"/>
      <c r="Q38" s="397"/>
      <c r="R38" s="397"/>
      <c r="S38" s="397"/>
      <c r="T38" s="398">
        <f t="shared" si="7"/>
        <v>13932</v>
      </c>
      <c r="U38" s="370"/>
      <c r="V38" s="370"/>
      <c r="W38" s="367"/>
      <c r="X38" s="366"/>
      <c r="Y38" s="366"/>
      <c r="Z38" s="371"/>
      <c r="AA38" s="369"/>
      <c r="AB38" s="369"/>
      <c r="AC38" s="371"/>
      <c r="AD38" s="369"/>
      <c r="AE38" s="372"/>
      <c r="AF38" s="371"/>
      <c r="AG38" s="369"/>
      <c r="AH38" s="369"/>
      <c r="AI38" s="371"/>
    </row>
    <row r="39" spans="1:35" ht="19.5" customHeight="1">
      <c r="A39" s="399" t="s">
        <v>573</v>
      </c>
      <c r="B39" s="233" t="s">
        <v>574</v>
      </c>
      <c r="C39" s="233" t="s">
        <v>230</v>
      </c>
      <c r="D39" s="647"/>
      <c r="E39" s="397"/>
      <c r="F39" s="397"/>
      <c r="G39" s="397"/>
      <c r="H39" s="397"/>
      <c r="I39" s="397"/>
      <c r="J39" s="397"/>
      <c r="K39" s="397"/>
      <c r="L39" s="397">
        <v>3000</v>
      </c>
      <c r="M39" s="397"/>
      <c r="N39" s="397"/>
      <c r="O39" s="397"/>
      <c r="P39" s="397"/>
      <c r="Q39" s="397"/>
      <c r="R39" s="397"/>
      <c r="S39" s="397"/>
      <c r="T39" s="398">
        <f t="shared" si="7"/>
        <v>3000</v>
      </c>
      <c r="U39" s="370"/>
      <c r="V39" s="370"/>
      <c r="W39" s="367"/>
      <c r="X39" s="366"/>
      <c r="Y39" s="366"/>
      <c r="Z39" s="371"/>
      <c r="AA39" s="369"/>
      <c r="AB39" s="369"/>
      <c r="AC39" s="371"/>
      <c r="AD39" s="369"/>
      <c r="AE39" s="372"/>
      <c r="AF39" s="371"/>
      <c r="AG39" s="369"/>
      <c r="AH39" s="369"/>
      <c r="AI39" s="371"/>
    </row>
    <row r="40" spans="1:35" s="424" customFormat="1" ht="19.5" customHeight="1">
      <c r="A40" s="441" t="s">
        <v>506</v>
      </c>
      <c r="B40" s="427" t="s">
        <v>507</v>
      </c>
      <c r="C40" s="428"/>
      <c r="D40" s="649">
        <f>D38</f>
        <v>2.5</v>
      </c>
      <c r="E40" s="429">
        <f>SUM(E34:E38)</f>
        <v>4428</v>
      </c>
      <c r="F40" s="429">
        <f>SUM(F34:F38)</f>
        <v>1223</v>
      </c>
      <c r="G40" s="429">
        <f>SUM(G34:G38)</f>
        <v>8906</v>
      </c>
      <c r="H40" s="429">
        <f>SUM(H34:H38)</f>
        <v>0</v>
      </c>
      <c r="I40" s="429">
        <f>SUM(I34:I38)</f>
        <v>0</v>
      </c>
      <c r="J40" s="429">
        <f>J39</f>
        <v>0</v>
      </c>
      <c r="K40" s="429">
        <f>SUM(K34:K38)</f>
        <v>0</v>
      </c>
      <c r="L40" s="429">
        <f>L39</f>
        <v>3000</v>
      </c>
      <c r="M40" s="429">
        <f aca="true" t="shared" si="8" ref="M40:R40">SUM(M34:M38)</f>
        <v>0</v>
      </c>
      <c r="N40" s="429">
        <f t="shared" si="8"/>
        <v>8500</v>
      </c>
      <c r="O40" s="429">
        <f t="shared" si="8"/>
        <v>0</v>
      </c>
      <c r="P40" s="429">
        <f t="shared" si="8"/>
        <v>0</v>
      </c>
      <c r="Q40" s="429">
        <f t="shared" si="8"/>
        <v>0</v>
      </c>
      <c r="R40" s="429">
        <f t="shared" si="8"/>
        <v>0</v>
      </c>
      <c r="S40" s="429"/>
      <c r="T40" s="429">
        <f>SUM(T34:T39)</f>
        <v>26057</v>
      </c>
      <c r="U40" s="437"/>
      <c r="V40" s="437"/>
      <c r="W40" s="431"/>
      <c r="X40" s="432"/>
      <c r="Y40" s="432"/>
      <c r="Z40" s="433"/>
      <c r="AA40" s="432"/>
      <c r="AB40" s="432"/>
      <c r="AC40" s="433"/>
      <c r="AD40" s="434"/>
      <c r="AE40" s="434"/>
      <c r="AF40" s="433"/>
      <c r="AG40" s="436"/>
      <c r="AH40" s="436"/>
      <c r="AI40" s="433"/>
    </row>
    <row r="41" spans="1:35" ht="12.75" customHeight="1">
      <c r="A41" s="406"/>
      <c r="B41" s="215"/>
      <c r="C41" s="215"/>
      <c r="D41" s="651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8"/>
      <c r="U41" s="370"/>
      <c r="V41" s="370"/>
      <c r="W41" s="367"/>
      <c r="X41" s="366"/>
      <c r="Y41" s="366"/>
      <c r="Z41" s="371"/>
      <c r="AA41" s="369"/>
      <c r="AB41" s="369"/>
      <c r="AC41" s="371"/>
      <c r="AD41" s="369"/>
      <c r="AE41" s="372"/>
      <c r="AF41" s="371"/>
      <c r="AG41" s="369"/>
      <c r="AH41" s="369"/>
      <c r="AI41" s="371"/>
    </row>
    <row r="42" spans="1:35" ht="19.5" customHeight="1">
      <c r="A42" s="399" t="s">
        <v>523</v>
      </c>
      <c r="B42" s="233" t="s">
        <v>575</v>
      </c>
      <c r="C42" s="233" t="s">
        <v>230</v>
      </c>
      <c r="D42" s="647">
        <v>5.5</v>
      </c>
      <c r="E42" s="397">
        <v>8822</v>
      </c>
      <c r="F42" s="397">
        <v>2376</v>
      </c>
      <c r="G42" s="397">
        <v>17540</v>
      </c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8">
        <f>SUM(E42:S42)</f>
        <v>28738</v>
      </c>
      <c r="U42" s="370"/>
      <c r="V42" s="370"/>
      <c r="W42" s="367"/>
      <c r="X42" s="366"/>
      <c r="Y42" s="366"/>
      <c r="Z42" s="371"/>
      <c r="AA42" s="369"/>
      <c r="AB42" s="369"/>
      <c r="AC42" s="371"/>
      <c r="AD42" s="369"/>
      <c r="AE42" s="372"/>
      <c r="AF42" s="371"/>
      <c r="AG42" s="369"/>
      <c r="AH42" s="369"/>
      <c r="AI42" s="371"/>
    </row>
    <row r="43" spans="1:35" s="424" customFormat="1" ht="19.5" customHeight="1">
      <c r="A43" s="441" t="s">
        <v>544</v>
      </c>
      <c r="B43" s="427" t="s">
        <v>545</v>
      </c>
      <c r="C43" s="428"/>
      <c r="D43" s="649">
        <f>D42</f>
        <v>5.5</v>
      </c>
      <c r="E43" s="429">
        <f aca="true" t="shared" si="9" ref="E43:T43">SUM(E42)</f>
        <v>8822</v>
      </c>
      <c r="F43" s="429">
        <f t="shared" si="9"/>
        <v>2376</v>
      </c>
      <c r="G43" s="429">
        <f t="shared" si="9"/>
        <v>17540</v>
      </c>
      <c r="H43" s="429">
        <f t="shared" si="9"/>
        <v>0</v>
      </c>
      <c r="I43" s="429">
        <f t="shared" si="9"/>
        <v>0</v>
      </c>
      <c r="J43" s="429">
        <f t="shared" si="9"/>
        <v>0</v>
      </c>
      <c r="K43" s="429">
        <f t="shared" si="9"/>
        <v>0</v>
      </c>
      <c r="L43" s="429">
        <f t="shared" si="9"/>
        <v>0</v>
      </c>
      <c r="M43" s="429">
        <f t="shared" si="9"/>
        <v>0</v>
      </c>
      <c r="N43" s="429">
        <f t="shared" si="9"/>
        <v>0</v>
      </c>
      <c r="O43" s="429">
        <f t="shared" si="9"/>
        <v>0</v>
      </c>
      <c r="P43" s="429">
        <f t="shared" si="9"/>
        <v>0</v>
      </c>
      <c r="Q43" s="429">
        <f t="shared" si="9"/>
        <v>0</v>
      </c>
      <c r="R43" s="429">
        <f t="shared" si="9"/>
        <v>0</v>
      </c>
      <c r="S43" s="429">
        <f t="shared" si="9"/>
        <v>0</v>
      </c>
      <c r="T43" s="429">
        <f t="shared" si="9"/>
        <v>28738</v>
      </c>
      <c r="U43" s="437"/>
      <c r="V43" s="437"/>
      <c r="W43" s="431"/>
      <c r="X43" s="432"/>
      <c r="Y43" s="432"/>
      <c r="Z43" s="433"/>
      <c r="AA43" s="432"/>
      <c r="AB43" s="432"/>
      <c r="AC43" s="433"/>
      <c r="AD43" s="434"/>
      <c r="AE43" s="434"/>
      <c r="AF43" s="433"/>
      <c r="AG43" s="436"/>
      <c r="AH43" s="436"/>
      <c r="AI43" s="433"/>
    </row>
    <row r="44" spans="1:35" ht="14.25" customHeight="1">
      <c r="A44" s="399"/>
      <c r="B44" s="233"/>
      <c r="C44" s="233"/>
      <c r="D44" s="647"/>
      <c r="E44" s="397"/>
      <c r="F44" s="397"/>
      <c r="G44" s="397"/>
      <c r="H44" s="397"/>
      <c r="I44" s="397"/>
      <c r="J44" s="397"/>
      <c r="K44" s="397"/>
      <c r="L44" s="397"/>
      <c r="M44" s="397"/>
      <c r="N44" s="397"/>
      <c r="O44" s="397"/>
      <c r="P44" s="397"/>
      <c r="Q44" s="397"/>
      <c r="R44" s="397"/>
      <c r="S44" s="397"/>
      <c r="T44" s="398"/>
      <c r="U44" s="370"/>
      <c r="V44" s="370"/>
      <c r="W44" s="367"/>
      <c r="X44" s="366"/>
      <c r="Y44" s="366"/>
      <c r="Z44" s="371"/>
      <c r="AA44" s="369"/>
      <c r="AB44" s="369"/>
      <c r="AC44" s="371"/>
      <c r="AD44" s="369"/>
      <c r="AE44" s="372"/>
      <c r="AF44" s="371"/>
      <c r="AG44" s="369"/>
      <c r="AH44" s="369"/>
      <c r="AI44" s="371"/>
    </row>
    <row r="45" spans="1:35" ht="19.5" customHeight="1">
      <c r="A45" s="399" t="s">
        <v>510</v>
      </c>
      <c r="B45" s="233" t="s">
        <v>576</v>
      </c>
      <c r="C45" s="233" t="s">
        <v>230</v>
      </c>
      <c r="D45" s="647"/>
      <c r="E45" s="397"/>
      <c r="F45" s="397"/>
      <c r="G45" s="397"/>
      <c r="H45" s="397">
        <v>420</v>
      </c>
      <c r="I45" s="397"/>
      <c r="J45" s="397"/>
      <c r="K45" s="397"/>
      <c r="L45" s="397"/>
      <c r="M45" s="397"/>
      <c r="N45" s="397"/>
      <c r="O45" s="397"/>
      <c r="P45" s="397"/>
      <c r="Q45" s="397"/>
      <c r="R45" s="397"/>
      <c r="S45" s="397"/>
      <c r="T45" s="398">
        <f>SUM(E45:S45)</f>
        <v>420</v>
      </c>
      <c r="U45" s="370"/>
      <c r="V45" s="370"/>
      <c r="W45" s="367"/>
      <c r="X45" s="366"/>
      <c r="Y45" s="366"/>
      <c r="Z45" s="371"/>
      <c r="AA45" s="369"/>
      <c r="AB45" s="369"/>
      <c r="AC45" s="371"/>
      <c r="AD45" s="369"/>
      <c r="AE45" s="372"/>
      <c r="AF45" s="371"/>
      <c r="AG45" s="369"/>
      <c r="AH45" s="369"/>
      <c r="AI45" s="371"/>
    </row>
    <row r="46" spans="1:35" ht="19.5" customHeight="1">
      <c r="A46" s="399" t="s">
        <v>511</v>
      </c>
      <c r="B46" s="233" t="s">
        <v>577</v>
      </c>
      <c r="C46" s="233" t="s">
        <v>230</v>
      </c>
      <c r="D46" s="647"/>
      <c r="E46" s="397"/>
      <c r="F46" s="397"/>
      <c r="G46" s="397"/>
      <c r="H46" s="397">
        <v>520</v>
      </c>
      <c r="I46" s="397"/>
      <c r="J46" s="397"/>
      <c r="K46" s="397"/>
      <c r="L46" s="397"/>
      <c r="M46" s="397"/>
      <c r="N46" s="397"/>
      <c r="O46" s="397"/>
      <c r="P46" s="397"/>
      <c r="Q46" s="397"/>
      <c r="R46" s="397"/>
      <c r="S46" s="397"/>
      <c r="T46" s="398">
        <f>SUM(E46:S46)</f>
        <v>520</v>
      </c>
      <c r="U46" s="370"/>
      <c r="V46" s="370"/>
      <c r="W46" s="367"/>
      <c r="X46" s="366"/>
      <c r="Y46" s="366"/>
      <c r="Z46" s="371"/>
      <c r="AA46" s="369"/>
      <c r="AB46" s="369"/>
      <c r="AC46" s="371"/>
      <c r="AD46" s="369"/>
      <c r="AE46" s="372"/>
      <c r="AF46" s="371"/>
      <c r="AG46" s="369"/>
      <c r="AH46" s="369"/>
      <c r="AI46" s="371"/>
    </row>
    <row r="47" spans="1:35" ht="19.5" customHeight="1">
      <c r="A47" s="399" t="s">
        <v>512</v>
      </c>
      <c r="B47" s="233" t="s">
        <v>578</v>
      </c>
      <c r="C47" s="233" t="s">
        <v>230</v>
      </c>
      <c r="D47" s="647"/>
      <c r="E47" s="397"/>
      <c r="F47" s="397"/>
      <c r="G47" s="397"/>
      <c r="H47" s="397">
        <v>1200</v>
      </c>
      <c r="I47" s="397"/>
      <c r="J47" s="397"/>
      <c r="K47" s="397"/>
      <c r="L47" s="397"/>
      <c r="M47" s="397"/>
      <c r="N47" s="397"/>
      <c r="O47" s="397"/>
      <c r="P47" s="397"/>
      <c r="Q47" s="397"/>
      <c r="R47" s="397"/>
      <c r="S47" s="397"/>
      <c r="T47" s="398">
        <f>SUM(E47:S47)</f>
        <v>1200</v>
      </c>
      <c r="U47" s="370"/>
      <c r="V47" s="370"/>
      <c r="W47" s="367"/>
      <c r="X47" s="366"/>
      <c r="Y47" s="366"/>
      <c r="Z47" s="371"/>
      <c r="AA47" s="369"/>
      <c r="AB47" s="369"/>
      <c r="AC47" s="371"/>
      <c r="AD47" s="369"/>
      <c r="AE47" s="372"/>
      <c r="AF47" s="371"/>
      <c r="AG47" s="369"/>
      <c r="AH47" s="369"/>
      <c r="AI47" s="371"/>
    </row>
    <row r="48" spans="1:35" ht="19.5" customHeight="1">
      <c r="A48" s="410">
        <v>107051</v>
      </c>
      <c r="B48" s="233" t="s">
        <v>513</v>
      </c>
      <c r="C48" s="233" t="s">
        <v>230</v>
      </c>
      <c r="D48" s="647"/>
      <c r="E48" s="397"/>
      <c r="F48" s="397"/>
      <c r="G48" s="397">
        <v>900</v>
      </c>
      <c r="H48" s="397"/>
      <c r="I48" s="397"/>
      <c r="J48" s="397">
        <v>300</v>
      </c>
      <c r="K48" s="397"/>
      <c r="L48" s="397"/>
      <c r="M48" s="397"/>
      <c r="N48" s="397"/>
      <c r="O48" s="397"/>
      <c r="P48" s="397"/>
      <c r="Q48" s="397"/>
      <c r="R48" s="397"/>
      <c r="S48" s="397"/>
      <c r="T48" s="398">
        <f>SUM(E48:S48)</f>
        <v>1200</v>
      </c>
      <c r="U48" s="370"/>
      <c r="V48" s="370"/>
      <c r="W48" s="367"/>
      <c r="X48" s="369"/>
      <c r="Y48" s="369"/>
      <c r="Z48" s="371"/>
      <c r="AA48" s="369"/>
      <c r="AB48" s="369"/>
      <c r="AC48" s="371"/>
      <c r="AD48" s="369"/>
      <c r="AE48" s="372"/>
      <c r="AF48" s="371"/>
      <c r="AG48" s="371"/>
      <c r="AH48" s="371"/>
      <c r="AI48" s="371"/>
    </row>
    <row r="49" spans="1:35" s="383" customFormat="1" ht="19.5" customHeight="1">
      <c r="A49" s="411">
        <v>107060</v>
      </c>
      <c r="B49" s="233" t="s">
        <v>514</v>
      </c>
      <c r="C49" s="404" t="s">
        <v>230</v>
      </c>
      <c r="D49" s="648"/>
      <c r="E49" s="402"/>
      <c r="F49" s="402"/>
      <c r="G49" s="402"/>
      <c r="H49" s="402">
        <v>5500</v>
      </c>
      <c r="I49" s="402"/>
      <c r="J49" s="402"/>
      <c r="K49" s="402">
        <v>50</v>
      </c>
      <c r="L49" s="402"/>
      <c r="M49" s="402"/>
      <c r="N49" s="402"/>
      <c r="O49" s="402"/>
      <c r="P49" s="402"/>
      <c r="Q49" s="402"/>
      <c r="R49" s="402"/>
      <c r="S49" s="402"/>
      <c r="T49" s="398">
        <f>SUM(E49:S49)</f>
        <v>5550</v>
      </c>
      <c r="U49" s="379"/>
      <c r="V49" s="379"/>
      <c r="W49" s="379"/>
      <c r="X49" s="382"/>
      <c r="Y49" s="382"/>
      <c r="Z49" s="385"/>
      <c r="AA49" s="382"/>
      <c r="AB49" s="382"/>
      <c r="AC49" s="385"/>
      <c r="AD49" s="382"/>
      <c r="AE49" s="390"/>
      <c r="AF49" s="385"/>
      <c r="AG49" s="382"/>
      <c r="AH49" s="382"/>
      <c r="AI49" s="385"/>
    </row>
    <row r="50" spans="1:35" s="424" customFormat="1" ht="19.5" customHeight="1">
      <c r="A50" s="441" t="s">
        <v>246</v>
      </c>
      <c r="B50" s="427" t="s">
        <v>509</v>
      </c>
      <c r="C50" s="428"/>
      <c r="D50" s="655">
        <f aca="true" t="shared" si="10" ref="D50:R50">SUM(D45:D49)</f>
        <v>0</v>
      </c>
      <c r="E50" s="429">
        <f t="shared" si="10"/>
        <v>0</v>
      </c>
      <c r="F50" s="429">
        <f t="shared" si="10"/>
        <v>0</v>
      </c>
      <c r="G50" s="429">
        <f t="shared" si="10"/>
        <v>900</v>
      </c>
      <c r="H50" s="429">
        <f t="shared" si="10"/>
        <v>7640</v>
      </c>
      <c r="I50" s="429">
        <f t="shared" si="10"/>
        <v>0</v>
      </c>
      <c r="J50" s="429">
        <f t="shared" si="10"/>
        <v>300</v>
      </c>
      <c r="K50" s="429">
        <f t="shared" si="10"/>
        <v>50</v>
      </c>
      <c r="L50" s="429">
        <f t="shared" si="10"/>
        <v>0</v>
      </c>
      <c r="M50" s="429">
        <f t="shared" si="10"/>
        <v>0</v>
      </c>
      <c r="N50" s="429">
        <f t="shared" si="10"/>
        <v>0</v>
      </c>
      <c r="O50" s="429">
        <f t="shared" si="10"/>
        <v>0</v>
      </c>
      <c r="P50" s="429">
        <f t="shared" si="10"/>
        <v>0</v>
      </c>
      <c r="Q50" s="429">
        <f t="shared" si="10"/>
        <v>0</v>
      </c>
      <c r="R50" s="429">
        <f t="shared" si="10"/>
        <v>0</v>
      </c>
      <c r="S50" s="429"/>
      <c r="T50" s="429">
        <f>SUM(T45:T49)</f>
        <v>8890</v>
      </c>
      <c r="U50" s="430"/>
      <c r="V50" s="430"/>
      <c r="W50" s="430"/>
      <c r="X50" s="440"/>
      <c r="Y50" s="440"/>
      <c r="Z50" s="433"/>
      <c r="AA50" s="440"/>
      <c r="AB50" s="440"/>
      <c r="AC50" s="433"/>
      <c r="AD50" s="440"/>
      <c r="AE50" s="442"/>
      <c r="AF50" s="433"/>
      <c r="AG50" s="440"/>
      <c r="AH50" s="440"/>
      <c r="AI50" s="433"/>
    </row>
    <row r="51" spans="1:35" ht="9.75" customHeight="1">
      <c r="A51" s="399"/>
      <c r="B51" s="233"/>
      <c r="C51" s="233"/>
      <c r="D51" s="647"/>
      <c r="E51" s="397"/>
      <c r="F51" s="397"/>
      <c r="G51" s="397"/>
      <c r="H51" s="397"/>
      <c r="I51" s="397"/>
      <c r="J51" s="397"/>
      <c r="K51" s="397"/>
      <c r="L51" s="397"/>
      <c r="M51" s="397"/>
      <c r="N51" s="397"/>
      <c r="O51" s="397"/>
      <c r="P51" s="397"/>
      <c r="Q51" s="397"/>
      <c r="R51" s="397"/>
      <c r="S51" s="397"/>
      <c r="T51" s="398"/>
      <c r="U51" s="370"/>
      <c r="V51" s="370"/>
      <c r="W51" s="367"/>
      <c r="X51" s="366"/>
      <c r="Y51" s="366"/>
      <c r="Z51" s="371"/>
      <c r="AA51" s="369"/>
      <c r="AB51" s="369"/>
      <c r="AC51" s="371"/>
      <c r="AD51" s="369"/>
      <c r="AE51" s="372"/>
      <c r="AF51" s="371"/>
      <c r="AG51" s="369"/>
      <c r="AH51" s="369"/>
      <c r="AI51" s="371"/>
    </row>
    <row r="52" spans="1:35" s="383" customFormat="1" ht="19.5" customHeight="1">
      <c r="A52" s="403" t="s">
        <v>515</v>
      </c>
      <c r="B52" s="404" t="s">
        <v>516</v>
      </c>
      <c r="C52" s="412"/>
      <c r="D52" s="652"/>
      <c r="E52" s="405"/>
      <c r="F52" s="405"/>
      <c r="G52" s="405"/>
      <c r="H52" s="405"/>
      <c r="I52" s="405"/>
      <c r="J52" s="405"/>
      <c r="K52" s="405"/>
      <c r="L52" s="405"/>
      <c r="M52" s="402">
        <v>20605</v>
      </c>
      <c r="N52" s="405"/>
      <c r="O52" s="405"/>
      <c r="P52" s="405"/>
      <c r="Q52" s="405"/>
      <c r="R52" s="405"/>
      <c r="S52" s="405"/>
      <c r="T52" s="405">
        <f>SUM(E52:S52)</f>
        <v>20605</v>
      </c>
      <c r="U52" s="379"/>
      <c r="V52" s="379"/>
      <c r="W52" s="380"/>
      <c r="X52" s="381"/>
      <c r="Y52" s="381"/>
      <c r="Z52" s="381"/>
      <c r="AA52" s="382"/>
      <c r="AB52" s="382"/>
      <c r="AC52" s="382"/>
      <c r="AD52" s="382"/>
      <c r="AE52" s="382"/>
      <c r="AF52" s="382"/>
      <c r="AG52" s="382"/>
      <c r="AH52" s="382"/>
      <c r="AI52" s="382"/>
    </row>
    <row r="53" spans="1:35" s="424" customFormat="1" ht="19.5" customHeight="1">
      <c r="A53" s="443"/>
      <c r="B53" s="427" t="s">
        <v>517</v>
      </c>
      <c r="C53" s="427"/>
      <c r="D53" s="649">
        <f>D13+D18+D21+D26+D32+D40+D43+D50</f>
        <v>24.5</v>
      </c>
      <c r="E53" s="429">
        <f aca="true" t="shared" si="11" ref="E53:S53">E13+E18+E21+E26+E32+E40+E43+E50+E52</f>
        <v>48814.2</v>
      </c>
      <c r="F53" s="429">
        <f t="shared" si="11"/>
        <v>11607</v>
      </c>
      <c r="G53" s="429">
        <f t="shared" si="11"/>
        <v>63168</v>
      </c>
      <c r="H53" s="429">
        <f t="shared" si="11"/>
        <v>7640</v>
      </c>
      <c r="I53" s="429">
        <f t="shared" si="11"/>
        <v>29.4</v>
      </c>
      <c r="J53" s="429">
        <f t="shared" si="11"/>
        <v>44798</v>
      </c>
      <c r="K53" s="429">
        <f t="shared" si="11"/>
        <v>50</v>
      </c>
      <c r="L53" s="429">
        <f t="shared" si="11"/>
        <v>3000</v>
      </c>
      <c r="M53" s="429">
        <f t="shared" si="11"/>
        <v>20605</v>
      </c>
      <c r="N53" s="429">
        <f t="shared" si="11"/>
        <v>12055</v>
      </c>
      <c r="O53" s="429">
        <f t="shared" si="11"/>
        <v>6765</v>
      </c>
      <c r="P53" s="429">
        <f t="shared" si="11"/>
        <v>0</v>
      </c>
      <c r="Q53" s="429">
        <f t="shared" si="11"/>
        <v>0</v>
      </c>
      <c r="R53" s="429">
        <f t="shared" si="11"/>
        <v>0</v>
      </c>
      <c r="S53" s="429">
        <f t="shared" si="11"/>
        <v>3606</v>
      </c>
      <c r="T53" s="429">
        <f>SUM(E53:S53)-1</f>
        <v>222136.6</v>
      </c>
      <c r="U53" s="430"/>
      <c r="V53" s="430"/>
      <c r="W53" s="438"/>
      <c r="X53" s="439"/>
      <c r="Y53" s="439"/>
      <c r="Z53" s="439"/>
      <c r="AA53" s="440"/>
      <c r="AB53" s="440"/>
      <c r="AC53" s="440"/>
      <c r="AD53" s="440"/>
      <c r="AE53" s="440"/>
      <c r="AF53" s="440"/>
      <c r="AG53" s="440"/>
      <c r="AH53" s="440"/>
      <c r="AI53" s="440"/>
    </row>
    <row r="54" spans="1:35" ht="13.5" customHeight="1">
      <c r="A54" s="393"/>
      <c r="B54" s="215"/>
      <c r="C54" s="215"/>
      <c r="D54" s="651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398"/>
      <c r="T54" s="398"/>
      <c r="U54" s="367"/>
      <c r="V54" s="367"/>
      <c r="W54" s="368"/>
      <c r="X54" s="366"/>
      <c r="Y54" s="366"/>
      <c r="Z54" s="366"/>
      <c r="AA54" s="369"/>
      <c r="AB54" s="369"/>
      <c r="AC54" s="369"/>
      <c r="AD54" s="369"/>
      <c r="AE54" s="369"/>
      <c r="AF54" s="369"/>
      <c r="AG54" s="369"/>
      <c r="AH54" s="369"/>
      <c r="AI54" s="369"/>
    </row>
    <row r="55" spans="1:35" ht="19.5" customHeight="1">
      <c r="A55" s="393"/>
      <c r="B55" s="243" t="s">
        <v>583</v>
      </c>
      <c r="C55" s="407"/>
      <c r="D55" s="653"/>
      <c r="E55" s="398"/>
      <c r="F55" s="398"/>
      <c r="G55" s="398"/>
      <c r="H55" s="397"/>
      <c r="I55" s="397"/>
      <c r="J55" s="398"/>
      <c r="K55" s="398"/>
      <c r="L55" s="398"/>
      <c r="M55" s="398"/>
      <c r="N55" s="398"/>
      <c r="O55" s="398"/>
      <c r="P55" s="398"/>
      <c r="Q55" s="398"/>
      <c r="R55" s="398"/>
      <c r="S55" s="398"/>
      <c r="T55" s="398"/>
      <c r="U55" s="367"/>
      <c r="V55" s="367"/>
      <c r="W55" s="368"/>
      <c r="X55" s="366"/>
      <c r="Y55" s="366"/>
      <c r="Z55" s="366"/>
      <c r="AA55" s="369"/>
      <c r="AB55" s="369"/>
      <c r="AC55" s="369"/>
      <c r="AD55" s="369"/>
      <c r="AE55" s="369"/>
      <c r="AF55" s="369"/>
      <c r="AG55" s="369"/>
      <c r="AH55" s="369"/>
      <c r="AI55" s="369"/>
    </row>
    <row r="56" spans="1:35" ht="19.5" customHeight="1">
      <c r="A56" s="399" t="s">
        <v>478</v>
      </c>
      <c r="B56" s="233" t="s">
        <v>479</v>
      </c>
      <c r="C56" s="233" t="s">
        <v>230</v>
      </c>
      <c r="D56" s="654">
        <v>13</v>
      </c>
      <c r="E56" s="397">
        <v>31749</v>
      </c>
      <c r="F56" s="397">
        <v>8500</v>
      </c>
      <c r="G56" s="397">
        <v>7595</v>
      </c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8">
        <f>SUM(E56:S56)</f>
        <v>47844</v>
      </c>
      <c r="U56" s="367"/>
      <c r="V56" s="367"/>
      <c r="W56" s="368"/>
      <c r="X56" s="366"/>
      <c r="Y56" s="366"/>
      <c r="Z56" s="366"/>
      <c r="AA56" s="369"/>
      <c r="AB56" s="369"/>
      <c r="AC56" s="369"/>
      <c r="AD56" s="369"/>
      <c r="AE56" s="369"/>
      <c r="AF56" s="369"/>
      <c r="AG56" s="369"/>
      <c r="AH56" s="369"/>
      <c r="AI56" s="369"/>
    </row>
    <row r="57" spans="1:35" s="424" customFormat="1" ht="19.5" customHeight="1">
      <c r="A57" s="443"/>
      <c r="B57" s="427" t="s">
        <v>518</v>
      </c>
      <c r="C57" s="427"/>
      <c r="D57" s="655">
        <f aca="true" t="shared" si="12" ref="D57:R57">SUM(D56:D56)</f>
        <v>13</v>
      </c>
      <c r="E57" s="429">
        <f t="shared" si="12"/>
        <v>31749</v>
      </c>
      <c r="F57" s="429">
        <f t="shared" si="12"/>
        <v>8500</v>
      </c>
      <c r="G57" s="429">
        <f t="shared" si="12"/>
        <v>7595</v>
      </c>
      <c r="H57" s="429">
        <f t="shared" si="12"/>
        <v>0</v>
      </c>
      <c r="I57" s="429">
        <f t="shared" si="12"/>
        <v>0</v>
      </c>
      <c r="J57" s="429">
        <f t="shared" si="12"/>
        <v>0</v>
      </c>
      <c r="K57" s="429">
        <f t="shared" si="12"/>
        <v>0</v>
      </c>
      <c r="L57" s="429">
        <f t="shared" si="12"/>
        <v>0</v>
      </c>
      <c r="M57" s="429">
        <f t="shared" si="12"/>
        <v>0</v>
      </c>
      <c r="N57" s="429">
        <f t="shared" si="12"/>
        <v>0</v>
      </c>
      <c r="O57" s="429">
        <f t="shared" si="12"/>
        <v>0</v>
      </c>
      <c r="P57" s="429">
        <f t="shared" si="12"/>
        <v>0</v>
      </c>
      <c r="Q57" s="429">
        <f t="shared" si="12"/>
        <v>0</v>
      </c>
      <c r="R57" s="429">
        <f t="shared" si="12"/>
        <v>0</v>
      </c>
      <c r="S57" s="429"/>
      <c r="T57" s="429">
        <f>SUM(T56:T56)</f>
        <v>47844</v>
      </c>
      <c r="U57" s="430"/>
      <c r="V57" s="430"/>
      <c r="W57" s="438"/>
      <c r="X57" s="439"/>
      <c r="Y57" s="439"/>
      <c r="Z57" s="439"/>
      <c r="AA57" s="440"/>
      <c r="AB57" s="440"/>
      <c r="AC57" s="440"/>
      <c r="AD57" s="440"/>
      <c r="AE57" s="440"/>
      <c r="AF57" s="440"/>
      <c r="AG57" s="440"/>
      <c r="AH57" s="440"/>
      <c r="AI57" s="440"/>
    </row>
    <row r="58" spans="1:35" ht="19.5" customHeight="1">
      <c r="A58" s="393"/>
      <c r="B58" s="215"/>
      <c r="C58" s="215"/>
      <c r="D58" s="651"/>
      <c r="E58" s="398"/>
      <c r="F58" s="398"/>
      <c r="G58" s="398"/>
      <c r="H58" s="398"/>
      <c r="I58" s="398"/>
      <c r="J58" s="398"/>
      <c r="K58" s="398"/>
      <c r="L58" s="398"/>
      <c r="M58" s="398"/>
      <c r="N58" s="398"/>
      <c r="O58" s="398"/>
      <c r="P58" s="398"/>
      <c r="Q58" s="398"/>
      <c r="R58" s="398"/>
      <c r="S58" s="398"/>
      <c r="T58" s="398"/>
      <c r="U58" s="367"/>
      <c r="V58" s="367"/>
      <c r="W58" s="368"/>
      <c r="X58" s="366"/>
      <c r="Y58" s="366"/>
      <c r="Z58" s="366"/>
      <c r="AA58" s="369"/>
      <c r="AB58" s="369"/>
      <c r="AC58" s="369"/>
      <c r="AD58" s="369"/>
      <c r="AE58" s="369"/>
      <c r="AF58" s="369"/>
      <c r="AG58" s="369"/>
      <c r="AH58" s="369"/>
      <c r="AI58" s="369"/>
    </row>
    <row r="59" spans="1:35" s="424" customFormat="1" ht="24.75" customHeight="1">
      <c r="A59" s="444"/>
      <c r="B59" s="427" t="s">
        <v>526</v>
      </c>
      <c r="C59" s="427"/>
      <c r="D59" s="649">
        <f aca="true" t="shared" si="13" ref="D59:T59">D53+D57</f>
        <v>37.5</v>
      </c>
      <c r="E59" s="429">
        <f t="shared" si="13"/>
        <v>80563.2</v>
      </c>
      <c r="F59" s="429">
        <f t="shared" si="13"/>
        <v>20107</v>
      </c>
      <c r="G59" s="429">
        <f t="shared" si="13"/>
        <v>70763</v>
      </c>
      <c r="H59" s="429">
        <f t="shared" si="13"/>
        <v>7640</v>
      </c>
      <c r="I59" s="429">
        <f t="shared" si="13"/>
        <v>29.4</v>
      </c>
      <c r="J59" s="429">
        <f t="shared" si="13"/>
        <v>44798</v>
      </c>
      <c r="K59" s="429">
        <f t="shared" si="13"/>
        <v>50</v>
      </c>
      <c r="L59" s="429">
        <f t="shared" si="13"/>
        <v>3000</v>
      </c>
      <c r="M59" s="429">
        <f t="shared" si="13"/>
        <v>20605</v>
      </c>
      <c r="N59" s="429">
        <f t="shared" si="13"/>
        <v>12055</v>
      </c>
      <c r="O59" s="429">
        <f t="shared" si="13"/>
        <v>6765</v>
      </c>
      <c r="P59" s="429">
        <f t="shared" si="13"/>
        <v>0</v>
      </c>
      <c r="Q59" s="429">
        <f t="shared" si="13"/>
        <v>0</v>
      </c>
      <c r="R59" s="429">
        <f t="shared" si="13"/>
        <v>0</v>
      </c>
      <c r="S59" s="429">
        <f t="shared" si="13"/>
        <v>3606</v>
      </c>
      <c r="T59" s="429">
        <f t="shared" si="13"/>
        <v>269980.6</v>
      </c>
      <c r="U59" s="445"/>
      <c r="V59" s="445"/>
      <c r="W59" s="446"/>
      <c r="X59" s="434"/>
      <c r="Y59" s="434"/>
      <c r="Z59" s="435"/>
      <c r="AA59" s="434"/>
      <c r="AB59" s="434"/>
      <c r="AC59" s="435"/>
      <c r="AD59" s="434"/>
      <c r="AE59" s="434"/>
      <c r="AF59" s="435"/>
      <c r="AG59" s="435"/>
      <c r="AH59" s="434"/>
      <c r="AI59" s="435"/>
    </row>
    <row r="60" ht="13.5" customHeight="1"/>
    <row r="61" ht="13.5" customHeight="1"/>
    <row r="62" ht="13.5" customHeight="1"/>
  </sheetData>
  <sheetProtection/>
  <mergeCells count="19">
    <mergeCell ref="S4:S5"/>
    <mergeCell ref="I4:M4"/>
    <mergeCell ref="H4:H5"/>
    <mergeCell ref="A4:A5"/>
    <mergeCell ref="B4:B5"/>
    <mergeCell ref="E4:E5"/>
    <mergeCell ref="F4:F5"/>
    <mergeCell ref="G4:G5"/>
    <mergeCell ref="D4:D5"/>
    <mergeCell ref="A1:T1"/>
    <mergeCell ref="S3:T3"/>
    <mergeCell ref="AG4:AI4"/>
    <mergeCell ref="AA4:AC4"/>
    <mergeCell ref="AD4:AF4"/>
    <mergeCell ref="T4:T5"/>
    <mergeCell ref="X4:Z4"/>
    <mergeCell ref="N4:N5"/>
    <mergeCell ref="P4:R4"/>
    <mergeCell ref="O4:O5"/>
  </mergeCells>
  <printOptions horizontalCentered="1" verticalCentered="1"/>
  <pageMargins left="0.07874015748031496" right="0.07874015748031496" top="0" bottom="0" header="0" footer="0"/>
  <pageSetup fitToHeight="1" fitToWidth="1" horizontalDpi="300" verticalDpi="300" orientation="landscape" paperSize="9" scale="46" r:id="rId1"/>
  <rowBreaks count="1" manualBreakCount="1">
    <brk id="43" max="19" man="1"/>
  </rowBreaks>
  <colBreaks count="1" manualBreakCount="1">
    <brk id="2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BW48"/>
  <sheetViews>
    <sheetView zoomScale="80" zoomScaleNormal="80" zoomScaleSheetLayoutView="71" zoomScalePageLayoutView="0" workbookViewId="0" topLeftCell="E4">
      <selection activeCell="I41" sqref="I41"/>
    </sheetView>
  </sheetViews>
  <sheetFormatPr defaultColWidth="9.140625" defaultRowHeight="12.75"/>
  <cols>
    <col min="1" max="1" width="5.8515625" style="209" customWidth="1"/>
    <col min="2" max="2" width="11.7109375" style="209" customWidth="1"/>
    <col min="3" max="3" width="0.13671875" style="209" hidden="1" customWidth="1"/>
    <col min="4" max="4" width="47.8515625" style="209" customWidth="1"/>
    <col min="5" max="5" width="14.140625" style="209" customWidth="1"/>
    <col min="6" max="6" width="13.421875" style="209" customWidth="1"/>
    <col min="7" max="7" width="13.57421875" style="209" customWidth="1"/>
    <col min="8" max="8" width="12.140625" style="209" customWidth="1"/>
    <col min="9" max="10" width="11.421875" style="209" customWidth="1"/>
    <col min="11" max="11" width="14.140625" style="209" customWidth="1"/>
    <col min="12" max="12" width="12.8515625" style="209" customWidth="1"/>
    <col min="13" max="13" width="14.00390625" style="209" customWidth="1"/>
    <col min="14" max="14" width="12.8515625" style="209" customWidth="1"/>
    <col min="15" max="15" width="12.7109375" style="209" customWidth="1"/>
    <col min="16" max="16" width="18.00390625" style="209" customWidth="1"/>
    <col min="17" max="16384" width="9.140625" style="209" customWidth="1"/>
  </cols>
  <sheetData>
    <row r="1" spans="1:20" s="685" customFormat="1" ht="15.75">
      <c r="A1" s="763" t="s">
        <v>752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</row>
    <row r="2" spans="3:16" s="685" customFormat="1" ht="14.25">
      <c r="C2" s="700"/>
      <c r="D2" s="700"/>
      <c r="P2" s="701" t="s">
        <v>744</v>
      </c>
    </row>
    <row r="3" spans="3:16" s="685" customFormat="1" ht="12.75">
      <c r="C3" s="700"/>
      <c r="D3" s="700"/>
      <c r="O3" s="798" t="s">
        <v>725</v>
      </c>
      <c r="P3" s="798"/>
    </row>
    <row r="4" spans="1:16" s="391" customFormat="1" ht="45" customHeight="1">
      <c r="A4" s="807" t="s">
        <v>101</v>
      </c>
      <c r="B4" s="807" t="s">
        <v>469</v>
      </c>
      <c r="C4" s="807" t="s">
        <v>527</v>
      </c>
      <c r="D4" s="812" t="s">
        <v>238</v>
      </c>
      <c r="E4" s="810" t="s">
        <v>528</v>
      </c>
      <c r="F4" s="811"/>
      <c r="G4" s="807" t="s">
        <v>529</v>
      </c>
      <c r="H4" s="807" t="s">
        <v>530</v>
      </c>
      <c r="I4" s="807" t="s">
        <v>531</v>
      </c>
      <c r="J4" s="807" t="s">
        <v>532</v>
      </c>
      <c r="K4" s="810" t="s">
        <v>533</v>
      </c>
      <c r="L4" s="811"/>
      <c r="M4" s="809" t="s">
        <v>534</v>
      </c>
      <c r="N4" s="809"/>
      <c r="O4" s="807" t="s">
        <v>535</v>
      </c>
      <c r="P4" s="805" t="s">
        <v>536</v>
      </c>
    </row>
    <row r="5" spans="1:16" s="391" customFormat="1" ht="63.75">
      <c r="A5" s="808"/>
      <c r="B5" s="808"/>
      <c r="C5" s="808"/>
      <c r="D5" s="813"/>
      <c r="E5" s="478" t="s">
        <v>585</v>
      </c>
      <c r="F5" s="479" t="s">
        <v>586</v>
      </c>
      <c r="G5" s="808"/>
      <c r="H5" s="808"/>
      <c r="I5" s="808"/>
      <c r="J5" s="808"/>
      <c r="K5" s="480" t="s">
        <v>537</v>
      </c>
      <c r="L5" s="480" t="s">
        <v>538</v>
      </c>
      <c r="M5" s="481" t="s">
        <v>539</v>
      </c>
      <c r="N5" s="481" t="s">
        <v>540</v>
      </c>
      <c r="O5" s="808"/>
      <c r="P5" s="806"/>
    </row>
    <row r="6" spans="1:16" ht="24.75" customHeight="1">
      <c r="A6" s="498"/>
      <c r="B6" s="447"/>
      <c r="C6" s="448"/>
      <c r="D6" s="449" t="s">
        <v>582</v>
      </c>
      <c r="E6" s="450"/>
      <c r="F6" s="451"/>
      <c r="G6" s="451"/>
      <c r="H6" s="452"/>
      <c r="I6" s="452"/>
      <c r="J6" s="451"/>
      <c r="K6" s="452"/>
      <c r="L6" s="452"/>
      <c r="M6" s="452"/>
      <c r="N6" s="451"/>
      <c r="O6" s="451"/>
      <c r="P6" s="451"/>
    </row>
    <row r="7" spans="1:16" ht="21.75" customHeight="1">
      <c r="A7" s="414"/>
      <c r="B7" s="408" t="s">
        <v>478</v>
      </c>
      <c r="C7" s="401"/>
      <c r="D7" s="401" t="s">
        <v>479</v>
      </c>
      <c r="E7" s="402"/>
      <c r="F7" s="402"/>
      <c r="G7" s="402"/>
      <c r="H7" s="402">
        <v>10</v>
      </c>
      <c r="I7" s="402">
        <v>200</v>
      </c>
      <c r="J7" s="402"/>
      <c r="K7" s="402"/>
      <c r="L7" s="402"/>
      <c r="M7" s="402"/>
      <c r="N7" s="402"/>
      <c r="O7" s="402"/>
      <c r="P7" s="405">
        <f aca="true" t="shared" si="0" ref="P7:P12">SUM(E7:O7)</f>
        <v>210</v>
      </c>
    </row>
    <row r="8" spans="1:16" ht="21.75" customHeight="1">
      <c r="A8" s="414"/>
      <c r="B8" s="453" t="s">
        <v>480</v>
      </c>
      <c r="C8" s="404">
        <v>960302</v>
      </c>
      <c r="D8" s="401" t="s">
        <v>541</v>
      </c>
      <c r="E8" s="402"/>
      <c r="F8" s="402"/>
      <c r="G8" s="402"/>
      <c r="H8" s="402"/>
      <c r="I8" s="402">
        <v>64</v>
      </c>
      <c r="J8" s="402"/>
      <c r="K8" s="402"/>
      <c r="L8" s="402"/>
      <c r="M8" s="402"/>
      <c r="N8" s="402"/>
      <c r="O8" s="402"/>
      <c r="P8" s="405">
        <f t="shared" si="0"/>
        <v>64</v>
      </c>
    </row>
    <row r="9" spans="1:16" ht="21.75" customHeight="1">
      <c r="A9" s="414"/>
      <c r="B9" s="454" t="s">
        <v>119</v>
      </c>
      <c r="C9" s="404"/>
      <c r="D9" s="404" t="s">
        <v>561</v>
      </c>
      <c r="E9" s="402"/>
      <c r="F9" s="402"/>
      <c r="G9" s="402"/>
      <c r="H9" s="402"/>
      <c r="I9" s="402">
        <v>1200</v>
      </c>
      <c r="J9" s="402"/>
      <c r="K9" s="402"/>
      <c r="L9" s="402"/>
      <c r="M9" s="402"/>
      <c r="N9" s="402"/>
      <c r="O9" s="402"/>
      <c r="P9" s="405">
        <f t="shared" si="0"/>
        <v>1200</v>
      </c>
    </row>
    <row r="10" spans="1:16" ht="21.75" customHeight="1">
      <c r="A10" s="414"/>
      <c r="B10" s="454" t="s">
        <v>519</v>
      </c>
      <c r="C10" s="404"/>
      <c r="D10" s="404" t="s">
        <v>520</v>
      </c>
      <c r="E10" s="402"/>
      <c r="F10" s="402"/>
      <c r="G10" s="402"/>
      <c r="H10" s="402"/>
      <c r="I10" s="402">
        <v>11430</v>
      </c>
      <c r="J10" s="402"/>
      <c r="K10" s="402"/>
      <c r="L10" s="402"/>
      <c r="M10" s="402"/>
      <c r="N10" s="402"/>
      <c r="O10" s="402"/>
      <c r="P10" s="405">
        <f t="shared" si="0"/>
        <v>11430</v>
      </c>
    </row>
    <row r="11" spans="1:16" ht="21.75" customHeight="1">
      <c r="A11" s="455"/>
      <c r="B11" s="408" t="s">
        <v>542</v>
      </c>
      <c r="C11" s="401"/>
      <c r="D11" s="401" t="s">
        <v>543</v>
      </c>
      <c r="E11" s="402">
        <v>115693</v>
      </c>
      <c r="F11" s="402">
        <v>400</v>
      </c>
      <c r="G11" s="405"/>
      <c r="H11" s="405"/>
      <c r="I11" s="405"/>
      <c r="J11" s="405"/>
      <c r="K11" s="405"/>
      <c r="L11" s="405"/>
      <c r="M11" s="405"/>
      <c r="N11" s="405"/>
      <c r="O11" s="405"/>
      <c r="P11" s="405">
        <f t="shared" si="0"/>
        <v>116093</v>
      </c>
    </row>
    <row r="12" spans="1:16" ht="21.75" customHeight="1">
      <c r="A12" s="455"/>
      <c r="B12" s="456" t="s">
        <v>482</v>
      </c>
      <c r="C12" s="401"/>
      <c r="D12" s="401" t="s">
        <v>483</v>
      </c>
      <c r="E12" s="402"/>
      <c r="F12" s="402"/>
      <c r="G12" s="405"/>
      <c r="H12" s="405"/>
      <c r="I12" s="402"/>
      <c r="J12" s="405"/>
      <c r="K12" s="405"/>
      <c r="L12" s="405"/>
      <c r="M12" s="405"/>
      <c r="N12" s="405"/>
      <c r="O12" s="402">
        <v>10382</v>
      </c>
      <c r="P12" s="405">
        <f t="shared" si="0"/>
        <v>10382</v>
      </c>
    </row>
    <row r="13" spans="1:16" s="474" customFormat="1" ht="21.75" customHeight="1">
      <c r="A13" s="416" t="s">
        <v>476</v>
      </c>
      <c r="B13" s="470"/>
      <c r="C13" s="471"/>
      <c r="D13" s="472" t="s">
        <v>477</v>
      </c>
      <c r="E13" s="473">
        <f aca="true" t="shared" si="1" ref="E13:P13">SUM(E7:E12)</f>
        <v>115693</v>
      </c>
      <c r="F13" s="473">
        <f t="shared" si="1"/>
        <v>400</v>
      </c>
      <c r="G13" s="473">
        <f t="shared" si="1"/>
        <v>0</v>
      </c>
      <c r="H13" s="473">
        <f t="shared" si="1"/>
        <v>10</v>
      </c>
      <c r="I13" s="473">
        <f t="shared" si="1"/>
        <v>12894</v>
      </c>
      <c r="J13" s="473">
        <f t="shared" si="1"/>
        <v>0</v>
      </c>
      <c r="K13" s="473">
        <f t="shared" si="1"/>
        <v>0</v>
      </c>
      <c r="L13" s="473">
        <f t="shared" si="1"/>
        <v>0</v>
      </c>
      <c r="M13" s="473">
        <f t="shared" si="1"/>
        <v>0</v>
      </c>
      <c r="N13" s="473">
        <f t="shared" si="1"/>
        <v>0</v>
      </c>
      <c r="O13" s="473">
        <f t="shared" si="1"/>
        <v>10382</v>
      </c>
      <c r="P13" s="473">
        <f t="shared" si="1"/>
        <v>139379</v>
      </c>
    </row>
    <row r="14" spans="1:16" ht="13.5" customHeight="1">
      <c r="A14" s="414"/>
      <c r="B14" s="457"/>
      <c r="C14" s="458"/>
      <c r="D14" s="460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</row>
    <row r="15" spans="1:16" ht="21.75" customHeight="1">
      <c r="A15" s="413"/>
      <c r="B15" s="408" t="s">
        <v>486</v>
      </c>
      <c r="C15" s="401"/>
      <c r="D15" s="401" t="s">
        <v>487</v>
      </c>
      <c r="E15" s="402"/>
      <c r="F15" s="402">
        <v>8200</v>
      </c>
      <c r="G15" s="402"/>
      <c r="H15" s="402"/>
      <c r="I15" s="402"/>
      <c r="J15" s="402"/>
      <c r="K15" s="402"/>
      <c r="L15" s="402"/>
      <c r="M15" s="402"/>
      <c r="N15" s="402"/>
      <c r="O15" s="402"/>
      <c r="P15" s="405">
        <f>SUM(E15:O15)</f>
        <v>8200</v>
      </c>
    </row>
    <row r="16" spans="1:16" s="474" customFormat="1" ht="21.75" customHeight="1">
      <c r="A16" s="417" t="s">
        <v>484</v>
      </c>
      <c r="B16" s="418"/>
      <c r="C16" s="475"/>
      <c r="D16" s="417" t="s">
        <v>485</v>
      </c>
      <c r="E16" s="419">
        <f aca="true" t="shared" si="2" ref="E16:M16">SUM(E15:E15)</f>
        <v>0</v>
      </c>
      <c r="F16" s="419">
        <f t="shared" si="2"/>
        <v>8200</v>
      </c>
      <c r="G16" s="419">
        <f t="shared" si="2"/>
        <v>0</v>
      </c>
      <c r="H16" s="419">
        <f t="shared" si="2"/>
        <v>0</v>
      </c>
      <c r="I16" s="419">
        <f t="shared" si="2"/>
        <v>0</v>
      </c>
      <c r="J16" s="419">
        <f t="shared" si="2"/>
        <v>0</v>
      </c>
      <c r="K16" s="419">
        <f t="shared" si="2"/>
        <v>0</v>
      </c>
      <c r="L16" s="419">
        <f t="shared" si="2"/>
        <v>0</v>
      </c>
      <c r="M16" s="419">
        <f t="shared" si="2"/>
        <v>0</v>
      </c>
      <c r="N16" s="419">
        <v>0</v>
      </c>
      <c r="O16" s="419">
        <f>SUM(O15:O15)</f>
        <v>0</v>
      </c>
      <c r="P16" s="419">
        <f>SUM(P15:P15)</f>
        <v>8200</v>
      </c>
    </row>
    <row r="17" spans="1:16" ht="12" customHeight="1">
      <c r="A17" s="413"/>
      <c r="B17" s="408"/>
      <c r="C17" s="461"/>
      <c r="D17" s="401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5"/>
    </row>
    <row r="18" spans="1:16" ht="21.75" customHeight="1">
      <c r="A18" s="413"/>
      <c r="B18" s="408" t="s">
        <v>120</v>
      </c>
      <c r="C18" s="401"/>
      <c r="D18" s="401" t="s">
        <v>587</v>
      </c>
      <c r="E18" s="402"/>
      <c r="F18" s="402"/>
      <c r="G18" s="402"/>
      <c r="H18" s="402"/>
      <c r="I18" s="402">
        <v>3170</v>
      </c>
      <c r="J18" s="402"/>
      <c r="K18" s="402"/>
      <c r="L18" s="402"/>
      <c r="M18" s="402"/>
      <c r="N18" s="402"/>
      <c r="O18" s="402"/>
      <c r="P18" s="405">
        <f>SUM(E18:O18)</f>
        <v>3170</v>
      </c>
    </row>
    <row r="19" spans="1:16" s="474" customFormat="1" ht="21.75" customHeight="1">
      <c r="A19" s="417" t="s">
        <v>489</v>
      </c>
      <c r="B19" s="468"/>
      <c r="C19" s="476"/>
      <c r="D19" s="417" t="s">
        <v>490</v>
      </c>
      <c r="E19" s="419">
        <f>SUM(E18:E18)</f>
        <v>0</v>
      </c>
      <c r="F19" s="419"/>
      <c r="G19" s="419">
        <f aca="true" t="shared" si="3" ref="G19:P19">SUM(G18:G18)</f>
        <v>0</v>
      </c>
      <c r="H19" s="419">
        <f t="shared" si="3"/>
        <v>0</v>
      </c>
      <c r="I19" s="419">
        <f t="shared" si="3"/>
        <v>3170</v>
      </c>
      <c r="J19" s="419">
        <f t="shared" si="3"/>
        <v>0</v>
      </c>
      <c r="K19" s="419">
        <f t="shared" si="3"/>
        <v>0</v>
      </c>
      <c r="L19" s="419">
        <f t="shared" si="3"/>
        <v>0</v>
      </c>
      <c r="M19" s="419">
        <f t="shared" si="3"/>
        <v>0</v>
      </c>
      <c r="N19" s="419">
        <f t="shared" si="3"/>
        <v>0</v>
      </c>
      <c r="O19" s="419">
        <f t="shared" si="3"/>
        <v>0</v>
      </c>
      <c r="P19" s="419">
        <f t="shared" si="3"/>
        <v>3170</v>
      </c>
    </row>
    <row r="20" spans="1:16" ht="18" customHeight="1">
      <c r="A20" s="412"/>
      <c r="B20" s="401"/>
      <c r="C20" s="463"/>
      <c r="D20" s="464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</row>
    <row r="21" spans="1:16" ht="21.75" customHeight="1">
      <c r="A21" s="413"/>
      <c r="B21" s="408" t="s">
        <v>117</v>
      </c>
      <c r="C21" s="401"/>
      <c r="D21" s="401" t="s">
        <v>497</v>
      </c>
      <c r="E21" s="402"/>
      <c r="F21" s="402"/>
      <c r="G21" s="402">
        <v>7900</v>
      </c>
      <c r="H21" s="402"/>
      <c r="I21" s="402">
        <v>1000</v>
      </c>
      <c r="J21" s="402"/>
      <c r="K21" s="402"/>
      <c r="L21" s="402"/>
      <c r="M21" s="402"/>
      <c r="N21" s="402"/>
      <c r="O21" s="402"/>
      <c r="P21" s="405">
        <f>SUM(E21:O21)</f>
        <v>8900</v>
      </c>
    </row>
    <row r="22" spans="1:16" s="474" customFormat="1" ht="21.75" customHeight="1">
      <c r="A22" s="420" t="s">
        <v>491</v>
      </c>
      <c r="B22" s="418"/>
      <c r="C22" s="475"/>
      <c r="D22" s="417" t="s">
        <v>492</v>
      </c>
      <c r="E22" s="419">
        <f>SUM(E21:E21)</f>
        <v>0</v>
      </c>
      <c r="F22" s="419"/>
      <c r="G22" s="419">
        <f aca="true" t="shared" si="4" ref="G22:P22">SUM(G21:G21)</f>
        <v>7900</v>
      </c>
      <c r="H22" s="419">
        <f t="shared" si="4"/>
        <v>0</v>
      </c>
      <c r="I22" s="419">
        <f t="shared" si="4"/>
        <v>1000</v>
      </c>
      <c r="J22" s="419">
        <f t="shared" si="4"/>
        <v>0</v>
      </c>
      <c r="K22" s="419">
        <f t="shared" si="4"/>
        <v>0</v>
      </c>
      <c r="L22" s="419">
        <f t="shared" si="4"/>
        <v>0</v>
      </c>
      <c r="M22" s="419">
        <f t="shared" si="4"/>
        <v>0</v>
      </c>
      <c r="N22" s="419">
        <f t="shared" si="4"/>
        <v>0</v>
      </c>
      <c r="O22" s="419">
        <f t="shared" si="4"/>
        <v>0</v>
      </c>
      <c r="P22" s="419">
        <f t="shared" si="4"/>
        <v>8900</v>
      </c>
    </row>
    <row r="23" spans="1:16" ht="12" customHeight="1">
      <c r="A23" s="415"/>
      <c r="B23" s="404"/>
      <c r="C23" s="462"/>
      <c r="D23" s="412"/>
      <c r="E23" s="405"/>
      <c r="F23" s="405"/>
      <c r="G23" s="405"/>
      <c r="H23" s="405"/>
      <c r="I23" s="405"/>
      <c r="J23" s="405"/>
      <c r="K23" s="405"/>
      <c r="L23" s="405"/>
      <c r="M23" s="405"/>
      <c r="N23" s="405"/>
      <c r="O23" s="405"/>
      <c r="P23" s="405"/>
    </row>
    <row r="24" spans="1:16" ht="21.75" customHeight="1">
      <c r="A24" s="415"/>
      <c r="B24" s="408" t="s">
        <v>500</v>
      </c>
      <c r="C24" s="462"/>
      <c r="D24" s="401" t="s">
        <v>501</v>
      </c>
      <c r="E24" s="402"/>
      <c r="F24" s="402">
        <v>21500</v>
      </c>
      <c r="G24" s="402"/>
      <c r="H24" s="402"/>
      <c r="I24" s="402">
        <v>450</v>
      </c>
      <c r="J24" s="402"/>
      <c r="K24" s="402"/>
      <c r="L24" s="402"/>
      <c r="M24" s="402"/>
      <c r="N24" s="402"/>
      <c r="O24" s="402"/>
      <c r="P24" s="405">
        <f>SUM(E24:O24)</f>
        <v>21950</v>
      </c>
    </row>
    <row r="25" spans="1:75" ht="21.75" customHeight="1">
      <c r="A25" s="413"/>
      <c r="B25" s="408" t="s">
        <v>502</v>
      </c>
      <c r="C25" s="401"/>
      <c r="D25" s="401" t="s">
        <v>503</v>
      </c>
      <c r="E25" s="402"/>
      <c r="F25" s="402">
        <v>5476</v>
      </c>
      <c r="G25" s="402"/>
      <c r="H25" s="402"/>
      <c r="I25" s="402"/>
      <c r="J25" s="402"/>
      <c r="K25" s="402"/>
      <c r="L25" s="402"/>
      <c r="M25" s="402"/>
      <c r="N25" s="402"/>
      <c r="O25" s="402"/>
      <c r="P25" s="405">
        <f>SUM(E25:O25)</f>
        <v>5476</v>
      </c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</row>
    <row r="26" spans="1:16" ht="21.75" customHeight="1">
      <c r="A26" s="413"/>
      <c r="B26" s="408" t="s">
        <v>504</v>
      </c>
      <c r="C26" s="401"/>
      <c r="D26" s="401" t="s">
        <v>505</v>
      </c>
      <c r="E26" s="402"/>
      <c r="F26" s="402">
        <v>3200</v>
      </c>
      <c r="G26" s="402"/>
      <c r="H26" s="402"/>
      <c r="I26" s="402"/>
      <c r="J26" s="402"/>
      <c r="K26" s="402"/>
      <c r="L26" s="402"/>
      <c r="M26" s="402"/>
      <c r="N26" s="402"/>
      <c r="O26" s="402"/>
      <c r="P26" s="405">
        <f>SUM(E26:O26)</f>
        <v>3200</v>
      </c>
    </row>
    <row r="27" spans="1:16" s="474" customFormat="1" ht="21.75" customHeight="1">
      <c r="A27" s="420" t="s">
        <v>498</v>
      </c>
      <c r="B27" s="418"/>
      <c r="C27" s="475"/>
      <c r="D27" s="417" t="s">
        <v>499</v>
      </c>
      <c r="E27" s="419">
        <f aca="true" t="shared" si="5" ref="E27:P27">SUM(E24:E26)</f>
        <v>0</v>
      </c>
      <c r="F27" s="419">
        <f t="shared" si="5"/>
        <v>30176</v>
      </c>
      <c r="G27" s="419">
        <f t="shared" si="5"/>
        <v>0</v>
      </c>
      <c r="H27" s="419">
        <f t="shared" si="5"/>
        <v>0</v>
      </c>
      <c r="I27" s="419">
        <f t="shared" si="5"/>
        <v>450</v>
      </c>
      <c r="J27" s="419">
        <f t="shared" si="5"/>
        <v>0</v>
      </c>
      <c r="K27" s="419">
        <f t="shared" si="5"/>
        <v>0</v>
      </c>
      <c r="L27" s="419">
        <f t="shared" si="5"/>
        <v>0</v>
      </c>
      <c r="M27" s="419">
        <f t="shared" si="5"/>
        <v>0</v>
      </c>
      <c r="N27" s="419">
        <f t="shared" si="5"/>
        <v>0</v>
      </c>
      <c r="O27" s="419">
        <f t="shared" si="5"/>
        <v>0</v>
      </c>
      <c r="P27" s="419">
        <f t="shared" si="5"/>
        <v>30626</v>
      </c>
    </row>
    <row r="28" spans="1:16" ht="15" customHeight="1">
      <c r="A28" s="415"/>
      <c r="B28" s="404"/>
      <c r="C28" s="462"/>
      <c r="D28" s="412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</row>
    <row r="29" spans="1:16" ht="21.75" customHeight="1">
      <c r="A29" s="413"/>
      <c r="B29" s="408" t="s">
        <v>126</v>
      </c>
      <c r="C29" s="401">
        <v>931102</v>
      </c>
      <c r="D29" s="401" t="s">
        <v>508</v>
      </c>
      <c r="E29" s="402"/>
      <c r="F29" s="402"/>
      <c r="G29" s="402"/>
      <c r="H29" s="402"/>
      <c r="I29" s="402">
        <v>381</v>
      </c>
      <c r="J29" s="402"/>
      <c r="K29" s="402"/>
      <c r="L29" s="402"/>
      <c r="M29" s="402"/>
      <c r="N29" s="402"/>
      <c r="O29" s="402"/>
      <c r="P29" s="405">
        <f>SUM(E29:O29)</f>
        <v>381</v>
      </c>
    </row>
    <row r="30" spans="1:16" ht="33" customHeight="1">
      <c r="A30" s="413"/>
      <c r="B30" s="408" t="s">
        <v>570</v>
      </c>
      <c r="C30" s="401">
        <v>910110</v>
      </c>
      <c r="D30" s="482" t="s">
        <v>571</v>
      </c>
      <c r="E30" s="402"/>
      <c r="F30" s="402"/>
      <c r="G30" s="402">
        <v>3864</v>
      </c>
      <c r="H30" s="402"/>
      <c r="I30" s="402"/>
      <c r="J30" s="402"/>
      <c r="K30" s="402"/>
      <c r="L30" s="402"/>
      <c r="M30" s="402"/>
      <c r="N30" s="402"/>
      <c r="O30" s="402"/>
      <c r="P30" s="405">
        <f>SUM(E30:O30)</f>
        <v>3864</v>
      </c>
    </row>
    <row r="31" spans="1:16" ht="29.25" customHeight="1">
      <c r="A31" s="413"/>
      <c r="B31" s="408" t="s">
        <v>122</v>
      </c>
      <c r="C31" s="401">
        <v>910110</v>
      </c>
      <c r="D31" s="482" t="s">
        <v>589</v>
      </c>
      <c r="E31" s="402"/>
      <c r="F31" s="402"/>
      <c r="G31" s="402">
        <v>2100</v>
      </c>
      <c r="H31" s="402"/>
      <c r="I31" s="402">
        <v>400</v>
      </c>
      <c r="J31" s="402"/>
      <c r="K31" s="402"/>
      <c r="L31" s="402"/>
      <c r="M31" s="402"/>
      <c r="N31" s="402"/>
      <c r="O31" s="402"/>
      <c r="P31" s="405">
        <f>SUM(E31:O31)</f>
        <v>2500</v>
      </c>
    </row>
    <row r="32" spans="1:16" s="474" customFormat="1" ht="21.75" customHeight="1">
      <c r="A32" s="420" t="s">
        <v>506</v>
      </c>
      <c r="B32" s="418"/>
      <c r="C32" s="475"/>
      <c r="D32" s="417" t="s">
        <v>507</v>
      </c>
      <c r="E32" s="419">
        <f aca="true" t="shared" si="6" ref="E32:M32">SUM(E29:E31)</f>
        <v>0</v>
      </c>
      <c r="F32" s="419">
        <f t="shared" si="6"/>
        <v>0</v>
      </c>
      <c r="G32" s="419">
        <f t="shared" si="6"/>
        <v>5964</v>
      </c>
      <c r="H32" s="419">
        <f t="shared" si="6"/>
        <v>0</v>
      </c>
      <c r="I32" s="419">
        <f t="shared" si="6"/>
        <v>781</v>
      </c>
      <c r="J32" s="419">
        <f t="shared" si="6"/>
        <v>0</v>
      </c>
      <c r="K32" s="419">
        <f t="shared" si="6"/>
        <v>0</v>
      </c>
      <c r="L32" s="419">
        <f t="shared" si="6"/>
        <v>0</v>
      </c>
      <c r="M32" s="419">
        <f t="shared" si="6"/>
        <v>0</v>
      </c>
      <c r="N32" s="419">
        <v>0</v>
      </c>
      <c r="O32" s="419">
        <f>SUM(O29:O31)</f>
        <v>0</v>
      </c>
      <c r="P32" s="419">
        <f>SUM(P29:P31)</f>
        <v>6745</v>
      </c>
    </row>
    <row r="33" spans="1:16" ht="10.5" customHeight="1">
      <c r="A33" s="415"/>
      <c r="B33" s="401"/>
      <c r="C33" s="462"/>
      <c r="D33" s="412"/>
      <c r="E33" s="405"/>
      <c r="F33" s="405"/>
      <c r="G33" s="405"/>
      <c r="H33" s="405"/>
      <c r="I33" s="405"/>
      <c r="J33" s="405"/>
      <c r="K33" s="405"/>
      <c r="L33" s="405"/>
      <c r="M33" s="405"/>
      <c r="N33" s="405"/>
      <c r="O33" s="405"/>
      <c r="P33" s="405"/>
    </row>
    <row r="34" spans="1:16" ht="21.75" customHeight="1">
      <c r="A34" s="455"/>
      <c r="B34" s="408" t="s">
        <v>523</v>
      </c>
      <c r="C34" s="461"/>
      <c r="D34" s="404" t="s">
        <v>575</v>
      </c>
      <c r="E34" s="402"/>
      <c r="F34" s="405"/>
      <c r="G34" s="405"/>
      <c r="H34" s="405"/>
      <c r="I34" s="402">
        <v>8250</v>
      </c>
      <c r="J34" s="405"/>
      <c r="K34" s="405"/>
      <c r="L34" s="405"/>
      <c r="M34" s="405"/>
      <c r="N34" s="405"/>
      <c r="O34" s="405"/>
      <c r="P34" s="405">
        <f>SUM(E34:O34)</f>
        <v>8250</v>
      </c>
    </row>
    <row r="35" spans="1:16" s="474" customFormat="1" ht="21.75" customHeight="1">
      <c r="A35" s="420" t="s">
        <v>544</v>
      </c>
      <c r="B35" s="467"/>
      <c r="C35" s="477"/>
      <c r="D35" s="417" t="s">
        <v>545</v>
      </c>
      <c r="E35" s="419">
        <f aca="true" t="shared" si="7" ref="E35:P35">SUM(E34:E34)</f>
        <v>0</v>
      </c>
      <c r="F35" s="419">
        <f t="shared" si="7"/>
        <v>0</v>
      </c>
      <c r="G35" s="419">
        <f t="shared" si="7"/>
        <v>0</v>
      </c>
      <c r="H35" s="419">
        <f t="shared" si="7"/>
        <v>0</v>
      </c>
      <c r="I35" s="419">
        <f t="shared" si="7"/>
        <v>8250</v>
      </c>
      <c r="J35" s="419">
        <f t="shared" si="7"/>
        <v>0</v>
      </c>
      <c r="K35" s="419">
        <f t="shared" si="7"/>
        <v>0</v>
      </c>
      <c r="L35" s="419">
        <f t="shared" si="7"/>
        <v>0</v>
      </c>
      <c r="M35" s="419">
        <f t="shared" si="7"/>
        <v>0</v>
      </c>
      <c r="N35" s="419">
        <f t="shared" si="7"/>
        <v>0</v>
      </c>
      <c r="O35" s="419">
        <f t="shared" si="7"/>
        <v>0</v>
      </c>
      <c r="P35" s="419">
        <f t="shared" si="7"/>
        <v>8250</v>
      </c>
    </row>
    <row r="36" spans="1:16" ht="10.5" customHeight="1">
      <c r="A36" s="415"/>
      <c r="B36" s="408"/>
      <c r="C36" s="461"/>
      <c r="D36" s="412"/>
      <c r="E36" s="405"/>
      <c r="F36" s="405"/>
      <c r="G36" s="405"/>
      <c r="H36" s="405"/>
      <c r="I36" s="405"/>
      <c r="J36" s="405"/>
      <c r="K36" s="405"/>
      <c r="L36" s="405"/>
      <c r="M36" s="405"/>
      <c r="N36" s="405"/>
      <c r="O36" s="405"/>
      <c r="P36" s="405"/>
    </row>
    <row r="37" spans="1:16" ht="21.75" customHeight="1">
      <c r="A37" s="415"/>
      <c r="B37" s="408" t="s">
        <v>547</v>
      </c>
      <c r="C37" s="401">
        <v>889921</v>
      </c>
      <c r="D37" s="401" t="s">
        <v>513</v>
      </c>
      <c r="E37" s="402"/>
      <c r="F37" s="402"/>
      <c r="G37" s="402"/>
      <c r="H37" s="402"/>
      <c r="I37" s="402">
        <v>1330</v>
      </c>
      <c r="J37" s="402"/>
      <c r="K37" s="402"/>
      <c r="L37" s="402"/>
      <c r="M37" s="402"/>
      <c r="N37" s="402"/>
      <c r="O37" s="402"/>
      <c r="P37" s="405">
        <f>SUM(E37:O37)</f>
        <v>1330</v>
      </c>
    </row>
    <row r="38" spans="1:16" ht="21.75" customHeight="1">
      <c r="A38" s="413"/>
      <c r="B38" s="408" t="s">
        <v>588</v>
      </c>
      <c r="C38" s="401">
        <v>889921</v>
      </c>
      <c r="D38" s="401" t="s">
        <v>590</v>
      </c>
      <c r="E38" s="402"/>
      <c r="F38" s="402"/>
      <c r="G38" s="402"/>
      <c r="H38" s="402"/>
      <c r="I38" s="402"/>
      <c r="J38" s="402"/>
      <c r="K38" s="402">
        <v>50</v>
      </c>
      <c r="L38" s="402"/>
      <c r="M38" s="402"/>
      <c r="N38" s="402"/>
      <c r="O38" s="402"/>
      <c r="P38" s="405">
        <f>SUM(E38:O38)</f>
        <v>50</v>
      </c>
    </row>
    <row r="39" spans="1:16" s="474" customFormat="1" ht="21.75" customHeight="1">
      <c r="A39" s="420" t="s">
        <v>246</v>
      </c>
      <c r="B39" s="418"/>
      <c r="C39" s="475"/>
      <c r="D39" s="417" t="s">
        <v>546</v>
      </c>
      <c r="E39" s="419">
        <f aca="true" t="shared" si="8" ref="E39:P39">SUM(E37:E38)</f>
        <v>0</v>
      </c>
      <c r="F39" s="419">
        <f t="shared" si="8"/>
        <v>0</v>
      </c>
      <c r="G39" s="419">
        <f t="shared" si="8"/>
        <v>0</v>
      </c>
      <c r="H39" s="419">
        <f t="shared" si="8"/>
        <v>0</v>
      </c>
      <c r="I39" s="419">
        <f t="shared" si="8"/>
        <v>1330</v>
      </c>
      <c r="J39" s="419">
        <f t="shared" si="8"/>
        <v>0</v>
      </c>
      <c r="K39" s="419">
        <f t="shared" si="8"/>
        <v>50</v>
      </c>
      <c r="L39" s="419">
        <f t="shared" si="8"/>
        <v>0</v>
      </c>
      <c r="M39" s="419">
        <f t="shared" si="8"/>
        <v>0</v>
      </c>
      <c r="N39" s="419">
        <f t="shared" si="8"/>
        <v>0</v>
      </c>
      <c r="O39" s="419">
        <f t="shared" si="8"/>
        <v>0</v>
      </c>
      <c r="P39" s="419">
        <f t="shared" si="8"/>
        <v>1380</v>
      </c>
    </row>
    <row r="40" spans="1:16" ht="10.5" customHeight="1">
      <c r="A40" s="415"/>
      <c r="B40" s="408"/>
      <c r="C40" s="461"/>
      <c r="D40" s="412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</row>
    <row r="41" spans="1:16" ht="21.75" customHeight="1">
      <c r="A41" s="455"/>
      <c r="B41" s="408" t="s">
        <v>524</v>
      </c>
      <c r="C41" s="401"/>
      <c r="D41" s="401" t="s">
        <v>525</v>
      </c>
      <c r="E41" s="405"/>
      <c r="F41" s="405"/>
      <c r="G41" s="405"/>
      <c r="H41" s="402">
        <v>52300</v>
      </c>
      <c r="I41" s="402">
        <v>10982</v>
      </c>
      <c r="J41" s="405"/>
      <c r="K41" s="405"/>
      <c r="L41" s="405"/>
      <c r="M41" s="405"/>
      <c r="N41" s="405"/>
      <c r="O41" s="405"/>
      <c r="P41" s="405">
        <f>SUM(E41:O41)</f>
        <v>63282</v>
      </c>
    </row>
    <row r="42" spans="1:16" s="499" customFormat="1" ht="21.75" customHeight="1">
      <c r="A42" s="416"/>
      <c r="B42" s="467"/>
      <c r="C42" s="468"/>
      <c r="D42" s="465" t="s">
        <v>548</v>
      </c>
      <c r="E42" s="419">
        <f aca="true" t="shared" si="9" ref="E42:O42">SUM(E13,E16,E19,E22,E27,E32,E39,E35,E41)</f>
        <v>115693</v>
      </c>
      <c r="F42" s="419">
        <f t="shared" si="9"/>
        <v>38776</v>
      </c>
      <c r="G42" s="419">
        <f t="shared" si="9"/>
        <v>13864</v>
      </c>
      <c r="H42" s="419">
        <f t="shared" si="9"/>
        <v>52310</v>
      </c>
      <c r="I42" s="419">
        <f t="shared" si="9"/>
        <v>38857</v>
      </c>
      <c r="J42" s="419">
        <f t="shared" si="9"/>
        <v>0</v>
      </c>
      <c r="K42" s="419">
        <f t="shared" si="9"/>
        <v>50</v>
      </c>
      <c r="L42" s="419">
        <f t="shared" si="9"/>
        <v>0</v>
      </c>
      <c r="M42" s="419">
        <f t="shared" si="9"/>
        <v>0</v>
      </c>
      <c r="N42" s="419">
        <f t="shared" si="9"/>
        <v>0</v>
      </c>
      <c r="O42" s="419">
        <f t="shared" si="9"/>
        <v>10382</v>
      </c>
      <c r="P42" s="419">
        <f>SUM(P13,P16,P19,P22,P27,P32,P39,P35,P41)-1</f>
        <v>269931</v>
      </c>
    </row>
    <row r="43" spans="1:16" s="389" customFormat="1" ht="21.75" customHeight="1">
      <c r="A43" s="455"/>
      <c r="B43" s="408"/>
      <c r="C43" s="401"/>
      <c r="D43" s="464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</row>
    <row r="44" spans="1:16" s="389" customFormat="1" ht="21.75" customHeight="1">
      <c r="A44" s="414"/>
      <c r="B44" s="408"/>
      <c r="C44" s="401"/>
      <c r="D44" s="466" t="s">
        <v>584</v>
      </c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</row>
    <row r="45" spans="1:16" s="389" customFormat="1" ht="21.75" customHeight="1">
      <c r="A45" s="414"/>
      <c r="B45" s="408" t="s">
        <v>478</v>
      </c>
      <c r="C45" s="401"/>
      <c r="D45" s="401" t="s">
        <v>479</v>
      </c>
      <c r="E45" s="402"/>
      <c r="F45" s="402"/>
      <c r="G45" s="402"/>
      <c r="H45" s="402"/>
      <c r="I45" s="402">
        <v>50</v>
      </c>
      <c r="J45" s="402"/>
      <c r="K45" s="402"/>
      <c r="L45" s="402"/>
      <c r="M45" s="402"/>
      <c r="N45" s="402"/>
      <c r="O45" s="402"/>
      <c r="P45" s="405">
        <f>SUM(E45:O45)</f>
        <v>50</v>
      </c>
    </row>
    <row r="46" spans="1:16" s="499" customFormat="1" ht="21.75" customHeight="1">
      <c r="A46" s="416"/>
      <c r="B46" s="467"/>
      <c r="C46" s="468"/>
      <c r="D46" s="465" t="s">
        <v>549</v>
      </c>
      <c r="E46" s="419">
        <f aca="true" t="shared" si="10" ref="E46:M46">SUM(E45:E45)</f>
        <v>0</v>
      </c>
      <c r="F46" s="419">
        <f t="shared" si="10"/>
        <v>0</v>
      </c>
      <c r="G46" s="419">
        <f t="shared" si="10"/>
        <v>0</v>
      </c>
      <c r="H46" s="419">
        <f t="shared" si="10"/>
        <v>0</v>
      </c>
      <c r="I46" s="419">
        <f t="shared" si="10"/>
        <v>50</v>
      </c>
      <c r="J46" s="419">
        <f t="shared" si="10"/>
        <v>0</v>
      </c>
      <c r="K46" s="419">
        <f t="shared" si="10"/>
        <v>0</v>
      </c>
      <c r="L46" s="419">
        <f t="shared" si="10"/>
        <v>0</v>
      </c>
      <c r="M46" s="419">
        <f t="shared" si="10"/>
        <v>0</v>
      </c>
      <c r="N46" s="419">
        <v>0</v>
      </c>
      <c r="O46" s="419">
        <f>SUM(O45:O45)</f>
        <v>0</v>
      </c>
      <c r="P46" s="419">
        <f>SUM(P45:P45)</f>
        <v>50</v>
      </c>
    </row>
    <row r="47" spans="1:16" s="469" customFormat="1" ht="22.5" customHeight="1">
      <c r="A47" s="416"/>
      <c r="B47" s="467"/>
      <c r="C47" s="468"/>
      <c r="D47" s="465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</row>
    <row r="48" spans="1:16" s="503" customFormat="1" ht="21.75" customHeight="1">
      <c r="A48" s="443"/>
      <c r="B48" s="500"/>
      <c r="C48" s="500"/>
      <c r="D48" s="501" t="s">
        <v>550</v>
      </c>
      <c r="E48" s="502">
        <f aca="true" t="shared" si="11" ref="E48:O48">SUM(E42+E46)</f>
        <v>115693</v>
      </c>
      <c r="F48" s="502">
        <f t="shared" si="11"/>
        <v>38776</v>
      </c>
      <c r="G48" s="502">
        <f t="shared" si="11"/>
        <v>13864</v>
      </c>
      <c r="H48" s="502">
        <f t="shared" si="11"/>
        <v>52310</v>
      </c>
      <c r="I48" s="502">
        <f t="shared" si="11"/>
        <v>38907</v>
      </c>
      <c r="J48" s="502">
        <f t="shared" si="11"/>
        <v>0</v>
      </c>
      <c r="K48" s="502">
        <f t="shared" si="11"/>
        <v>50</v>
      </c>
      <c r="L48" s="502">
        <f t="shared" si="11"/>
        <v>0</v>
      </c>
      <c r="M48" s="502">
        <f t="shared" si="11"/>
        <v>0</v>
      </c>
      <c r="N48" s="502">
        <f t="shared" si="11"/>
        <v>0</v>
      </c>
      <c r="O48" s="502">
        <f t="shared" si="11"/>
        <v>10382</v>
      </c>
      <c r="P48" s="502">
        <f>P42+P46</f>
        <v>269981</v>
      </c>
    </row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15">
    <mergeCell ref="J4:J5"/>
    <mergeCell ref="A4:A5"/>
    <mergeCell ref="B4:B5"/>
    <mergeCell ref="C4:C5"/>
    <mergeCell ref="D4:D5"/>
    <mergeCell ref="A1:T1"/>
    <mergeCell ref="O3:P3"/>
    <mergeCell ref="P4:P5"/>
    <mergeCell ref="O4:O5"/>
    <mergeCell ref="M4:N4"/>
    <mergeCell ref="E4:F4"/>
    <mergeCell ref="K4:L4"/>
    <mergeCell ref="I4:I5"/>
    <mergeCell ref="G4:G5"/>
    <mergeCell ref="H4:H5"/>
  </mergeCells>
  <printOptions horizontalCentered="1"/>
  <pageMargins left="0.1968503937007874" right="0.1968503937007874" top="0.3937007874015748" bottom="0.15748031496062992" header="0.31496062992125984" footer="0.31496062992125984"/>
  <pageSetup fitToHeight="1" fitToWidth="1" horizontalDpi="300" verticalDpi="300" orientation="landscape" paperSize="8" scale="49" r:id="rId1"/>
  <colBreaks count="1" manualBreakCount="1">
    <brk id="1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Q29" sqref="Q29"/>
    </sheetView>
  </sheetViews>
  <sheetFormatPr defaultColWidth="9.140625" defaultRowHeight="12.75"/>
  <cols>
    <col min="1" max="1" width="3.00390625" style="540" customWidth="1"/>
    <col min="2" max="2" width="33.57421875" style="540" customWidth="1"/>
    <col min="3" max="3" width="9.28125" style="540" customWidth="1"/>
    <col min="4" max="4" width="10.421875" style="540" customWidth="1"/>
    <col min="5" max="5" width="11.421875" style="540" customWidth="1"/>
    <col min="6" max="6" width="10.00390625" style="540" customWidth="1"/>
    <col min="7" max="7" width="10.421875" style="540" customWidth="1"/>
    <col min="8" max="8" width="10.28125" style="540" customWidth="1"/>
    <col min="9" max="9" width="9.8515625" style="540" customWidth="1"/>
    <col min="10" max="10" width="9.7109375" style="540" customWidth="1"/>
    <col min="11" max="11" width="10.28125" style="540" customWidth="1"/>
    <col min="12" max="12" width="10.57421875" style="540" customWidth="1"/>
    <col min="13" max="13" width="10.421875" style="540" customWidth="1"/>
    <col min="14" max="14" width="11.28125" style="540" customWidth="1"/>
    <col min="15" max="15" width="14.00390625" style="540" customWidth="1"/>
    <col min="16" max="16384" width="9.140625" style="540" customWidth="1"/>
  </cols>
  <sheetData>
    <row r="1" spans="1:20" s="685" customFormat="1" ht="15.75">
      <c r="A1" s="763" t="s">
        <v>746</v>
      </c>
      <c r="B1" s="763"/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02"/>
      <c r="Q1" s="702"/>
      <c r="R1" s="702"/>
      <c r="S1" s="702"/>
      <c r="T1" s="702"/>
    </row>
    <row r="2" spans="3:15" s="685" customFormat="1" ht="14.25">
      <c r="C2" s="700"/>
      <c r="D2" s="700"/>
      <c r="O2" s="703" t="s">
        <v>745</v>
      </c>
    </row>
    <row r="3" spans="3:15" s="685" customFormat="1" ht="12.75">
      <c r="C3" s="700"/>
      <c r="D3" s="700"/>
      <c r="N3" s="798" t="s">
        <v>725</v>
      </c>
      <c r="O3" s="798"/>
    </row>
    <row r="4" spans="1:15" ht="27.75" customHeight="1">
      <c r="A4" s="631" t="s">
        <v>631</v>
      </c>
      <c r="B4" s="632" t="s">
        <v>238</v>
      </c>
      <c r="C4" s="632" t="s">
        <v>632</v>
      </c>
      <c r="D4" s="632" t="s">
        <v>633</v>
      </c>
      <c r="E4" s="632" t="s">
        <v>634</v>
      </c>
      <c r="F4" s="632" t="s">
        <v>635</v>
      </c>
      <c r="G4" s="632" t="s">
        <v>636</v>
      </c>
      <c r="H4" s="632" t="s">
        <v>637</v>
      </c>
      <c r="I4" s="632" t="s">
        <v>638</v>
      </c>
      <c r="J4" s="632" t="s">
        <v>639</v>
      </c>
      <c r="K4" s="632" t="s">
        <v>640</v>
      </c>
      <c r="L4" s="632" t="s">
        <v>641</v>
      </c>
      <c r="M4" s="632" t="s">
        <v>642</v>
      </c>
      <c r="N4" s="632" t="s">
        <v>643</v>
      </c>
      <c r="O4" s="632" t="s">
        <v>536</v>
      </c>
    </row>
    <row r="5" spans="1:15" ht="27.75" customHeight="1">
      <c r="A5" s="633"/>
      <c r="B5" s="634" t="s">
        <v>644</v>
      </c>
      <c r="C5" s="635"/>
      <c r="D5" s="636">
        <f>C24</f>
        <v>17365</v>
      </c>
      <c r="E5" s="636">
        <f aca="true" t="shared" si="0" ref="E5:N5">D24</f>
        <v>14589</v>
      </c>
      <c r="F5" s="636">
        <f t="shared" si="0"/>
        <v>41811</v>
      </c>
      <c r="G5" s="636">
        <f t="shared" si="0"/>
        <v>41786</v>
      </c>
      <c r="H5" s="636">
        <f t="shared" si="0"/>
        <v>35600</v>
      </c>
      <c r="I5" s="636">
        <f t="shared" si="0"/>
        <v>22445</v>
      </c>
      <c r="J5" s="636">
        <f t="shared" si="0"/>
        <v>17135</v>
      </c>
      <c r="K5" s="636">
        <f t="shared" si="0"/>
        <v>12313</v>
      </c>
      <c r="L5" s="636">
        <f t="shared" si="0"/>
        <v>13879</v>
      </c>
      <c r="M5" s="636">
        <f t="shared" si="0"/>
        <v>11209</v>
      </c>
      <c r="N5" s="636">
        <f t="shared" si="0"/>
        <v>4539</v>
      </c>
      <c r="O5" s="635"/>
    </row>
    <row r="6" spans="1:15" ht="22.5" customHeight="1">
      <c r="A6" s="637" t="s">
        <v>129</v>
      </c>
      <c r="B6" s="638" t="s">
        <v>30</v>
      </c>
      <c r="C6" s="639">
        <v>13297</v>
      </c>
      <c r="D6" s="639">
        <v>2300</v>
      </c>
      <c r="E6" s="639">
        <v>2450</v>
      </c>
      <c r="F6" s="639">
        <v>2450</v>
      </c>
      <c r="G6" s="639">
        <v>2450</v>
      </c>
      <c r="H6" s="639">
        <v>2100</v>
      </c>
      <c r="I6" s="639">
        <v>2000</v>
      </c>
      <c r="J6" s="639">
        <v>2000</v>
      </c>
      <c r="K6" s="639">
        <v>2500</v>
      </c>
      <c r="L6" s="639">
        <v>2480</v>
      </c>
      <c r="M6" s="639">
        <v>2480</v>
      </c>
      <c r="N6" s="639">
        <v>2400</v>
      </c>
      <c r="O6" s="640">
        <f aca="true" t="shared" si="1" ref="O6:O12">SUM(C6:N6)</f>
        <v>38907</v>
      </c>
    </row>
    <row r="7" spans="1:15" ht="21.75" customHeight="1">
      <c r="A7" s="637" t="s">
        <v>130</v>
      </c>
      <c r="B7" s="638" t="s">
        <v>17</v>
      </c>
      <c r="C7" s="639">
        <v>15</v>
      </c>
      <c r="D7" s="639">
        <v>15</v>
      </c>
      <c r="E7" s="639">
        <v>32443</v>
      </c>
      <c r="F7" s="639">
        <v>20</v>
      </c>
      <c r="G7" s="639">
        <v>10</v>
      </c>
      <c r="H7" s="639">
        <v>10</v>
      </c>
      <c r="I7" s="639">
        <v>10</v>
      </c>
      <c r="J7" s="639">
        <v>10</v>
      </c>
      <c r="K7" s="639">
        <v>16100</v>
      </c>
      <c r="L7" s="639">
        <v>10</v>
      </c>
      <c r="M7" s="639">
        <v>10</v>
      </c>
      <c r="N7" s="639">
        <v>3657</v>
      </c>
      <c r="O7" s="640">
        <f t="shared" si="1"/>
        <v>52310</v>
      </c>
    </row>
    <row r="8" spans="1:15" ht="34.5" customHeight="1">
      <c r="A8" s="637" t="s">
        <v>131</v>
      </c>
      <c r="B8" s="638" t="s">
        <v>712</v>
      </c>
      <c r="C8" s="639">
        <v>9624</v>
      </c>
      <c r="D8" s="639">
        <v>9640</v>
      </c>
      <c r="E8" s="639">
        <v>9640</v>
      </c>
      <c r="F8" s="639">
        <v>9640</v>
      </c>
      <c r="G8" s="639">
        <v>9640</v>
      </c>
      <c r="H8" s="639">
        <v>9640</v>
      </c>
      <c r="I8" s="639">
        <v>9640</v>
      </c>
      <c r="J8" s="639">
        <v>9640</v>
      </c>
      <c r="K8" s="639">
        <v>9640</v>
      </c>
      <c r="L8" s="639">
        <v>9640</v>
      </c>
      <c r="M8" s="639">
        <v>9640</v>
      </c>
      <c r="N8" s="639">
        <v>9668</v>
      </c>
      <c r="O8" s="640">
        <f t="shared" si="1"/>
        <v>115692</v>
      </c>
    </row>
    <row r="9" spans="1:15" ht="27.75" customHeight="1">
      <c r="A9" s="637" t="s">
        <v>132</v>
      </c>
      <c r="B9" s="641" t="s">
        <v>723</v>
      </c>
      <c r="C9" s="639">
        <v>3107</v>
      </c>
      <c r="D9" s="639">
        <v>3369</v>
      </c>
      <c r="E9" s="639">
        <v>3230</v>
      </c>
      <c r="F9" s="639">
        <v>3230</v>
      </c>
      <c r="G9" s="639">
        <v>3230</v>
      </c>
      <c r="H9" s="639">
        <v>3230</v>
      </c>
      <c r="I9" s="639">
        <v>3230</v>
      </c>
      <c r="J9" s="639">
        <v>3230</v>
      </c>
      <c r="K9" s="639">
        <v>3230</v>
      </c>
      <c r="L9" s="639">
        <v>3230</v>
      </c>
      <c r="M9" s="639">
        <v>3230</v>
      </c>
      <c r="N9" s="639">
        <v>3230</v>
      </c>
      <c r="O9" s="640">
        <f t="shared" si="1"/>
        <v>38776</v>
      </c>
    </row>
    <row r="10" spans="1:15" ht="33.75" customHeight="1">
      <c r="A10" s="637" t="s">
        <v>133</v>
      </c>
      <c r="B10" s="641" t="s">
        <v>711</v>
      </c>
      <c r="C10" s="639"/>
      <c r="D10" s="639"/>
      <c r="E10" s="639"/>
      <c r="F10" s="639">
        <v>50</v>
      </c>
      <c r="G10" s="639"/>
      <c r="H10" s="633"/>
      <c r="I10" s="639"/>
      <c r="J10" s="639"/>
      <c r="K10" s="639"/>
      <c r="L10" s="639"/>
      <c r="M10" s="639"/>
      <c r="N10" s="639"/>
      <c r="O10" s="640">
        <f t="shared" si="1"/>
        <v>50</v>
      </c>
    </row>
    <row r="11" spans="1:15" ht="33.75" customHeight="1">
      <c r="A11" s="637" t="s">
        <v>134</v>
      </c>
      <c r="B11" s="641" t="s">
        <v>724</v>
      </c>
      <c r="C11" s="639"/>
      <c r="D11" s="639"/>
      <c r="E11" s="639">
        <v>5964</v>
      </c>
      <c r="F11" s="639">
        <v>7900</v>
      </c>
      <c r="G11" s="639"/>
      <c r="H11" s="633"/>
      <c r="I11" s="639"/>
      <c r="J11" s="639"/>
      <c r="K11" s="639"/>
      <c r="L11" s="639"/>
      <c r="M11" s="639"/>
      <c r="N11" s="639"/>
      <c r="O11" s="640">
        <f>SUM(C11:N11)</f>
        <v>13864</v>
      </c>
    </row>
    <row r="12" spans="1:15" ht="27.75" customHeight="1">
      <c r="A12" s="637" t="s">
        <v>135</v>
      </c>
      <c r="B12" s="641" t="s">
        <v>645</v>
      </c>
      <c r="C12" s="639">
        <v>10382</v>
      </c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40">
        <f t="shared" si="1"/>
        <v>10382</v>
      </c>
    </row>
    <row r="13" spans="1:15" s="683" customFormat="1" ht="27.75" customHeight="1">
      <c r="A13" s="679"/>
      <c r="B13" s="680" t="s">
        <v>646</v>
      </c>
      <c r="C13" s="681">
        <f aca="true" t="shared" si="2" ref="C13:O13">SUM(C6:C12)</f>
        <v>36425</v>
      </c>
      <c r="D13" s="681">
        <f t="shared" si="2"/>
        <v>15324</v>
      </c>
      <c r="E13" s="681">
        <f t="shared" si="2"/>
        <v>53727</v>
      </c>
      <c r="F13" s="681">
        <f t="shared" si="2"/>
        <v>23290</v>
      </c>
      <c r="G13" s="681">
        <f t="shared" si="2"/>
        <v>15330</v>
      </c>
      <c r="H13" s="681">
        <f t="shared" si="2"/>
        <v>14980</v>
      </c>
      <c r="I13" s="681">
        <f t="shared" si="2"/>
        <v>14880</v>
      </c>
      <c r="J13" s="681">
        <f t="shared" si="2"/>
        <v>14880</v>
      </c>
      <c r="K13" s="681">
        <f t="shared" si="2"/>
        <v>31470</v>
      </c>
      <c r="L13" s="681">
        <f t="shared" si="2"/>
        <v>15360</v>
      </c>
      <c r="M13" s="681">
        <f t="shared" si="2"/>
        <v>15360</v>
      </c>
      <c r="N13" s="681">
        <f t="shared" si="2"/>
        <v>18955</v>
      </c>
      <c r="O13" s="682">
        <f t="shared" si="2"/>
        <v>269981</v>
      </c>
    </row>
    <row r="14" spans="1:15" ht="27.75" customHeight="1">
      <c r="A14" s="633"/>
      <c r="B14" s="634" t="s">
        <v>108</v>
      </c>
      <c r="C14" s="642"/>
      <c r="D14" s="642"/>
      <c r="E14" s="642"/>
      <c r="F14" s="642"/>
      <c r="G14" s="642"/>
      <c r="H14" s="642"/>
      <c r="I14" s="642"/>
      <c r="J14" s="642"/>
      <c r="K14" s="642"/>
      <c r="L14" s="642"/>
      <c r="M14" s="642"/>
      <c r="N14" s="642"/>
      <c r="O14" s="635"/>
    </row>
    <row r="15" spans="1:15" ht="27.75" customHeight="1">
      <c r="A15" s="637" t="s">
        <v>136</v>
      </c>
      <c r="B15" s="643" t="s">
        <v>58</v>
      </c>
      <c r="C15" s="639">
        <v>6550</v>
      </c>
      <c r="D15" s="639">
        <v>6550</v>
      </c>
      <c r="E15" s="639">
        <v>6550</v>
      </c>
      <c r="F15" s="639">
        <v>6550</v>
      </c>
      <c r="G15" s="639">
        <v>7520</v>
      </c>
      <c r="H15" s="639">
        <v>6550</v>
      </c>
      <c r="I15" s="639">
        <v>6550</v>
      </c>
      <c r="J15" s="639">
        <v>6550</v>
      </c>
      <c r="K15" s="639">
        <v>7250</v>
      </c>
      <c r="L15" s="639">
        <v>6550</v>
      </c>
      <c r="M15" s="639">
        <v>6550</v>
      </c>
      <c r="N15" s="639">
        <v>6843</v>
      </c>
      <c r="O15" s="640">
        <f aca="true" t="shared" si="3" ref="O15:O21">SUM(C15:N15)</f>
        <v>80563</v>
      </c>
    </row>
    <row r="16" spans="1:15" ht="27.75" customHeight="1">
      <c r="A16" s="637" t="s">
        <v>137</v>
      </c>
      <c r="B16" s="643" t="s">
        <v>647</v>
      </c>
      <c r="C16" s="639">
        <v>1635</v>
      </c>
      <c r="D16" s="639">
        <v>1635</v>
      </c>
      <c r="E16" s="639">
        <v>1635</v>
      </c>
      <c r="F16" s="639">
        <v>1635</v>
      </c>
      <c r="G16" s="639">
        <v>1876</v>
      </c>
      <c r="H16" s="639">
        <v>1635</v>
      </c>
      <c r="I16" s="639">
        <v>1635</v>
      </c>
      <c r="J16" s="639">
        <v>1635</v>
      </c>
      <c r="K16" s="639">
        <v>1809</v>
      </c>
      <c r="L16" s="639">
        <v>1635</v>
      </c>
      <c r="M16" s="639">
        <v>1635</v>
      </c>
      <c r="N16" s="639">
        <v>1707</v>
      </c>
      <c r="O16" s="640">
        <f t="shared" si="3"/>
        <v>20107</v>
      </c>
    </row>
    <row r="17" spans="1:15" ht="27.75" customHeight="1">
      <c r="A17" s="637" t="s">
        <v>246</v>
      </c>
      <c r="B17" s="644" t="s">
        <v>73</v>
      </c>
      <c r="C17" s="639">
        <v>5800</v>
      </c>
      <c r="D17" s="639">
        <v>5800</v>
      </c>
      <c r="E17" s="639">
        <v>5800</v>
      </c>
      <c r="F17" s="639">
        <v>5900</v>
      </c>
      <c r="G17" s="639">
        <v>5900</v>
      </c>
      <c r="H17" s="639">
        <v>6000</v>
      </c>
      <c r="I17" s="639">
        <v>6000</v>
      </c>
      <c r="J17" s="639">
        <v>6000</v>
      </c>
      <c r="K17" s="639">
        <v>6000</v>
      </c>
      <c r="L17" s="639">
        <v>5900</v>
      </c>
      <c r="M17" s="639">
        <v>5900</v>
      </c>
      <c r="N17" s="639">
        <v>5763</v>
      </c>
      <c r="O17" s="640">
        <f t="shared" si="3"/>
        <v>70763</v>
      </c>
    </row>
    <row r="18" spans="1:15" ht="27.75" customHeight="1">
      <c r="A18" s="637" t="s">
        <v>247</v>
      </c>
      <c r="B18" s="645" t="s">
        <v>89</v>
      </c>
      <c r="C18" s="639">
        <v>665</v>
      </c>
      <c r="D18" s="639">
        <v>490</v>
      </c>
      <c r="E18" s="639">
        <v>490</v>
      </c>
      <c r="F18" s="639">
        <v>320</v>
      </c>
      <c r="G18" s="639">
        <v>320</v>
      </c>
      <c r="H18" s="639">
        <v>320</v>
      </c>
      <c r="I18" s="639">
        <v>320</v>
      </c>
      <c r="J18" s="639">
        <v>495</v>
      </c>
      <c r="K18" s="639">
        <v>2720</v>
      </c>
      <c r="L18" s="639">
        <v>320</v>
      </c>
      <c r="M18" s="639">
        <v>320</v>
      </c>
      <c r="N18" s="639">
        <v>860</v>
      </c>
      <c r="O18" s="640">
        <f t="shared" si="3"/>
        <v>7640</v>
      </c>
    </row>
    <row r="19" spans="1:15" ht="27.75" customHeight="1">
      <c r="A19" s="637" t="s">
        <v>248</v>
      </c>
      <c r="B19" s="645" t="s">
        <v>354</v>
      </c>
      <c r="C19" s="639">
        <v>3625</v>
      </c>
      <c r="D19" s="639">
        <v>3625</v>
      </c>
      <c r="E19" s="639">
        <v>4685</v>
      </c>
      <c r="F19" s="639">
        <v>6625</v>
      </c>
      <c r="G19" s="639">
        <v>3630</v>
      </c>
      <c r="H19" s="639">
        <v>3630</v>
      </c>
      <c r="I19" s="639">
        <v>3630</v>
      </c>
      <c r="J19" s="639">
        <v>3627</v>
      </c>
      <c r="K19" s="639">
        <v>3625</v>
      </c>
      <c r="L19" s="639">
        <v>3625</v>
      </c>
      <c r="M19" s="639">
        <v>3625</v>
      </c>
      <c r="N19" s="639">
        <v>3925</v>
      </c>
      <c r="O19" s="640">
        <f t="shared" si="3"/>
        <v>47877</v>
      </c>
    </row>
    <row r="20" spans="1:15" ht="27.75" customHeight="1">
      <c r="A20" s="637" t="s">
        <v>249</v>
      </c>
      <c r="B20" s="644" t="s">
        <v>648</v>
      </c>
      <c r="C20" s="639">
        <v>785</v>
      </c>
      <c r="D20" s="639"/>
      <c r="E20" s="639">
        <v>2345</v>
      </c>
      <c r="F20" s="639">
        <v>785</v>
      </c>
      <c r="G20" s="639">
        <v>1270</v>
      </c>
      <c r="H20" s="639"/>
      <c r="I20" s="639"/>
      <c r="J20" s="639">
        <v>790</v>
      </c>
      <c r="K20" s="639"/>
      <c r="L20" s="639"/>
      <c r="M20" s="639"/>
      <c r="N20" s="639">
        <v>790</v>
      </c>
      <c r="O20" s="640">
        <f t="shared" si="3"/>
        <v>6765</v>
      </c>
    </row>
    <row r="21" spans="1:15" ht="27.75" customHeight="1">
      <c r="A21" s="637" t="s">
        <v>252</v>
      </c>
      <c r="B21" s="644" t="s">
        <v>649</v>
      </c>
      <c r="C21" s="639"/>
      <c r="D21" s="639"/>
      <c r="E21" s="639"/>
      <c r="F21" s="639">
        <v>500</v>
      </c>
      <c r="G21" s="639"/>
      <c r="H21" s="639">
        <v>5000</v>
      </c>
      <c r="I21" s="639">
        <v>1055</v>
      </c>
      <c r="J21" s="639"/>
      <c r="K21" s="639">
        <v>3500</v>
      </c>
      <c r="L21" s="639"/>
      <c r="M21" s="639">
        <v>2000</v>
      </c>
      <c r="N21" s="639"/>
      <c r="O21" s="640">
        <f t="shared" si="3"/>
        <v>12055</v>
      </c>
    </row>
    <row r="22" spans="1:15" ht="27.75" customHeight="1">
      <c r="A22" s="637" t="s">
        <v>255</v>
      </c>
      <c r="B22" s="641" t="s">
        <v>650</v>
      </c>
      <c r="C22" s="639"/>
      <c r="D22" s="639"/>
      <c r="E22" s="639">
        <v>5000</v>
      </c>
      <c r="F22" s="639">
        <v>1000</v>
      </c>
      <c r="G22" s="639">
        <v>1000</v>
      </c>
      <c r="H22" s="639">
        <v>5000</v>
      </c>
      <c r="I22" s="639">
        <v>1000</v>
      </c>
      <c r="J22" s="639">
        <v>605</v>
      </c>
      <c r="K22" s="639">
        <v>5000</v>
      </c>
      <c r="L22" s="639"/>
      <c r="M22" s="639">
        <v>2000</v>
      </c>
      <c r="N22" s="639"/>
      <c r="O22" s="640">
        <f>SUM(C22:N22)</f>
        <v>20605</v>
      </c>
    </row>
    <row r="23" spans="1:15" s="683" customFormat="1" ht="27.75" customHeight="1">
      <c r="A23" s="679"/>
      <c r="B23" s="680" t="s">
        <v>651</v>
      </c>
      <c r="C23" s="681">
        <f aca="true" t="shared" si="4" ref="C23:O23">SUM(C15:C22)</f>
        <v>19060</v>
      </c>
      <c r="D23" s="681">
        <f t="shared" si="4"/>
        <v>18100</v>
      </c>
      <c r="E23" s="681">
        <f t="shared" si="4"/>
        <v>26505</v>
      </c>
      <c r="F23" s="681">
        <f t="shared" si="4"/>
        <v>23315</v>
      </c>
      <c r="G23" s="681">
        <f t="shared" si="4"/>
        <v>21516</v>
      </c>
      <c r="H23" s="681">
        <f t="shared" si="4"/>
        <v>28135</v>
      </c>
      <c r="I23" s="681">
        <f t="shared" si="4"/>
        <v>20190</v>
      </c>
      <c r="J23" s="681">
        <f t="shared" si="4"/>
        <v>19702</v>
      </c>
      <c r="K23" s="681">
        <f t="shared" si="4"/>
        <v>29904</v>
      </c>
      <c r="L23" s="681">
        <f t="shared" si="4"/>
        <v>18030</v>
      </c>
      <c r="M23" s="681">
        <f t="shared" si="4"/>
        <v>22030</v>
      </c>
      <c r="N23" s="681">
        <f t="shared" si="4"/>
        <v>19888</v>
      </c>
      <c r="O23" s="682">
        <f t="shared" si="4"/>
        <v>266375</v>
      </c>
    </row>
    <row r="24" spans="1:15" ht="15.75">
      <c r="A24" s="633"/>
      <c r="B24" s="634" t="s">
        <v>652</v>
      </c>
      <c r="C24" s="646">
        <f>C13-C23</f>
        <v>17365</v>
      </c>
      <c r="D24" s="646">
        <f aca="true" t="shared" si="5" ref="D24:N24">D5+D13-D23</f>
        <v>14589</v>
      </c>
      <c r="E24" s="646">
        <f t="shared" si="5"/>
        <v>41811</v>
      </c>
      <c r="F24" s="646">
        <f t="shared" si="5"/>
        <v>41786</v>
      </c>
      <c r="G24" s="646">
        <f t="shared" si="5"/>
        <v>35600</v>
      </c>
      <c r="H24" s="646">
        <f t="shared" si="5"/>
        <v>22445</v>
      </c>
      <c r="I24" s="646">
        <f t="shared" si="5"/>
        <v>17135</v>
      </c>
      <c r="J24" s="646">
        <f t="shared" si="5"/>
        <v>12313</v>
      </c>
      <c r="K24" s="646">
        <f t="shared" si="5"/>
        <v>13879</v>
      </c>
      <c r="L24" s="646">
        <f t="shared" si="5"/>
        <v>11209</v>
      </c>
      <c r="M24" s="646">
        <f t="shared" si="5"/>
        <v>4539</v>
      </c>
      <c r="N24" s="646">
        <f t="shared" si="5"/>
        <v>3606</v>
      </c>
      <c r="O24" s="633"/>
    </row>
    <row r="26" spans="3:14" ht="12.75">
      <c r="C26" s="684"/>
      <c r="E26" s="684"/>
      <c r="F26" s="684"/>
      <c r="I26" s="684"/>
      <c r="J26" s="684"/>
      <c r="K26" s="684"/>
      <c r="N26" s="684"/>
    </row>
    <row r="27" spans="5:13" ht="12.75">
      <c r="E27" s="684"/>
      <c r="F27" s="684"/>
      <c r="G27" s="684"/>
      <c r="H27" s="684"/>
      <c r="I27" s="684"/>
      <c r="K27" s="684"/>
      <c r="M27" s="684"/>
    </row>
    <row r="28" ht="22.5" customHeight="1">
      <c r="B28" s="541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">
      <selection activeCell="A2" sqref="A2:IV3"/>
    </sheetView>
  </sheetViews>
  <sheetFormatPr defaultColWidth="8.00390625" defaultRowHeight="12.75"/>
  <cols>
    <col min="1" max="1" width="5.00390625" style="573" customWidth="1"/>
    <col min="2" max="2" width="54.140625" style="575" customWidth="1"/>
    <col min="3" max="4" width="15.140625" style="575" customWidth="1"/>
    <col min="5" max="16384" width="8.00390625" style="575" customWidth="1"/>
  </cols>
  <sheetData>
    <row r="1" spans="1:4" ht="40.5" customHeight="1">
      <c r="A1" s="582"/>
      <c r="B1" s="815" t="s">
        <v>701</v>
      </c>
      <c r="C1" s="815"/>
      <c r="D1" s="815"/>
    </row>
    <row r="2" spans="1:4" ht="15.75" customHeight="1">
      <c r="A2" s="582"/>
      <c r="B2" s="574"/>
      <c r="C2" s="816" t="s">
        <v>747</v>
      </c>
      <c r="D2" s="816"/>
    </row>
    <row r="3" spans="1:4" s="576" customFormat="1" ht="15.75" thickBot="1">
      <c r="A3" s="583"/>
      <c r="B3" s="584"/>
      <c r="C3" s="585"/>
      <c r="D3" s="704" t="s">
        <v>748</v>
      </c>
    </row>
    <row r="4" spans="1:4" s="577" customFormat="1" ht="48" customHeight="1" thickBot="1">
      <c r="A4" s="586" t="s">
        <v>653</v>
      </c>
      <c r="B4" s="587" t="s">
        <v>681</v>
      </c>
      <c r="C4" s="587" t="s">
        <v>682</v>
      </c>
      <c r="D4" s="588" t="s">
        <v>683</v>
      </c>
    </row>
    <row r="5" spans="1:4" s="577" customFormat="1" ht="13.5" customHeight="1" thickBot="1">
      <c r="A5" s="586" t="s">
        <v>102</v>
      </c>
      <c r="B5" s="587" t="s">
        <v>103</v>
      </c>
      <c r="C5" s="587" t="s">
        <v>104</v>
      </c>
      <c r="D5" s="588" t="s">
        <v>105</v>
      </c>
    </row>
    <row r="6" spans="1:4" ht="18" customHeight="1">
      <c r="A6" s="589" t="s">
        <v>129</v>
      </c>
      <c r="B6" s="590" t="s">
        <v>684</v>
      </c>
      <c r="C6" s="627">
        <v>9580</v>
      </c>
      <c r="D6" s="628">
        <v>0</v>
      </c>
    </row>
    <row r="7" spans="1:4" ht="18" customHeight="1">
      <c r="A7" s="591" t="s">
        <v>130</v>
      </c>
      <c r="B7" s="592" t="s">
        <v>685</v>
      </c>
      <c r="C7" s="629">
        <v>0</v>
      </c>
      <c r="D7" s="630">
        <v>0</v>
      </c>
    </row>
    <row r="8" spans="1:4" ht="18" customHeight="1">
      <c r="A8" s="591" t="s">
        <v>131</v>
      </c>
      <c r="B8" s="592" t="s">
        <v>686</v>
      </c>
      <c r="C8" s="629">
        <v>0</v>
      </c>
      <c r="D8" s="630">
        <v>0</v>
      </c>
    </row>
    <row r="9" spans="1:4" ht="18" customHeight="1">
      <c r="A9" s="591" t="s">
        <v>132</v>
      </c>
      <c r="B9" s="592" t="s">
        <v>687</v>
      </c>
      <c r="C9" s="629">
        <v>0</v>
      </c>
      <c r="D9" s="630">
        <v>0</v>
      </c>
    </row>
    <row r="10" spans="1:4" ht="18" customHeight="1">
      <c r="A10" s="591" t="s">
        <v>133</v>
      </c>
      <c r="B10" s="592" t="s">
        <v>688</v>
      </c>
      <c r="C10" s="629">
        <v>50040</v>
      </c>
      <c r="D10" s="630">
        <v>0</v>
      </c>
    </row>
    <row r="11" spans="1:4" ht="18" customHeight="1">
      <c r="A11" s="591" t="s">
        <v>134</v>
      </c>
      <c r="B11" s="592" t="s">
        <v>689</v>
      </c>
      <c r="C11" s="629">
        <v>0</v>
      </c>
      <c r="D11" s="630">
        <v>0</v>
      </c>
    </row>
    <row r="12" spans="1:4" ht="18" customHeight="1">
      <c r="A12" s="591" t="s">
        <v>135</v>
      </c>
      <c r="B12" s="593" t="s">
        <v>690</v>
      </c>
      <c r="C12" s="629">
        <v>0</v>
      </c>
      <c r="D12" s="630">
        <v>0</v>
      </c>
    </row>
    <row r="13" spans="1:4" ht="18" customHeight="1">
      <c r="A13" s="591" t="s">
        <v>137</v>
      </c>
      <c r="B13" s="593" t="s">
        <v>691</v>
      </c>
      <c r="C13" s="629">
        <v>0</v>
      </c>
      <c r="D13" s="630">
        <v>0</v>
      </c>
    </row>
    <row r="14" spans="1:4" ht="18" customHeight="1">
      <c r="A14" s="591" t="s">
        <v>246</v>
      </c>
      <c r="B14" s="593" t="s">
        <v>692</v>
      </c>
      <c r="C14" s="629">
        <v>40</v>
      </c>
      <c r="D14" s="630">
        <v>0</v>
      </c>
    </row>
    <row r="15" spans="1:4" ht="18" customHeight="1">
      <c r="A15" s="591" t="s">
        <v>247</v>
      </c>
      <c r="B15" s="593" t="s">
        <v>693</v>
      </c>
      <c r="C15" s="629">
        <v>0</v>
      </c>
      <c r="D15" s="630">
        <v>0</v>
      </c>
    </row>
    <row r="16" spans="1:4" ht="22.5" customHeight="1">
      <c r="A16" s="591" t="s">
        <v>248</v>
      </c>
      <c r="B16" s="593" t="s">
        <v>694</v>
      </c>
      <c r="C16" s="629">
        <v>50000</v>
      </c>
      <c r="D16" s="630">
        <v>0</v>
      </c>
    </row>
    <row r="17" spans="1:4" ht="18" customHeight="1">
      <c r="A17" s="591" t="s">
        <v>249</v>
      </c>
      <c r="B17" s="592" t="s">
        <v>695</v>
      </c>
      <c r="C17" s="629">
        <v>2200</v>
      </c>
      <c r="D17" s="630">
        <v>0</v>
      </c>
    </row>
    <row r="18" spans="1:4" ht="18" customHeight="1">
      <c r="A18" s="591" t="s">
        <v>252</v>
      </c>
      <c r="B18" s="592" t="s">
        <v>696</v>
      </c>
      <c r="C18" s="629">
        <v>1200</v>
      </c>
      <c r="D18" s="630">
        <v>0</v>
      </c>
    </row>
    <row r="19" spans="1:4" ht="18" customHeight="1">
      <c r="A19" s="591" t="s">
        <v>255</v>
      </c>
      <c r="B19" s="592" t="s">
        <v>697</v>
      </c>
      <c r="C19" s="629">
        <v>400</v>
      </c>
      <c r="D19" s="630">
        <v>0</v>
      </c>
    </row>
    <row r="20" spans="1:4" ht="18" customHeight="1">
      <c r="A20" s="591" t="s">
        <v>258</v>
      </c>
      <c r="B20" s="592" t="s">
        <v>698</v>
      </c>
      <c r="C20" s="629">
        <v>0</v>
      </c>
      <c r="D20" s="630">
        <v>0</v>
      </c>
    </row>
    <row r="21" spans="1:4" ht="18" customHeight="1">
      <c r="A21" s="591" t="s">
        <v>261</v>
      </c>
      <c r="B21" s="592" t="s">
        <v>699</v>
      </c>
      <c r="C21" s="629">
        <v>0</v>
      </c>
      <c r="D21" s="630">
        <v>0</v>
      </c>
    </row>
    <row r="22" spans="1:4" ht="18" customHeight="1">
      <c r="A22" s="591" t="s">
        <v>264</v>
      </c>
      <c r="B22" s="594"/>
      <c r="C22" s="595"/>
      <c r="D22" s="596"/>
    </row>
    <row r="23" spans="1:4" ht="18" customHeight="1">
      <c r="A23" s="591" t="s">
        <v>267</v>
      </c>
      <c r="B23" s="597"/>
      <c r="C23" s="595"/>
      <c r="D23" s="596"/>
    </row>
    <row r="24" spans="1:4" ht="18" customHeight="1">
      <c r="A24" s="591" t="s">
        <v>270</v>
      </c>
      <c r="B24" s="597"/>
      <c r="C24" s="595"/>
      <c r="D24" s="596"/>
    </row>
    <row r="25" spans="1:4" ht="18" customHeight="1">
      <c r="A25" s="591" t="s">
        <v>273</v>
      </c>
      <c r="B25" s="597"/>
      <c r="C25" s="595"/>
      <c r="D25" s="596"/>
    </row>
    <row r="26" spans="1:4" ht="18" customHeight="1">
      <c r="A26" s="591" t="s">
        <v>276</v>
      </c>
      <c r="B26" s="597"/>
      <c r="C26" s="595"/>
      <c r="D26" s="596"/>
    </row>
    <row r="27" spans="1:4" ht="18" customHeight="1">
      <c r="A27" s="591" t="s">
        <v>279</v>
      </c>
      <c r="B27" s="597"/>
      <c r="C27" s="595"/>
      <c r="D27" s="596"/>
    </row>
    <row r="28" spans="1:4" ht="18" customHeight="1">
      <c r="A28" s="591" t="s">
        <v>281</v>
      </c>
      <c r="B28" s="597"/>
      <c r="C28" s="595"/>
      <c r="D28" s="596"/>
    </row>
    <row r="29" spans="1:4" ht="18" customHeight="1">
      <c r="A29" s="591" t="s">
        <v>284</v>
      </c>
      <c r="B29" s="597"/>
      <c r="C29" s="595"/>
      <c r="D29" s="596"/>
    </row>
    <row r="30" spans="1:4" ht="18" customHeight="1" thickBot="1">
      <c r="A30" s="598" t="s">
        <v>287</v>
      </c>
      <c r="B30" s="599"/>
      <c r="C30" s="600"/>
      <c r="D30" s="601"/>
    </row>
    <row r="31" spans="1:4" ht="18" customHeight="1" thickBot="1">
      <c r="A31" s="602" t="s">
        <v>290</v>
      </c>
      <c r="B31" s="603" t="s">
        <v>615</v>
      </c>
      <c r="C31" s="604">
        <f>+C6+C7+C8+C9+C10+C17+C18+C19+C20+C21+C22+C23+C24+C25+C26+C27+C28+C29+C30</f>
        <v>63420</v>
      </c>
      <c r="D31" s="607">
        <f>SUM(D6:D21)</f>
        <v>0</v>
      </c>
    </row>
    <row r="32" spans="1:4" ht="8.25" customHeight="1">
      <c r="A32" s="605"/>
      <c r="B32" s="814"/>
      <c r="C32" s="814"/>
      <c r="D32" s="814"/>
    </row>
    <row r="33" spans="1:4" ht="12.75">
      <c r="A33" s="582"/>
      <c r="B33" s="606"/>
      <c r="C33" s="606"/>
      <c r="D33" s="606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A3" sqref="A3:IV4"/>
    </sheetView>
  </sheetViews>
  <sheetFormatPr defaultColWidth="8.00390625" defaultRowHeight="12.75"/>
  <cols>
    <col min="1" max="1" width="5.8515625" style="118" customWidth="1"/>
    <col min="2" max="2" width="42.57421875" style="115" customWidth="1"/>
    <col min="3" max="7" width="11.00390625" style="115" customWidth="1"/>
    <col min="8" max="8" width="12.28125" style="115" customWidth="1"/>
    <col min="9" max="9" width="2.8515625" style="115" customWidth="1"/>
    <col min="10" max="16384" width="8.00390625" style="115" customWidth="1"/>
  </cols>
  <sheetData>
    <row r="2" spans="1:8" ht="39.75" customHeight="1">
      <c r="A2" s="820" t="s">
        <v>700</v>
      </c>
      <c r="B2" s="820"/>
      <c r="C2" s="820"/>
      <c r="D2" s="820"/>
      <c r="E2" s="820"/>
      <c r="F2" s="820"/>
      <c r="G2" s="820"/>
      <c r="H2" s="820"/>
    </row>
    <row r="3" spans="1:9" s="575" customFormat="1" ht="15.75" customHeight="1">
      <c r="A3" s="582"/>
      <c r="B3" s="574"/>
      <c r="C3" s="816"/>
      <c r="D3" s="816"/>
      <c r="G3" s="818" t="s">
        <v>749</v>
      </c>
      <c r="H3" s="818"/>
      <c r="I3" s="705"/>
    </row>
    <row r="4" spans="1:9" s="576" customFormat="1" ht="15.75" thickBot="1">
      <c r="A4" s="583"/>
      <c r="B4" s="584"/>
      <c r="C4" s="585"/>
      <c r="D4" s="704"/>
      <c r="G4" s="817" t="s">
        <v>748</v>
      </c>
      <c r="H4" s="817"/>
      <c r="I4" s="704"/>
    </row>
    <row r="5" spans="1:8" s="569" customFormat="1" ht="26.25" customHeight="1">
      <c r="A5" s="826" t="s">
        <v>237</v>
      </c>
      <c r="B5" s="825" t="s">
        <v>671</v>
      </c>
      <c r="C5" s="829" t="s">
        <v>672</v>
      </c>
      <c r="D5" s="829" t="str">
        <f>+CONCATENATE(LEFT('[2]ÖSSZEFÜGGÉSEK'!A5,4)," előtti kifizetés")</f>
        <v>2015 előtti kifizetés</v>
      </c>
      <c r="E5" s="825" t="s">
        <v>673</v>
      </c>
      <c r="F5" s="825"/>
      <c r="G5" s="825"/>
      <c r="H5" s="823" t="s">
        <v>536</v>
      </c>
    </row>
    <row r="6" spans="1:8" s="570" customFormat="1" ht="32.25" customHeight="1">
      <c r="A6" s="827"/>
      <c r="B6" s="828"/>
      <c r="C6" s="828"/>
      <c r="D6" s="830"/>
      <c r="E6" s="661" t="str">
        <f>+CONCATENATE(LEFT('[2]ÖSSZEFÜGGÉSEK'!A5,4),".")</f>
        <v>2015.</v>
      </c>
      <c r="F6" s="661" t="str">
        <f>+CONCATENATE(LEFT('[2]ÖSSZEFÜGGÉSEK'!A5,4)+1,".")</f>
        <v>2016.</v>
      </c>
      <c r="G6" s="661" t="str">
        <f>+CONCATENATE(LEFT('[2]ÖSSZEFÜGGÉSEK'!A5,4)+2,".")</f>
        <v>2017.</v>
      </c>
      <c r="H6" s="824"/>
    </row>
    <row r="7" spans="1:8" s="571" customFormat="1" ht="12.75" customHeight="1">
      <c r="A7" s="572" t="s">
        <v>102</v>
      </c>
      <c r="B7" s="662" t="s">
        <v>103</v>
      </c>
      <c r="C7" s="662" t="s">
        <v>104</v>
      </c>
      <c r="D7" s="662" t="s">
        <v>105</v>
      </c>
      <c r="E7" s="662" t="s">
        <v>106</v>
      </c>
      <c r="F7" s="662" t="s">
        <v>657</v>
      </c>
      <c r="G7" s="662" t="s">
        <v>674</v>
      </c>
      <c r="H7" s="663" t="s">
        <v>722</v>
      </c>
    </row>
    <row r="8" spans="1:8" ht="24.75" customHeight="1">
      <c r="A8" s="572" t="s">
        <v>129</v>
      </c>
      <c r="B8" s="664" t="s">
        <v>675</v>
      </c>
      <c r="C8" s="665"/>
      <c r="D8" s="666">
        <v>0</v>
      </c>
      <c r="E8" s="666">
        <v>0</v>
      </c>
      <c r="F8" s="666">
        <v>0</v>
      </c>
      <c r="G8" s="666">
        <v>0</v>
      </c>
      <c r="H8" s="667">
        <v>0</v>
      </c>
    </row>
    <row r="9" spans="1:9" ht="25.5" customHeight="1">
      <c r="A9" s="572" t="s">
        <v>130</v>
      </c>
      <c r="B9" s="664" t="s">
        <v>676</v>
      </c>
      <c r="C9" s="609"/>
      <c r="D9" s="666">
        <v>0</v>
      </c>
      <c r="E9" s="666">
        <v>0</v>
      </c>
      <c r="F9" s="666">
        <v>0</v>
      </c>
      <c r="G9" s="666">
        <v>0</v>
      </c>
      <c r="H9" s="667">
        <v>0</v>
      </c>
      <c r="I9" s="819"/>
    </row>
    <row r="10" spans="1:9" ht="19.5" customHeight="1">
      <c r="A10" s="572" t="s">
        <v>131</v>
      </c>
      <c r="B10" s="664" t="s">
        <v>677</v>
      </c>
      <c r="C10" s="668" t="s">
        <v>231</v>
      </c>
      <c r="D10" s="669">
        <f>+D11</f>
        <v>0</v>
      </c>
      <c r="E10" s="669">
        <f>+E11</f>
        <v>12055</v>
      </c>
      <c r="F10" s="669">
        <f>+F11</f>
        <v>0</v>
      </c>
      <c r="G10" s="669">
        <f>+G11</f>
        <v>0</v>
      </c>
      <c r="H10" s="670">
        <f>SUM(D10:G10)</f>
        <v>12055</v>
      </c>
      <c r="I10" s="819"/>
    </row>
    <row r="11" spans="1:9" ht="19.5" customHeight="1">
      <c r="A11" s="572" t="s">
        <v>132</v>
      </c>
      <c r="B11" s="671" t="s">
        <v>702</v>
      </c>
      <c r="C11" s="609"/>
      <c r="D11" s="610"/>
      <c r="E11" s="610">
        <v>12055</v>
      </c>
      <c r="F11" s="610"/>
      <c r="G11" s="610"/>
      <c r="H11" s="667">
        <f>SUM(D11:G11)</f>
        <v>12055</v>
      </c>
      <c r="I11" s="819"/>
    </row>
    <row r="12" spans="1:9" ht="19.5" customHeight="1">
      <c r="A12" s="572" t="s">
        <v>133</v>
      </c>
      <c r="B12" s="664" t="s">
        <v>678</v>
      </c>
      <c r="C12" s="668" t="s">
        <v>231</v>
      </c>
      <c r="D12" s="669">
        <f>+D13</f>
        <v>0</v>
      </c>
      <c r="E12" s="669">
        <f>+E13</f>
        <v>6765</v>
      </c>
      <c r="F12" s="669">
        <f>+F13</f>
        <v>0</v>
      </c>
      <c r="G12" s="669">
        <f>+G13</f>
        <v>0</v>
      </c>
      <c r="H12" s="670">
        <f>SUM(D12:G12)</f>
        <v>6765</v>
      </c>
      <c r="I12" s="819"/>
    </row>
    <row r="13" spans="1:9" ht="19.5" customHeight="1">
      <c r="A13" s="572" t="s">
        <v>134</v>
      </c>
      <c r="B13" s="671" t="s">
        <v>703</v>
      </c>
      <c r="C13" s="609"/>
      <c r="D13" s="610"/>
      <c r="E13" s="610">
        <v>6765</v>
      </c>
      <c r="F13" s="610"/>
      <c r="G13" s="610"/>
      <c r="H13" s="667">
        <f>SUM(D13:G13)</f>
        <v>6765</v>
      </c>
      <c r="I13" s="819"/>
    </row>
    <row r="14" spans="1:9" ht="19.5" customHeight="1">
      <c r="A14" s="572" t="s">
        <v>135</v>
      </c>
      <c r="B14" s="672" t="s">
        <v>679</v>
      </c>
      <c r="C14" s="668"/>
      <c r="D14" s="669">
        <f>SUM(D15:D16)</f>
        <v>640</v>
      </c>
      <c r="E14" s="669">
        <f>+E16+E15</f>
        <v>4006</v>
      </c>
      <c r="F14" s="669">
        <f>+F16+F15</f>
        <v>760</v>
      </c>
      <c r="G14" s="669">
        <f>+G16+G15</f>
        <v>1160</v>
      </c>
      <c r="H14" s="670">
        <f>H15+H16</f>
        <v>6566</v>
      </c>
      <c r="I14" s="819"/>
    </row>
    <row r="15" spans="1:9" ht="19.5" customHeight="1">
      <c r="A15" s="572" t="s">
        <v>136</v>
      </c>
      <c r="B15" s="672" t="s">
        <v>720</v>
      </c>
      <c r="C15" s="673" t="s">
        <v>721</v>
      </c>
      <c r="D15" s="674">
        <v>640</v>
      </c>
      <c r="E15" s="674">
        <v>400</v>
      </c>
      <c r="F15" s="674">
        <v>760</v>
      </c>
      <c r="G15" s="674">
        <v>1160</v>
      </c>
      <c r="H15" s="675">
        <f>SUM(D15:G15)</f>
        <v>2960</v>
      </c>
      <c r="I15" s="819"/>
    </row>
    <row r="16" spans="1:9" ht="19.5" customHeight="1">
      <c r="A16" s="572" t="s">
        <v>137</v>
      </c>
      <c r="B16" s="671" t="s">
        <v>704</v>
      </c>
      <c r="C16" s="609" t="s">
        <v>231</v>
      </c>
      <c r="D16" s="674">
        <v>0</v>
      </c>
      <c r="E16" s="610">
        <v>3606</v>
      </c>
      <c r="F16" s="610"/>
      <c r="G16" s="610"/>
      <c r="H16" s="667">
        <f>SUM(D16:G16)</f>
        <v>3606</v>
      </c>
      <c r="I16" s="819"/>
    </row>
    <row r="17" spans="1:9" s="608" customFormat="1" ht="19.5" customHeight="1" thickBot="1">
      <c r="A17" s="821" t="s">
        <v>680</v>
      </c>
      <c r="B17" s="822"/>
      <c r="C17" s="676"/>
      <c r="D17" s="677">
        <f>+D8+D9+D10+D12+D14</f>
        <v>640</v>
      </c>
      <c r="E17" s="677">
        <f>+E8+E9+E10+E12+E14</f>
        <v>22826</v>
      </c>
      <c r="F17" s="677">
        <f>+F8+F9+F10+F12+F14</f>
        <v>760</v>
      </c>
      <c r="G17" s="677">
        <f>+G8+G9+G10+G12+G14</f>
        <v>1160</v>
      </c>
      <c r="H17" s="678">
        <f>+H8+H9+H10+H12+H14</f>
        <v>25386</v>
      </c>
      <c r="I17" s="819"/>
    </row>
  </sheetData>
  <sheetProtection/>
  <mergeCells count="12">
    <mergeCell ref="D5:D6"/>
    <mergeCell ref="C3:D3"/>
    <mergeCell ref="G4:H4"/>
    <mergeCell ref="G3:H3"/>
    <mergeCell ref="I9:I17"/>
    <mergeCell ref="A2:H2"/>
    <mergeCell ref="A17:B17"/>
    <mergeCell ref="H5:H6"/>
    <mergeCell ref="E5:G5"/>
    <mergeCell ref="A5:A6"/>
    <mergeCell ref="B5:B6"/>
    <mergeCell ref="C5:C6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">
      <selection activeCell="I15" sqref="I15"/>
    </sheetView>
  </sheetViews>
  <sheetFormatPr defaultColWidth="8.00390625" defaultRowHeight="12.75"/>
  <cols>
    <col min="1" max="1" width="4.8515625" style="542" customWidth="1"/>
    <col min="2" max="2" width="30.57421875" style="542" customWidth="1"/>
    <col min="3" max="4" width="12.00390625" style="542" customWidth="1"/>
    <col min="5" max="5" width="12.57421875" style="542" customWidth="1"/>
    <col min="6" max="6" width="12.00390625" style="542" customWidth="1"/>
    <col min="7" max="16384" width="8.00390625" style="542" customWidth="1"/>
  </cols>
  <sheetData>
    <row r="1" spans="1:6" s="708" customFormat="1" ht="48.75" customHeight="1">
      <c r="A1" s="864" t="s">
        <v>706</v>
      </c>
      <c r="B1" s="864"/>
      <c r="C1" s="864"/>
      <c r="D1" s="864"/>
      <c r="E1" s="864"/>
      <c r="F1" s="864"/>
    </row>
    <row r="2" spans="1:9" s="575" customFormat="1" ht="15.75" customHeight="1">
      <c r="A2" s="582"/>
      <c r="B2" s="574"/>
      <c r="C2" s="816"/>
      <c r="D2" s="816"/>
      <c r="E2" s="818" t="s">
        <v>750</v>
      </c>
      <c r="F2" s="818"/>
      <c r="G2" s="706"/>
      <c r="I2" s="705"/>
    </row>
    <row r="3" spans="1:9" s="576" customFormat="1" ht="15.75" customHeight="1">
      <c r="A3" s="583"/>
      <c r="B3" s="584"/>
      <c r="C3" s="585"/>
      <c r="D3" s="704"/>
      <c r="E3" s="863" t="s">
        <v>748</v>
      </c>
      <c r="F3" s="863"/>
      <c r="G3" s="707"/>
      <c r="I3" s="704"/>
    </row>
    <row r="4" spans="1:7" ht="15.75" customHeight="1">
      <c r="A4" s="831" t="s">
        <v>708</v>
      </c>
      <c r="B4" s="831"/>
      <c r="C4" s="831"/>
      <c r="D4" s="831"/>
      <c r="E4" s="831"/>
      <c r="F4" s="545"/>
      <c r="G4" s="546"/>
    </row>
    <row r="5" spans="1:7" ht="15.75" customHeight="1" thickBot="1">
      <c r="A5" s="543"/>
      <c r="B5" s="543"/>
      <c r="C5" s="544"/>
      <c r="D5" s="544"/>
      <c r="E5" s="545"/>
      <c r="F5" s="545"/>
      <c r="G5" s="546"/>
    </row>
    <row r="6" spans="1:7" ht="22.5" customHeight="1">
      <c r="A6" s="567" t="s">
        <v>653</v>
      </c>
      <c r="B6" s="839" t="s">
        <v>668</v>
      </c>
      <c r="C6" s="839"/>
      <c r="D6" s="839"/>
      <c r="E6" s="849" t="s">
        <v>669</v>
      </c>
      <c r="F6" s="850"/>
      <c r="G6" s="546"/>
    </row>
    <row r="7" spans="1:7" ht="15.75" customHeight="1">
      <c r="A7" s="568" t="s">
        <v>102</v>
      </c>
      <c r="B7" s="835" t="s">
        <v>103</v>
      </c>
      <c r="C7" s="835"/>
      <c r="D7" s="835"/>
      <c r="E7" s="835" t="s">
        <v>104</v>
      </c>
      <c r="F7" s="836"/>
      <c r="G7" s="546"/>
    </row>
    <row r="8" spans="1:7" ht="15.75" customHeight="1">
      <c r="A8" s="568" t="s">
        <v>129</v>
      </c>
      <c r="B8" s="840"/>
      <c r="C8" s="840"/>
      <c r="D8" s="840"/>
      <c r="E8" s="837"/>
      <c r="F8" s="838"/>
      <c r="G8" s="546"/>
    </row>
    <row r="9" spans="1:7" ht="15.75" customHeight="1">
      <c r="A9" s="568" t="s">
        <v>130</v>
      </c>
      <c r="B9" s="840"/>
      <c r="C9" s="840"/>
      <c r="D9" s="840"/>
      <c r="E9" s="837"/>
      <c r="F9" s="838"/>
      <c r="G9" s="546"/>
    </row>
    <row r="10" spans="1:7" ht="15.75" customHeight="1">
      <c r="A10" s="568" t="s">
        <v>131</v>
      </c>
      <c r="B10" s="840"/>
      <c r="C10" s="840"/>
      <c r="D10" s="840"/>
      <c r="E10" s="837"/>
      <c r="F10" s="838"/>
      <c r="G10" s="546"/>
    </row>
    <row r="11" spans="1:7" ht="25.5" customHeight="1" thickBot="1">
      <c r="A11" s="578" t="s">
        <v>132</v>
      </c>
      <c r="B11" s="860" t="s">
        <v>670</v>
      </c>
      <c r="C11" s="860"/>
      <c r="D11" s="860"/>
      <c r="E11" s="861">
        <f>SUM(E8:E10)</f>
        <v>0</v>
      </c>
      <c r="F11" s="862"/>
      <c r="G11" s="546"/>
    </row>
    <row r="12" spans="1:7" ht="25.5" customHeight="1">
      <c r="A12" s="579"/>
      <c r="B12" s="580"/>
      <c r="C12" s="580"/>
      <c r="D12" s="580"/>
      <c r="E12" s="581"/>
      <c r="F12" s="581"/>
      <c r="G12" s="546"/>
    </row>
    <row r="13" spans="1:7" ht="15.75" customHeight="1">
      <c r="A13" s="831" t="s">
        <v>709</v>
      </c>
      <c r="B13" s="831"/>
      <c r="C13" s="831"/>
      <c r="D13" s="831"/>
      <c r="E13" s="831"/>
      <c r="F13" s="831"/>
      <c r="G13" s="546"/>
    </row>
    <row r="14" spans="1:7" ht="15.75" customHeight="1" thickBot="1">
      <c r="A14" s="543"/>
      <c r="B14" s="543"/>
      <c r="C14" s="544"/>
      <c r="D14" s="544"/>
      <c r="E14" s="545"/>
      <c r="F14" s="545"/>
      <c r="G14" s="546"/>
    </row>
    <row r="15" spans="1:6" ht="15" customHeight="1">
      <c r="A15" s="853" t="s">
        <v>653</v>
      </c>
      <c r="B15" s="855" t="s">
        <v>654</v>
      </c>
      <c r="C15" s="857" t="s">
        <v>655</v>
      </c>
      <c r="D15" s="858"/>
      <c r="E15" s="859"/>
      <c r="F15" s="851" t="s">
        <v>656</v>
      </c>
    </row>
    <row r="16" spans="1:6" ht="13.5" customHeight="1" thickBot="1">
      <c r="A16" s="854"/>
      <c r="B16" s="856"/>
      <c r="C16" s="547">
        <f>+LEFT('[2]ÖSSZEFÜGGÉSEK'!A5,4)+1</f>
        <v>2016</v>
      </c>
      <c r="D16" s="547">
        <f>+C16+1</f>
        <v>2017</v>
      </c>
      <c r="E16" s="547">
        <f>+D16+1</f>
        <v>2018</v>
      </c>
      <c r="F16" s="852"/>
    </row>
    <row r="17" spans="1:6" ht="15.75" thickBot="1">
      <c r="A17" s="548" t="s">
        <v>102</v>
      </c>
      <c r="B17" s="549" t="s">
        <v>103</v>
      </c>
      <c r="C17" s="549" t="s">
        <v>104</v>
      </c>
      <c r="D17" s="549" t="s">
        <v>105</v>
      </c>
      <c r="E17" s="549" t="s">
        <v>106</v>
      </c>
      <c r="F17" s="550" t="s">
        <v>657</v>
      </c>
    </row>
    <row r="18" spans="1:6" ht="15">
      <c r="A18" s="551" t="s">
        <v>129</v>
      </c>
      <c r="B18" s="552"/>
      <c r="C18" s="553"/>
      <c r="D18" s="553"/>
      <c r="E18" s="553"/>
      <c r="F18" s="554">
        <f>SUM(C18:E18)</f>
        <v>0</v>
      </c>
    </row>
    <row r="19" spans="1:6" ht="15">
      <c r="A19" s="555" t="s">
        <v>130</v>
      </c>
      <c r="B19" s="556"/>
      <c r="C19" s="557"/>
      <c r="D19" s="557"/>
      <c r="E19" s="557"/>
      <c r="F19" s="558">
        <f>SUM(C19:E19)</f>
        <v>0</v>
      </c>
    </row>
    <row r="20" spans="1:6" ht="15">
      <c r="A20" s="555" t="s">
        <v>131</v>
      </c>
      <c r="B20" s="556"/>
      <c r="C20" s="557"/>
      <c r="D20" s="557"/>
      <c r="E20" s="557"/>
      <c r="F20" s="558">
        <f>SUM(C20:E20)</f>
        <v>0</v>
      </c>
    </row>
    <row r="21" spans="1:6" ht="15">
      <c r="A21" s="555" t="s">
        <v>132</v>
      </c>
      <c r="B21" s="556"/>
      <c r="C21" s="557"/>
      <c r="D21" s="557"/>
      <c r="E21" s="557"/>
      <c r="F21" s="558">
        <f>SUM(C21:E21)</f>
        <v>0</v>
      </c>
    </row>
    <row r="22" spans="1:6" ht="15.75" thickBot="1">
      <c r="A22" s="559" t="s">
        <v>133</v>
      </c>
      <c r="B22" s="560"/>
      <c r="C22" s="561"/>
      <c r="D22" s="561"/>
      <c r="E22" s="561"/>
      <c r="F22" s="558">
        <f>SUM(C22:E22)</f>
        <v>0</v>
      </c>
    </row>
    <row r="23" spans="1:6" s="566" customFormat="1" ht="15" thickBot="1">
      <c r="A23" s="562" t="s">
        <v>134</v>
      </c>
      <c r="B23" s="563" t="s">
        <v>658</v>
      </c>
      <c r="C23" s="564">
        <f>SUM(C18:C22)</f>
        <v>0</v>
      </c>
      <c r="D23" s="564">
        <f>SUM(D18:D22)</f>
        <v>0</v>
      </c>
      <c r="E23" s="564">
        <f>SUM(E18:E22)</f>
        <v>0</v>
      </c>
      <c r="F23" s="565">
        <f>SUM(F18:F22)</f>
        <v>0</v>
      </c>
    </row>
    <row r="24" spans="1:6" s="566" customFormat="1" ht="14.25">
      <c r="A24" s="619"/>
      <c r="B24" s="620"/>
      <c r="C24" s="621"/>
      <c r="D24" s="621"/>
      <c r="E24" s="621"/>
      <c r="F24" s="621"/>
    </row>
    <row r="25" spans="1:6" s="622" customFormat="1" ht="30.75" customHeight="1">
      <c r="A25" s="832" t="s">
        <v>710</v>
      </c>
      <c r="B25" s="832"/>
      <c r="C25" s="832"/>
      <c r="D25" s="832"/>
      <c r="E25" s="832"/>
      <c r="F25" s="832"/>
    </row>
    <row r="26" ht="15.75" thickBot="1"/>
    <row r="27" spans="1:6" ht="32.25" thickBot="1">
      <c r="A27" s="611" t="s">
        <v>653</v>
      </c>
      <c r="B27" s="833" t="s">
        <v>659</v>
      </c>
      <c r="C27" s="834"/>
      <c r="D27" s="834"/>
      <c r="E27" s="834"/>
      <c r="F27" s="611" t="s">
        <v>707</v>
      </c>
    </row>
    <row r="28" spans="1:6" ht="15">
      <c r="A28" s="612" t="s">
        <v>102</v>
      </c>
      <c r="B28" s="842" t="s">
        <v>103</v>
      </c>
      <c r="C28" s="843"/>
      <c r="D28" s="843"/>
      <c r="E28" s="844"/>
      <c r="F28" s="612" t="s">
        <v>104</v>
      </c>
    </row>
    <row r="29" spans="1:6" ht="15">
      <c r="A29" s="625" t="s">
        <v>129</v>
      </c>
      <c r="B29" s="623" t="s">
        <v>660</v>
      </c>
      <c r="C29" s="613"/>
      <c r="D29" s="614"/>
      <c r="E29" s="614"/>
      <c r="F29" s="617">
        <v>50040</v>
      </c>
    </row>
    <row r="30" spans="1:6" ht="23.25" customHeight="1">
      <c r="A30" s="625" t="s">
        <v>130</v>
      </c>
      <c r="B30" s="845" t="s">
        <v>661</v>
      </c>
      <c r="C30" s="846"/>
      <c r="D30" s="846"/>
      <c r="E30" s="847"/>
      <c r="F30" s="617">
        <v>5370</v>
      </c>
    </row>
    <row r="31" spans="1:6" ht="15">
      <c r="A31" s="625" t="s">
        <v>131</v>
      </c>
      <c r="B31" s="845" t="s">
        <v>662</v>
      </c>
      <c r="C31" s="846"/>
      <c r="D31" s="846"/>
      <c r="E31" s="847"/>
      <c r="F31" s="617">
        <v>0</v>
      </c>
    </row>
    <row r="32" spans="1:6" ht="30" customHeight="1">
      <c r="A32" s="625" t="s">
        <v>132</v>
      </c>
      <c r="B32" s="845" t="s">
        <v>663</v>
      </c>
      <c r="C32" s="846"/>
      <c r="D32" s="846"/>
      <c r="E32" s="847"/>
      <c r="F32" s="617">
        <v>400</v>
      </c>
    </row>
    <row r="33" spans="1:6" ht="15">
      <c r="A33" s="625" t="s">
        <v>133</v>
      </c>
      <c r="B33" s="845" t="s">
        <v>664</v>
      </c>
      <c r="C33" s="846"/>
      <c r="D33" s="846"/>
      <c r="E33" s="847"/>
      <c r="F33" s="617">
        <v>40</v>
      </c>
    </row>
    <row r="34" spans="1:6" ht="17.25" customHeight="1" thickBot="1">
      <c r="A34" s="626" t="s">
        <v>134</v>
      </c>
      <c r="B34" s="848" t="s">
        <v>665</v>
      </c>
      <c r="C34" s="848"/>
      <c r="D34" s="848"/>
      <c r="E34" s="848"/>
      <c r="F34" s="617">
        <v>0</v>
      </c>
    </row>
    <row r="35" spans="1:6" ht="29.25" customHeight="1" thickBot="1">
      <c r="A35" s="624" t="s">
        <v>666</v>
      </c>
      <c r="B35" s="615"/>
      <c r="C35" s="616"/>
      <c r="D35" s="616"/>
      <c r="E35" s="616"/>
      <c r="F35" s="618">
        <f>SUM(F29:F34)</f>
        <v>55850</v>
      </c>
    </row>
    <row r="36" spans="1:5" ht="27" customHeight="1">
      <c r="A36" s="841" t="s">
        <v>667</v>
      </c>
      <c r="B36" s="841"/>
      <c r="C36" s="841"/>
      <c r="D36" s="841"/>
      <c r="E36" s="841"/>
    </row>
  </sheetData>
  <sheetProtection/>
  <mergeCells count="31">
    <mergeCell ref="E3:F3"/>
    <mergeCell ref="C2:D2"/>
    <mergeCell ref="E2:F2"/>
    <mergeCell ref="A1:F1"/>
    <mergeCell ref="E6:F6"/>
    <mergeCell ref="F15:F16"/>
    <mergeCell ref="A15:A16"/>
    <mergeCell ref="B15:B16"/>
    <mergeCell ref="C15:E15"/>
    <mergeCell ref="B9:D9"/>
    <mergeCell ref="B10:D10"/>
    <mergeCell ref="B11:D11"/>
    <mergeCell ref="E10:F10"/>
    <mergeCell ref="E11:F11"/>
    <mergeCell ref="A36:E36"/>
    <mergeCell ref="B28:E28"/>
    <mergeCell ref="B30:E30"/>
    <mergeCell ref="B31:E31"/>
    <mergeCell ref="B32:E32"/>
    <mergeCell ref="B33:E33"/>
    <mergeCell ref="B34:E34"/>
    <mergeCell ref="A4:E4"/>
    <mergeCell ref="A13:F13"/>
    <mergeCell ref="A25:F25"/>
    <mergeCell ref="B27:E27"/>
    <mergeCell ref="E7:F7"/>
    <mergeCell ref="E8:F8"/>
    <mergeCell ref="E9:F9"/>
    <mergeCell ref="B6:D6"/>
    <mergeCell ref="B7:D7"/>
    <mergeCell ref="B8:D8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view="pageBreakPreview" zoomScaleSheetLayoutView="100" zoomScalePageLayoutView="0" workbookViewId="0" topLeftCell="A1">
      <selection activeCell="E32" sqref="E32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3" width="11.8515625" style="0" customWidth="1"/>
    <col min="4" max="4" width="13.140625" style="0" customWidth="1"/>
    <col min="5" max="5" width="13.421875" style="0" customWidth="1"/>
  </cols>
  <sheetData>
    <row r="1" spans="1:5" ht="30" customHeight="1">
      <c r="A1" s="750" t="s">
        <v>219</v>
      </c>
      <c r="B1" s="750"/>
      <c r="C1" s="750"/>
      <c r="D1" s="750"/>
      <c r="E1" s="750"/>
    </row>
    <row r="2" spans="1:5" ht="18" customHeight="1">
      <c r="A2" s="751" t="s">
        <v>231</v>
      </c>
      <c r="B2" s="751"/>
      <c r="C2" s="751"/>
      <c r="D2" s="751"/>
      <c r="E2" s="751"/>
    </row>
    <row r="3" spans="1:5" ht="17.25" customHeight="1">
      <c r="A3" s="37"/>
      <c r="B3" s="34"/>
      <c r="C3" s="33"/>
      <c r="D3" s="752" t="s">
        <v>729</v>
      </c>
      <c r="E3" s="752"/>
    </row>
    <row r="4" spans="1:5" ht="13.5" thickBot="1">
      <c r="A4" s="35"/>
      <c r="B4" s="35"/>
      <c r="C4" s="36"/>
      <c r="D4" s="753" t="s">
        <v>725</v>
      </c>
      <c r="E4" s="753"/>
    </row>
    <row r="5" spans="1:5" ht="44.25" customHeight="1" thickBot="1" thickTop="1">
      <c r="A5" s="91" t="s">
        <v>0</v>
      </c>
      <c r="B5" s="66" t="s">
        <v>1</v>
      </c>
      <c r="C5" s="67" t="s">
        <v>337</v>
      </c>
      <c r="D5" s="67" t="s">
        <v>338</v>
      </c>
      <c r="E5" s="67" t="s">
        <v>340</v>
      </c>
    </row>
    <row r="6" spans="1:5" ht="12.75" customHeight="1" thickTop="1">
      <c r="A6" s="102" t="s">
        <v>102</v>
      </c>
      <c r="B6" s="103" t="s">
        <v>103</v>
      </c>
      <c r="C6" s="103" t="s">
        <v>104</v>
      </c>
      <c r="D6" s="103" t="s">
        <v>105</v>
      </c>
      <c r="E6" s="103" t="s">
        <v>106</v>
      </c>
    </row>
    <row r="7" spans="1:5" ht="21.75" customHeight="1">
      <c r="A7" s="63" t="s">
        <v>2</v>
      </c>
      <c r="B7" s="64" t="s">
        <v>3</v>
      </c>
      <c r="C7" s="87">
        <f>C8+C15</f>
        <v>188681</v>
      </c>
      <c r="D7" s="87">
        <f>D8+D15</f>
        <v>155271</v>
      </c>
      <c r="E7" s="87">
        <f>E8+E15</f>
        <v>154468</v>
      </c>
    </row>
    <row r="8" spans="1:5" s="101" customFormat="1" ht="21.75" customHeight="1">
      <c r="A8" s="54" t="s">
        <v>4</v>
      </c>
      <c r="B8" s="55" t="s">
        <v>5</v>
      </c>
      <c r="C8" s="80">
        <f>SUM(C9:C14)</f>
        <v>159206</v>
      </c>
      <c r="D8" s="80">
        <f>SUM(D9:D14)</f>
        <v>118289</v>
      </c>
      <c r="E8" s="80">
        <f>SUM(E9:E14)</f>
        <v>115692</v>
      </c>
    </row>
    <row r="9" spans="1:5" s="101" customFormat="1" ht="21.75" customHeight="1" hidden="1">
      <c r="A9" s="54" t="s">
        <v>148</v>
      </c>
      <c r="B9" s="55" t="s">
        <v>6</v>
      </c>
      <c r="C9" s="80">
        <v>46546</v>
      </c>
      <c r="D9" s="80">
        <v>46546</v>
      </c>
      <c r="E9" s="80">
        <v>46294</v>
      </c>
    </row>
    <row r="10" spans="1:5" s="101" customFormat="1" ht="21.75" customHeight="1" hidden="1">
      <c r="A10" s="54" t="s">
        <v>149</v>
      </c>
      <c r="B10" s="55" t="s">
        <v>7</v>
      </c>
      <c r="C10" s="80">
        <v>42582</v>
      </c>
      <c r="D10" s="80">
        <v>42582</v>
      </c>
      <c r="E10" s="80">
        <v>46469</v>
      </c>
    </row>
    <row r="11" spans="1:5" s="101" customFormat="1" ht="21.75" customHeight="1" hidden="1">
      <c r="A11" s="54" t="s">
        <v>150</v>
      </c>
      <c r="B11" s="55" t="s">
        <v>8</v>
      </c>
      <c r="C11" s="80">
        <v>18197</v>
      </c>
      <c r="D11" s="80">
        <v>18912</v>
      </c>
      <c r="E11" s="80">
        <v>19129</v>
      </c>
    </row>
    <row r="12" spans="1:5" s="101" customFormat="1" ht="21.75" customHeight="1" hidden="1">
      <c r="A12" s="54" t="s">
        <v>151</v>
      </c>
      <c r="B12" s="55" t="s">
        <v>9</v>
      </c>
      <c r="C12" s="80">
        <v>1004</v>
      </c>
      <c r="D12" s="80">
        <v>1004</v>
      </c>
      <c r="E12" s="80">
        <v>1200</v>
      </c>
    </row>
    <row r="13" spans="1:5" s="101" customFormat="1" ht="21.75" customHeight="1" hidden="1">
      <c r="A13" s="54" t="s">
        <v>152</v>
      </c>
      <c r="B13" s="81" t="s">
        <v>10</v>
      </c>
      <c r="C13" s="82">
        <v>77</v>
      </c>
      <c r="D13" s="80">
        <v>393</v>
      </c>
      <c r="E13" s="82">
        <v>0</v>
      </c>
    </row>
    <row r="14" spans="1:5" s="101" customFormat="1" ht="21.75" customHeight="1" hidden="1">
      <c r="A14" s="54" t="s">
        <v>153</v>
      </c>
      <c r="B14" s="81" t="s">
        <v>11</v>
      </c>
      <c r="C14" s="81">
        <v>50800</v>
      </c>
      <c r="D14" s="80">
        <v>8852</v>
      </c>
      <c r="E14" s="81">
        <v>2600</v>
      </c>
    </row>
    <row r="15" spans="1:5" s="101" customFormat="1" ht="21.75" customHeight="1">
      <c r="A15" s="54" t="s">
        <v>12</v>
      </c>
      <c r="B15" s="55" t="s">
        <v>13</v>
      </c>
      <c r="C15" s="80">
        <v>29475</v>
      </c>
      <c r="D15" s="80">
        <v>36982</v>
      </c>
      <c r="E15" s="80">
        <v>38776</v>
      </c>
    </row>
    <row r="16" spans="1:5" ht="21.75" customHeight="1">
      <c r="A16" s="56" t="s">
        <v>14</v>
      </c>
      <c r="B16" s="57" t="s">
        <v>15</v>
      </c>
      <c r="C16" s="79">
        <f>SUM(C18:C18)</f>
        <v>14220</v>
      </c>
      <c r="D16" s="79">
        <f>SUM(D17:D18)</f>
        <v>42920</v>
      </c>
      <c r="E16" s="79">
        <f>SUM(E18:E18)</f>
        <v>13864</v>
      </c>
    </row>
    <row r="17" spans="1:5" ht="21.75" customHeight="1" hidden="1">
      <c r="A17" s="54" t="s">
        <v>182</v>
      </c>
      <c r="B17" s="81" t="s">
        <v>341</v>
      </c>
      <c r="C17" s="82">
        <v>0</v>
      </c>
      <c r="D17" s="80">
        <v>17893</v>
      </c>
      <c r="E17" s="82">
        <v>0</v>
      </c>
    </row>
    <row r="18" spans="1:5" ht="21.75" customHeight="1" hidden="1">
      <c r="A18" s="54" t="s">
        <v>183</v>
      </c>
      <c r="B18" s="55" t="s">
        <v>222</v>
      </c>
      <c r="C18" s="80">
        <v>14220</v>
      </c>
      <c r="D18" s="80">
        <v>25027</v>
      </c>
      <c r="E18" s="80">
        <v>13864</v>
      </c>
    </row>
    <row r="19" spans="1:5" ht="21.75" customHeight="1">
      <c r="A19" s="56" t="s">
        <v>16</v>
      </c>
      <c r="B19" s="57" t="s">
        <v>17</v>
      </c>
      <c r="C19" s="79">
        <f>C20+C25</f>
        <v>58494</v>
      </c>
      <c r="D19" s="79">
        <f>D20+D25</f>
        <v>66625</v>
      </c>
      <c r="E19" s="79">
        <f>E20+E25</f>
        <v>52310</v>
      </c>
    </row>
    <row r="20" spans="1:5" s="101" customFormat="1" ht="23.25" customHeight="1">
      <c r="A20" s="54" t="s">
        <v>18</v>
      </c>
      <c r="B20" s="55" t="s">
        <v>19</v>
      </c>
      <c r="C20" s="80">
        <f>C21+C23+C24</f>
        <v>58414</v>
      </c>
      <c r="D20" s="80">
        <f>D21+D23+D24</f>
        <v>66597</v>
      </c>
      <c r="E20" s="80">
        <f>E21+E23+E24</f>
        <v>52260</v>
      </c>
    </row>
    <row r="21" spans="1:5" s="101" customFormat="1" ht="21.75" customHeight="1" hidden="1">
      <c r="A21" s="54" t="s">
        <v>20</v>
      </c>
      <c r="B21" s="55" t="s">
        <v>21</v>
      </c>
      <c r="C21" s="80">
        <v>56019</v>
      </c>
      <c r="D21" s="80">
        <v>64374</v>
      </c>
      <c r="E21" s="80">
        <f>E22</f>
        <v>50000</v>
      </c>
    </row>
    <row r="22" spans="1:5" s="101" customFormat="1" ht="21.75" customHeight="1" hidden="1">
      <c r="A22" s="54"/>
      <c r="B22" s="55" t="s">
        <v>22</v>
      </c>
      <c r="C22" s="80">
        <v>56019</v>
      </c>
      <c r="D22" s="80">
        <v>64374</v>
      </c>
      <c r="E22" s="80">
        <v>50000</v>
      </c>
    </row>
    <row r="23" spans="1:5" s="101" customFormat="1" ht="21.75" customHeight="1" hidden="1">
      <c r="A23" s="54" t="s">
        <v>23</v>
      </c>
      <c r="B23" s="55" t="s">
        <v>24</v>
      </c>
      <c r="C23" s="80">
        <v>2120</v>
      </c>
      <c r="D23" s="80">
        <v>2172</v>
      </c>
      <c r="E23" s="80">
        <v>2200</v>
      </c>
    </row>
    <row r="24" spans="1:5" s="101" customFormat="1" ht="21.75" customHeight="1" hidden="1">
      <c r="A24" s="54" t="s">
        <v>25</v>
      </c>
      <c r="B24" s="55" t="s">
        <v>26</v>
      </c>
      <c r="C24" s="80">
        <v>275</v>
      </c>
      <c r="D24" s="80">
        <v>51</v>
      </c>
      <c r="E24" s="80">
        <v>60</v>
      </c>
    </row>
    <row r="25" spans="1:5" s="101" customFormat="1" ht="21.75" customHeight="1">
      <c r="A25" s="54" t="s">
        <v>27</v>
      </c>
      <c r="B25" s="55" t="s">
        <v>28</v>
      </c>
      <c r="C25" s="80">
        <v>80</v>
      </c>
      <c r="D25" s="80">
        <v>28</v>
      </c>
      <c r="E25" s="80">
        <v>50</v>
      </c>
    </row>
    <row r="26" spans="1:5" ht="21.75" customHeight="1">
      <c r="A26" s="56" t="s">
        <v>29</v>
      </c>
      <c r="B26" s="57" t="s">
        <v>30</v>
      </c>
      <c r="C26" s="79">
        <f>SUM(C27:C34)</f>
        <v>25359</v>
      </c>
      <c r="D26" s="79">
        <f>SUM(D27:D34)</f>
        <v>31494</v>
      </c>
      <c r="E26" s="79">
        <f>SUM(E27:E34)</f>
        <v>38857</v>
      </c>
    </row>
    <row r="27" spans="1:5" ht="21.75" customHeight="1">
      <c r="A27" s="54" t="s">
        <v>31</v>
      </c>
      <c r="B27" s="55" t="s">
        <v>143</v>
      </c>
      <c r="C27" s="80">
        <v>9000</v>
      </c>
      <c r="D27" s="80">
        <v>8344</v>
      </c>
      <c r="E27" s="80">
        <v>8500</v>
      </c>
    </row>
    <row r="28" spans="1:5" ht="21.75" customHeight="1">
      <c r="A28" s="54" t="s">
        <v>342</v>
      </c>
      <c r="B28" s="55" t="s">
        <v>343</v>
      </c>
      <c r="C28" s="80">
        <v>550</v>
      </c>
      <c r="D28" s="80">
        <v>391</v>
      </c>
      <c r="E28" s="80">
        <v>0</v>
      </c>
    </row>
    <row r="29" spans="1:5" ht="21.75" customHeight="1">
      <c r="A29" s="54" t="s">
        <v>32</v>
      </c>
      <c r="B29" s="55" t="s">
        <v>33</v>
      </c>
      <c r="C29" s="80">
        <v>1575</v>
      </c>
      <c r="D29" s="80">
        <v>6654</v>
      </c>
      <c r="E29" s="80">
        <v>3500</v>
      </c>
    </row>
    <row r="30" spans="1:5" ht="18.75" customHeight="1">
      <c r="A30" s="54" t="s">
        <v>34</v>
      </c>
      <c r="B30" s="55" t="s">
        <v>35</v>
      </c>
      <c r="C30" s="80">
        <v>8650</v>
      </c>
      <c r="D30" s="80">
        <v>9536</v>
      </c>
      <c r="E30" s="80">
        <v>10050</v>
      </c>
    </row>
    <row r="31" spans="1:5" ht="24.75" customHeight="1">
      <c r="A31" s="54" t="s">
        <v>36</v>
      </c>
      <c r="B31" s="55" t="s">
        <v>37</v>
      </c>
      <c r="C31" s="80">
        <v>5084</v>
      </c>
      <c r="D31" s="80">
        <v>5860</v>
      </c>
      <c r="E31" s="80">
        <v>5325</v>
      </c>
    </row>
    <row r="32" spans="1:5" ht="21.75" customHeight="1">
      <c r="A32" s="88" t="s">
        <v>38</v>
      </c>
      <c r="B32" s="89" t="s">
        <v>39</v>
      </c>
      <c r="C32" s="90">
        <v>0</v>
      </c>
      <c r="D32" s="90">
        <v>0</v>
      </c>
      <c r="E32" s="90">
        <v>10982</v>
      </c>
    </row>
    <row r="33" spans="1:5" ht="21.75" customHeight="1">
      <c r="A33" s="54" t="s">
        <v>40</v>
      </c>
      <c r="B33" s="55" t="s">
        <v>41</v>
      </c>
      <c r="C33" s="83">
        <v>500</v>
      </c>
      <c r="D33" s="83">
        <v>404</v>
      </c>
      <c r="E33" s="83">
        <v>200</v>
      </c>
    </row>
    <row r="34" spans="1:5" ht="21.75" customHeight="1">
      <c r="A34" s="54" t="s">
        <v>42</v>
      </c>
      <c r="B34" s="55" t="s">
        <v>43</v>
      </c>
      <c r="C34" s="55">
        <v>0</v>
      </c>
      <c r="D34" s="55">
        <v>305</v>
      </c>
      <c r="E34" s="55">
        <v>300</v>
      </c>
    </row>
    <row r="35" spans="1:5" ht="21.75" customHeight="1">
      <c r="A35" s="56" t="s">
        <v>44</v>
      </c>
      <c r="B35" s="57" t="s">
        <v>45</v>
      </c>
      <c r="C35" s="84">
        <v>0</v>
      </c>
      <c r="D35" s="84">
        <f>D36</f>
        <v>357</v>
      </c>
      <c r="E35" s="84">
        <v>0</v>
      </c>
    </row>
    <row r="36" spans="1:5" ht="21.75" customHeight="1" hidden="1">
      <c r="A36" s="54" t="s">
        <v>344</v>
      </c>
      <c r="B36" s="55" t="s">
        <v>345</v>
      </c>
      <c r="C36" s="55">
        <v>0</v>
      </c>
      <c r="D36" s="55">
        <v>357</v>
      </c>
      <c r="E36" s="55">
        <v>0</v>
      </c>
    </row>
    <row r="37" spans="1:5" ht="21.75" customHeight="1">
      <c r="A37" s="56" t="s">
        <v>46</v>
      </c>
      <c r="B37" s="57" t="s">
        <v>47</v>
      </c>
      <c r="C37" s="79">
        <f>SUM(C38:C39)</f>
        <v>2050</v>
      </c>
      <c r="D37" s="79">
        <f>SUM(D38:D38)</f>
        <v>60</v>
      </c>
      <c r="E37" s="79">
        <f>SUM(E38:E38)</f>
        <v>50</v>
      </c>
    </row>
    <row r="38" spans="1:5" ht="21.75" customHeight="1" hidden="1">
      <c r="A38" s="54" t="s">
        <v>144</v>
      </c>
      <c r="B38" s="55" t="s">
        <v>48</v>
      </c>
      <c r="C38" s="80">
        <v>50</v>
      </c>
      <c r="D38" s="80">
        <v>60</v>
      </c>
      <c r="E38" s="80">
        <v>50</v>
      </c>
    </row>
    <row r="39" spans="1:5" ht="21.75" customHeight="1" hidden="1">
      <c r="A39" s="54" t="s">
        <v>350</v>
      </c>
      <c r="B39" s="55" t="s">
        <v>351</v>
      </c>
      <c r="C39" s="80">
        <v>2000</v>
      </c>
      <c r="D39" s="80">
        <v>0</v>
      </c>
      <c r="E39" s="80">
        <v>0</v>
      </c>
    </row>
    <row r="40" spans="1:5" ht="21.75" customHeight="1">
      <c r="A40" s="56" t="s">
        <v>49</v>
      </c>
      <c r="B40" s="57" t="s">
        <v>223</v>
      </c>
      <c r="C40" s="57">
        <f>SUM(C41)</f>
        <v>0</v>
      </c>
      <c r="D40" s="57">
        <f>D41</f>
        <v>8585</v>
      </c>
      <c r="E40" s="57">
        <f>SUM(E41)</f>
        <v>0</v>
      </c>
    </row>
    <row r="41" spans="1:5" ht="21.75" customHeight="1" hidden="1">
      <c r="A41" s="54" t="s">
        <v>145</v>
      </c>
      <c r="B41" s="55" t="s">
        <v>146</v>
      </c>
      <c r="C41" s="55">
        <v>0</v>
      </c>
      <c r="D41" s="55">
        <v>8585</v>
      </c>
      <c r="E41" s="55">
        <v>0</v>
      </c>
    </row>
    <row r="42" spans="1:5" ht="30" customHeight="1">
      <c r="A42" s="59" t="s">
        <v>215</v>
      </c>
      <c r="B42" s="60" t="s">
        <v>51</v>
      </c>
      <c r="C42" s="85">
        <f>C7+C16+C19+C26+C35+C37+C40</f>
        <v>288804</v>
      </c>
      <c r="D42" s="85">
        <f>D7+D16+D19+D26+D35+D37+D40</f>
        <v>305312</v>
      </c>
      <c r="E42" s="85">
        <f>E7+E16+E19+E26+E35+E37+E40</f>
        <v>259549</v>
      </c>
    </row>
    <row r="43" spans="1:5" ht="21.75" customHeight="1">
      <c r="A43" s="56" t="s">
        <v>52</v>
      </c>
      <c r="B43" s="57" t="s">
        <v>53</v>
      </c>
      <c r="C43" s="79">
        <f>SUM(C44:C46)</f>
        <v>29000</v>
      </c>
      <c r="D43" s="79">
        <f>SUM(D44:D46)</f>
        <v>34912</v>
      </c>
      <c r="E43" s="79">
        <f>SUM(E45:E45)</f>
        <v>10382</v>
      </c>
    </row>
    <row r="44" spans="1:5" ht="21.75" customHeight="1">
      <c r="A44" s="54" t="s">
        <v>346</v>
      </c>
      <c r="B44" s="55" t="s">
        <v>347</v>
      </c>
      <c r="C44" s="80">
        <v>24000</v>
      </c>
      <c r="D44" s="80">
        <v>11000</v>
      </c>
      <c r="E44" s="80">
        <v>0</v>
      </c>
    </row>
    <row r="45" spans="1:5" ht="21.75" customHeight="1">
      <c r="A45" s="54" t="s">
        <v>54</v>
      </c>
      <c r="B45" s="55" t="s">
        <v>55</v>
      </c>
      <c r="C45" s="80">
        <v>5000</v>
      </c>
      <c r="D45" s="80">
        <v>20306</v>
      </c>
      <c r="E45" s="80">
        <v>10382</v>
      </c>
    </row>
    <row r="46" spans="1:5" ht="21.75" customHeight="1">
      <c r="A46" s="54" t="s">
        <v>348</v>
      </c>
      <c r="B46" s="55" t="s">
        <v>349</v>
      </c>
      <c r="C46" s="80">
        <v>0</v>
      </c>
      <c r="D46" s="80">
        <v>3606</v>
      </c>
      <c r="E46" s="80">
        <v>0</v>
      </c>
    </row>
    <row r="47" spans="1:5" s="38" customFormat="1" ht="37.5" customHeight="1" thickBot="1">
      <c r="A47" s="61" t="s">
        <v>147</v>
      </c>
      <c r="B47" s="62" t="s">
        <v>56</v>
      </c>
      <c r="C47" s="86">
        <f>C42+C43</f>
        <v>317804</v>
      </c>
      <c r="D47" s="86">
        <f>D42+D43</f>
        <v>340224</v>
      </c>
      <c r="E47" s="86">
        <f>E42+E43</f>
        <v>269931</v>
      </c>
    </row>
    <row r="48" spans="1:5" ht="15.75" thickTop="1">
      <c r="A48" s="2"/>
      <c r="B48" s="2"/>
      <c r="C48" s="2"/>
      <c r="D48" s="2"/>
      <c r="E48" s="2"/>
    </row>
  </sheetData>
  <sheetProtection/>
  <mergeCells count="4">
    <mergeCell ref="A1:E1"/>
    <mergeCell ref="A2:E2"/>
    <mergeCell ref="D3:E3"/>
    <mergeCell ref="D4:E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rowBreaks count="1" manualBreakCount="1">
    <brk id="4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2">
      <selection activeCell="E34" sqref="E3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3.57421875" style="0" customWidth="1"/>
    <col min="4" max="4" width="12.421875" style="0" customWidth="1"/>
    <col min="5" max="5" width="12.8515625" style="0" customWidth="1"/>
  </cols>
  <sheetData>
    <row r="1" spans="1:5" ht="30" customHeight="1">
      <c r="A1" s="750" t="s">
        <v>220</v>
      </c>
      <c r="B1" s="750"/>
      <c r="C1" s="750"/>
      <c r="D1" s="750"/>
      <c r="E1" s="750"/>
    </row>
    <row r="2" spans="1:5" ht="18" customHeight="1">
      <c r="A2" s="751" t="s">
        <v>233</v>
      </c>
      <c r="B2" s="751"/>
      <c r="C2" s="751"/>
      <c r="D2" s="751"/>
      <c r="E2" s="751"/>
    </row>
    <row r="3" spans="1:5" ht="19.5" customHeight="1">
      <c r="A3" s="37"/>
      <c r="B3" s="34"/>
      <c r="C3" s="33"/>
      <c r="D3" s="752" t="s">
        <v>730</v>
      </c>
      <c r="E3" s="752"/>
    </row>
    <row r="4" spans="1:5" ht="13.5" thickBot="1">
      <c r="A4" s="35"/>
      <c r="B4" s="35"/>
      <c r="C4" s="36"/>
      <c r="D4" s="753" t="s">
        <v>725</v>
      </c>
      <c r="E4" s="753"/>
    </row>
    <row r="5" spans="1:5" ht="38.25" customHeight="1" thickBot="1" thickTop="1">
      <c r="A5" s="99" t="s">
        <v>0</v>
      </c>
      <c r="B5" s="100" t="s">
        <v>1</v>
      </c>
      <c r="C5" s="67" t="s">
        <v>328</v>
      </c>
      <c r="D5" s="67" t="s">
        <v>339</v>
      </c>
      <c r="E5" s="67" t="s">
        <v>232</v>
      </c>
    </row>
    <row r="6" spans="1:5" ht="12.75" customHeight="1" thickTop="1">
      <c r="A6" s="102" t="s">
        <v>102</v>
      </c>
      <c r="B6" s="103" t="s">
        <v>103</v>
      </c>
      <c r="C6" s="103" t="s">
        <v>104</v>
      </c>
      <c r="D6" s="103" t="s">
        <v>105</v>
      </c>
      <c r="E6" s="103" t="s">
        <v>106</v>
      </c>
    </row>
    <row r="7" spans="1:5" s="40" customFormat="1" ht="21.75" customHeight="1">
      <c r="A7" s="98" t="s">
        <v>57</v>
      </c>
      <c r="B7" s="64" t="s">
        <v>58</v>
      </c>
      <c r="C7" s="87">
        <f>C8+C16</f>
        <v>44547</v>
      </c>
      <c r="D7" s="87">
        <f>D8+D16</f>
        <v>49743</v>
      </c>
      <c r="E7" s="87">
        <f>E8+E16</f>
        <v>48814</v>
      </c>
    </row>
    <row r="8" spans="1:5" s="39" customFormat="1" ht="21.75" customHeight="1">
      <c r="A8" s="93" t="s">
        <v>59</v>
      </c>
      <c r="B8" s="55" t="s">
        <v>60</v>
      </c>
      <c r="C8" s="80">
        <f>SUM(C9:C15)</f>
        <v>38117</v>
      </c>
      <c r="D8" s="80">
        <f>SUM(D9:D15)</f>
        <v>44097</v>
      </c>
      <c r="E8" s="80">
        <f>SUM(E9:E15)</f>
        <v>43974</v>
      </c>
    </row>
    <row r="9" spans="1:5" s="39" customFormat="1" ht="22.5" customHeight="1" hidden="1">
      <c r="A9" s="93" t="s">
        <v>154</v>
      </c>
      <c r="B9" s="55" t="s">
        <v>61</v>
      </c>
      <c r="C9" s="80">
        <v>33161</v>
      </c>
      <c r="D9" s="80">
        <v>37888</v>
      </c>
      <c r="E9" s="80">
        <v>38140</v>
      </c>
    </row>
    <row r="10" spans="1:5" s="39" customFormat="1" ht="22.5" customHeight="1" hidden="1">
      <c r="A10" s="93" t="s">
        <v>225</v>
      </c>
      <c r="B10" s="55" t="s">
        <v>226</v>
      </c>
      <c r="C10" s="80">
        <v>0</v>
      </c>
      <c r="D10" s="80">
        <v>260</v>
      </c>
      <c r="E10" s="80">
        <v>1800</v>
      </c>
    </row>
    <row r="11" spans="1:5" s="39" customFormat="1" ht="22.5" customHeight="1" hidden="1">
      <c r="A11" s="93" t="s">
        <v>329</v>
      </c>
      <c r="B11" s="55" t="s">
        <v>330</v>
      </c>
      <c r="C11" s="80">
        <v>790</v>
      </c>
      <c r="D11" s="80">
        <v>905</v>
      </c>
      <c r="E11" s="80">
        <v>0</v>
      </c>
    </row>
    <row r="12" spans="1:5" s="39" customFormat="1" ht="21.75" customHeight="1" hidden="1">
      <c r="A12" s="93" t="s">
        <v>155</v>
      </c>
      <c r="B12" s="55" t="s">
        <v>62</v>
      </c>
      <c r="C12" s="80">
        <v>2330</v>
      </c>
      <c r="D12" s="80">
        <v>2569</v>
      </c>
      <c r="E12" s="80">
        <v>2510</v>
      </c>
    </row>
    <row r="13" spans="1:5" s="39" customFormat="1" ht="21.75" customHeight="1" hidden="1">
      <c r="A13" s="93" t="s">
        <v>156</v>
      </c>
      <c r="B13" s="55" t="s">
        <v>63</v>
      </c>
      <c r="C13" s="82">
        <v>231</v>
      </c>
      <c r="D13" s="80">
        <v>75</v>
      </c>
      <c r="E13" s="82">
        <v>62</v>
      </c>
    </row>
    <row r="14" spans="1:5" s="39" customFormat="1" ht="21.75" customHeight="1" hidden="1">
      <c r="A14" s="93" t="s">
        <v>157</v>
      </c>
      <c r="B14" s="55" t="s">
        <v>64</v>
      </c>
      <c r="C14" s="81">
        <v>1425</v>
      </c>
      <c r="D14" s="80">
        <v>682</v>
      </c>
      <c r="E14" s="81">
        <v>1070</v>
      </c>
    </row>
    <row r="15" spans="1:5" s="39" customFormat="1" ht="21.75" customHeight="1" hidden="1">
      <c r="A15" s="93" t="s">
        <v>158</v>
      </c>
      <c r="B15" s="55" t="s">
        <v>65</v>
      </c>
      <c r="C15" s="81">
        <v>180</v>
      </c>
      <c r="D15" s="80">
        <v>1718</v>
      </c>
      <c r="E15" s="81">
        <v>392</v>
      </c>
    </row>
    <row r="16" spans="1:5" s="39" customFormat="1" ht="21.75" customHeight="1">
      <c r="A16" s="93" t="s">
        <v>66</v>
      </c>
      <c r="B16" s="55" t="s">
        <v>67</v>
      </c>
      <c r="C16" s="80">
        <f>SUM(C17:C19)</f>
        <v>6430</v>
      </c>
      <c r="D16" s="80">
        <f>SUM(D17:D19)</f>
        <v>5646</v>
      </c>
      <c r="E16" s="80">
        <f>SUM(E17:E19)</f>
        <v>4840</v>
      </c>
    </row>
    <row r="17" spans="1:5" s="39" customFormat="1" ht="21.75" customHeight="1" hidden="1">
      <c r="A17" s="93" t="s">
        <v>159</v>
      </c>
      <c r="B17" s="55" t="s">
        <v>68</v>
      </c>
      <c r="C17" s="80">
        <v>2800</v>
      </c>
      <c r="D17" s="80">
        <v>2734</v>
      </c>
      <c r="E17" s="80">
        <v>3140</v>
      </c>
    </row>
    <row r="18" spans="1:5" s="39" customFormat="1" ht="28.5" customHeight="1" hidden="1">
      <c r="A18" s="93" t="s">
        <v>160</v>
      </c>
      <c r="B18" s="55" t="s">
        <v>69</v>
      </c>
      <c r="C18" s="80">
        <v>2730</v>
      </c>
      <c r="D18" s="80">
        <v>2254</v>
      </c>
      <c r="E18" s="80">
        <v>1300</v>
      </c>
    </row>
    <row r="19" spans="1:5" s="39" customFormat="1" ht="21.75" customHeight="1" hidden="1">
      <c r="A19" s="93" t="s">
        <v>161</v>
      </c>
      <c r="B19" s="55" t="s">
        <v>70</v>
      </c>
      <c r="C19" s="80">
        <v>900</v>
      </c>
      <c r="D19" s="80">
        <v>658</v>
      </c>
      <c r="E19" s="80">
        <v>400</v>
      </c>
    </row>
    <row r="20" spans="1:5" s="40" customFormat="1" ht="34.5" customHeight="1">
      <c r="A20" s="92" t="s">
        <v>71</v>
      </c>
      <c r="B20" s="58" t="s">
        <v>180</v>
      </c>
      <c r="C20" s="79">
        <v>11545</v>
      </c>
      <c r="D20" s="79">
        <v>11191</v>
      </c>
      <c r="E20" s="79">
        <v>11607</v>
      </c>
    </row>
    <row r="21" spans="1:5" s="40" customFormat="1" ht="21.75" customHeight="1">
      <c r="A21" s="92" t="s">
        <v>72</v>
      </c>
      <c r="B21" s="57" t="s">
        <v>73</v>
      </c>
      <c r="C21" s="85">
        <f>C22+C25+C28+C34+C35</f>
        <v>63146</v>
      </c>
      <c r="D21" s="85">
        <f>D22+D25+D28+D34+D35</f>
        <v>65159</v>
      </c>
      <c r="E21" s="85">
        <f>E22+E25+E28+E34+E35</f>
        <v>63168</v>
      </c>
    </row>
    <row r="22" spans="1:5" s="39" customFormat="1" ht="21.75" customHeight="1">
      <c r="A22" s="93" t="s">
        <v>74</v>
      </c>
      <c r="B22" s="55" t="s">
        <v>75</v>
      </c>
      <c r="C22" s="80">
        <f>SUM(C23:C24)</f>
        <v>23562</v>
      </c>
      <c r="D22" s="80">
        <f>SUM(D23:D24)</f>
        <v>23797</v>
      </c>
      <c r="E22" s="80">
        <f>SUM(E23:E24)</f>
        <v>23082</v>
      </c>
    </row>
    <row r="23" spans="1:5" s="39" customFormat="1" ht="21.75" customHeight="1" hidden="1">
      <c r="A23" s="93" t="s">
        <v>166</v>
      </c>
      <c r="B23" s="55" t="s">
        <v>168</v>
      </c>
      <c r="C23" s="80">
        <v>4637</v>
      </c>
      <c r="D23" s="80">
        <v>5716</v>
      </c>
      <c r="E23" s="80">
        <v>2760</v>
      </c>
    </row>
    <row r="24" spans="1:5" s="39" customFormat="1" ht="21.75" customHeight="1" hidden="1">
      <c r="A24" s="93" t="s">
        <v>167</v>
      </c>
      <c r="B24" s="55" t="s">
        <v>169</v>
      </c>
      <c r="C24" s="80">
        <v>18925</v>
      </c>
      <c r="D24" s="80">
        <v>18081</v>
      </c>
      <c r="E24" s="80">
        <v>20322</v>
      </c>
    </row>
    <row r="25" spans="1:5" s="39" customFormat="1" ht="21.75" customHeight="1">
      <c r="A25" s="93" t="s">
        <v>76</v>
      </c>
      <c r="B25" s="55" t="s">
        <v>77</v>
      </c>
      <c r="C25" s="80">
        <f>SUM(C26:C27)</f>
        <v>990</v>
      </c>
      <c r="D25" s="80">
        <f>SUM(D26:D27)</f>
        <v>843</v>
      </c>
      <c r="E25" s="80">
        <f>SUM(E26:E27)</f>
        <v>1030</v>
      </c>
    </row>
    <row r="26" spans="1:5" s="39" customFormat="1" ht="21.75" customHeight="1" hidden="1">
      <c r="A26" s="93" t="s">
        <v>162</v>
      </c>
      <c r="B26" s="55" t="s">
        <v>164</v>
      </c>
      <c r="C26" s="83">
        <v>50</v>
      </c>
      <c r="D26" s="83"/>
      <c r="E26" s="83">
        <v>360</v>
      </c>
    </row>
    <row r="27" spans="1:5" s="39" customFormat="1" ht="21.75" customHeight="1" hidden="1">
      <c r="A27" s="93" t="s">
        <v>163</v>
      </c>
      <c r="B27" s="55" t="s">
        <v>165</v>
      </c>
      <c r="C27" s="80">
        <v>940</v>
      </c>
      <c r="D27" s="80">
        <v>843</v>
      </c>
      <c r="E27" s="80">
        <v>670</v>
      </c>
    </row>
    <row r="28" spans="1:5" s="39" customFormat="1" ht="21.75" customHeight="1">
      <c r="A28" s="93" t="s">
        <v>78</v>
      </c>
      <c r="B28" s="55" t="s">
        <v>79</v>
      </c>
      <c r="C28" s="80">
        <f>SUM(C29:C33)</f>
        <v>25112</v>
      </c>
      <c r="D28" s="80">
        <f>SUM(D29:D33)</f>
        <v>28255</v>
      </c>
      <c r="E28" s="80">
        <f>SUM(E29:E33)</f>
        <v>25581</v>
      </c>
    </row>
    <row r="29" spans="1:5" s="39" customFormat="1" ht="21.75" customHeight="1" hidden="1">
      <c r="A29" s="93" t="s">
        <v>170</v>
      </c>
      <c r="B29" s="81" t="s">
        <v>80</v>
      </c>
      <c r="C29" s="80">
        <v>9137</v>
      </c>
      <c r="D29" s="80">
        <v>7381</v>
      </c>
      <c r="E29" s="80">
        <v>8771</v>
      </c>
    </row>
    <row r="30" spans="1:5" s="39" customFormat="1" ht="21.75" customHeight="1" hidden="1">
      <c r="A30" s="93" t="s">
        <v>171</v>
      </c>
      <c r="B30" s="81" t="s">
        <v>172</v>
      </c>
      <c r="C30" s="80">
        <v>50</v>
      </c>
      <c r="D30" s="80">
        <v>262</v>
      </c>
      <c r="E30" s="80">
        <v>100</v>
      </c>
    </row>
    <row r="31" spans="1:5" s="39" customFormat="1" ht="21.75" customHeight="1" hidden="1">
      <c r="A31" s="93" t="s">
        <v>173</v>
      </c>
      <c r="B31" s="55" t="s">
        <v>174</v>
      </c>
      <c r="C31" s="80">
        <v>4230</v>
      </c>
      <c r="D31" s="80">
        <v>3692</v>
      </c>
      <c r="E31" s="80">
        <v>4445</v>
      </c>
    </row>
    <row r="32" spans="1:5" s="39" customFormat="1" ht="21.75" customHeight="1" hidden="1">
      <c r="A32" s="93" t="s">
        <v>175</v>
      </c>
      <c r="B32" s="55" t="s">
        <v>177</v>
      </c>
      <c r="C32" s="80">
        <v>5265</v>
      </c>
      <c r="D32" s="80">
        <v>11827</v>
      </c>
      <c r="E32" s="80">
        <v>7505</v>
      </c>
    </row>
    <row r="33" spans="1:5" s="39" customFormat="1" ht="21.75" customHeight="1" hidden="1">
      <c r="A33" s="93" t="s">
        <v>176</v>
      </c>
      <c r="B33" s="55" t="s">
        <v>81</v>
      </c>
      <c r="C33" s="80">
        <v>6430</v>
      </c>
      <c r="D33" s="80">
        <v>5093</v>
      </c>
      <c r="E33" s="80">
        <v>4760</v>
      </c>
    </row>
    <row r="34" spans="1:5" s="39" customFormat="1" ht="21.75" customHeight="1">
      <c r="A34" s="709" t="s">
        <v>82</v>
      </c>
      <c r="B34" s="89" t="s">
        <v>83</v>
      </c>
      <c r="C34" s="90">
        <v>320</v>
      </c>
      <c r="D34" s="90">
        <v>248</v>
      </c>
      <c r="E34" s="90">
        <v>290</v>
      </c>
    </row>
    <row r="35" spans="1:5" s="39" customFormat="1" ht="21.75" customHeight="1">
      <c r="A35" s="93" t="s">
        <v>84</v>
      </c>
      <c r="B35" s="55" t="s">
        <v>85</v>
      </c>
      <c r="C35" s="83">
        <f>SUM(C36:C39)</f>
        <v>13162</v>
      </c>
      <c r="D35" s="83">
        <f>SUM(D36:D39)</f>
        <v>12016</v>
      </c>
      <c r="E35" s="83">
        <f>SUM(E36:E39)</f>
        <v>13185</v>
      </c>
    </row>
    <row r="36" spans="1:5" s="39" customFormat="1" ht="21.75" customHeight="1" hidden="1">
      <c r="A36" s="93" t="s">
        <v>178</v>
      </c>
      <c r="B36" s="55" t="s">
        <v>86</v>
      </c>
      <c r="C36" s="55">
        <v>12112</v>
      </c>
      <c r="D36" s="55">
        <v>10122</v>
      </c>
      <c r="E36" s="55">
        <v>11850</v>
      </c>
    </row>
    <row r="37" spans="1:5" s="39" customFormat="1" ht="21.75" customHeight="1" hidden="1">
      <c r="A37" s="93" t="s">
        <v>331</v>
      </c>
      <c r="B37" s="55" t="s">
        <v>332</v>
      </c>
      <c r="C37" s="55">
        <v>0</v>
      </c>
      <c r="D37" s="55">
        <v>700</v>
      </c>
      <c r="E37" s="55">
        <v>0</v>
      </c>
    </row>
    <row r="38" spans="1:5" s="39" customFormat="1" ht="21.75" customHeight="1" hidden="1">
      <c r="A38" s="93" t="s">
        <v>333</v>
      </c>
      <c r="B38" s="55" t="s">
        <v>334</v>
      </c>
      <c r="C38" s="55">
        <v>0</v>
      </c>
      <c r="D38" s="55">
        <v>39</v>
      </c>
      <c r="E38" s="55">
        <v>0</v>
      </c>
    </row>
    <row r="39" spans="1:5" s="39" customFormat="1" ht="21.75" customHeight="1" hidden="1">
      <c r="A39" s="93" t="s">
        <v>179</v>
      </c>
      <c r="B39" s="55" t="s">
        <v>87</v>
      </c>
      <c r="C39" s="55">
        <v>1050</v>
      </c>
      <c r="D39" s="55">
        <v>1155</v>
      </c>
      <c r="E39" s="55">
        <v>1335</v>
      </c>
    </row>
    <row r="40" spans="1:5" s="40" customFormat="1" ht="21" customHeight="1">
      <c r="A40" s="92" t="s">
        <v>88</v>
      </c>
      <c r="B40" s="57" t="s">
        <v>89</v>
      </c>
      <c r="C40" s="79">
        <f>SUM(C41:C44)</f>
        <v>7200</v>
      </c>
      <c r="D40" s="79">
        <f>SUM(D41:D44)</f>
        <v>10436</v>
      </c>
      <c r="E40" s="79">
        <f>SUM(E41:E44)</f>
        <v>7640</v>
      </c>
    </row>
    <row r="41" spans="1:5" s="40" customFormat="1" ht="21.75" customHeight="1" hidden="1">
      <c r="A41" s="93" t="s">
        <v>181</v>
      </c>
      <c r="B41" s="55" t="s">
        <v>138</v>
      </c>
      <c r="C41" s="80">
        <v>100</v>
      </c>
      <c r="D41" s="80">
        <v>433</v>
      </c>
      <c r="E41" s="80">
        <v>420</v>
      </c>
    </row>
    <row r="42" spans="1:5" s="40" customFormat="1" ht="32.25" customHeight="1" hidden="1">
      <c r="A42" s="93" t="s">
        <v>184</v>
      </c>
      <c r="B42" s="55" t="s">
        <v>185</v>
      </c>
      <c r="C42" s="55">
        <v>1800</v>
      </c>
      <c r="D42" s="55">
        <v>2289</v>
      </c>
      <c r="E42" s="55">
        <v>370</v>
      </c>
    </row>
    <row r="43" spans="1:5" s="40" customFormat="1" ht="20.25" customHeight="1" hidden="1">
      <c r="A43" s="93" t="s">
        <v>186</v>
      </c>
      <c r="B43" s="55" t="s">
        <v>139</v>
      </c>
      <c r="C43" s="55">
        <v>1600</v>
      </c>
      <c r="D43" s="55">
        <v>1800</v>
      </c>
      <c r="E43" s="55">
        <v>1200</v>
      </c>
    </row>
    <row r="44" spans="1:5" s="40" customFormat="1" ht="24" customHeight="1" hidden="1">
      <c r="A44" s="93" t="s">
        <v>187</v>
      </c>
      <c r="B44" s="55" t="s">
        <v>140</v>
      </c>
      <c r="C44" s="55">
        <v>3700</v>
      </c>
      <c r="D44" s="55">
        <v>5914</v>
      </c>
      <c r="E44" s="55">
        <v>5650</v>
      </c>
    </row>
    <row r="45" spans="1:5" s="40" customFormat="1" ht="21.75" customHeight="1">
      <c r="A45" s="92" t="s">
        <v>90</v>
      </c>
      <c r="B45" s="57" t="s">
        <v>142</v>
      </c>
      <c r="C45" s="85">
        <f>SUM(C46:C50)</f>
        <v>43805</v>
      </c>
      <c r="D45" s="85">
        <f>SUM(D46:D50)</f>
        <v>44873</v>
      </c>
      <c r="E45" s="85">
        <f>SUM(E46:E50)</f>
        <v>68482</v>
      </c>
    </row>
    <row r="46" spans="1:5" s="40" customFormat="1" ht="21.75" customHeight="1">
      <c r="A46" s="93" t="s">
        <v>188</v>
      </c>
      <c r="B46" s="55" t="s">
        <v>189</v>
      </c>
      <c r="C46" s="80">
        <v>0</v>
      </c>
      <c r="D46" s="80">
        <v>1343</v>
      </c>
      <c r="E46" s="80">
        <v>29</v>
      </c>
    </row>
    <row r="47" spans="1:5" s="40" customFormat="1" ht="21.75" customHeight="1">
      <c r="A47" s="93" t="s">
        <v>190</v>
      </c>
      <c r="B47" s="55" t="s">
        <v>227</v>
      </c>
      <c r="C47" s="80">
        <v>39655</v>
      </c>
      <c r="D47" s="80">
        <v>40730</v>
      </c>
      <c r="E47" s="80">
        <v>44798</v>
      </c>
    </row>
    <row r="48" spans="1:5" s="40" customFormat="1" ht="30.75" customHeight="1">
      <c r="A48" s="93" t="s">
        <v>191</v>
      </c>
      <c r="B48" s="55" t="s">
        <v>193</v>
      </c>
      <c r="C48" s="80">
        <v>150</v>
      </c>
      <c r="D48" s="80">
        <v>0</v>
      </c>
      <c r="E48" s="80">
        <v>50</v>
      </c>
    </row>
    <row r="49" spans="1:5" s="40" customFormat="1" ht="21.75" customHeight="1">
      <c r="A49" s="93" t="s">
        <v>192</v>
      </c>
      <c r="B49" s="55" t="s">
        <v>194</v>
      </c>
      <c r="C49" s="80">
        <v>4000</v>
      </c>
      <c r="D49" s="80">
        <v>2800</v>
      </c>
      <c r="E49" s="80">
        <v>3000</v>
      </c>
    </row>
    <row r="50" spans="1:5" s="40" customFormat="1" ht="21.75" customHeight="1">
      <c r="A50" s="93" t="s">
        <v>324</v>
      </c>
      <c r="B50" s="55" t="s">
        <v>325</v>
      </c>
      <c r="C50" s="80">
        <v>0</v>
      </c>
      <c r="D50" s="80">
        <v>0</v>
      </c>
      <c r="E50" s="80">
        <v>20605</v>
      </c>
    </row>
    <row r="51" spans="1:5" s="40" customFormat="1" ht="21.75" customHeight="1">
      <c r="A51" s="92" t="s">
        <v>91</v>
      </c>
      <c r="B51" s="57" t="s">
        <v>92</v>
      </c>
      <c r="C51" s="85">
        <f>SUM(C52:C55)</f>
        <v>66610</v>
      </c>
      <c r="D51" s="85">
        <f>SUM(D52:D55)</f>
        <v>47715</v>
      </c>
      <c r="E51" s="85">
        <f>SUM(E52:E55)</f>
        <v>12055</v>
      </c>
    </row>
    <row r="52" spans="1:5" s="40" customFormat="1" ht="21.75" customHeight="1" hidden="1">
      <c r="A52" s="93" t="s">
        <v>326</v>
      </c>
      <c r="B52" s="55" t="s">
        <v>327</v>
      </c>
      <c r="C52" s="80">
        <v>0</v>
      </c>
      <c r="D52" s="80">
        <v>0</v>
      </c>
      <c r="E52" s="80">
        <v>395</v>
      </c>
    </row>
    <row r="53" spans="1:5" s="40" customFormat="1" ht="21.75" customHeight="1" hidden="1">
      <c r="A53" s="93" t="s">
        <v>195</v>
      </c>
      <c r="B53" s="55" t="s">
        <v>198</v>
      </c>
      <c r="C53" s="80">
        <v>51450</v>
      </c>
      <c r="D53" s="80">
        <v>38466</v>
      </c>
      <c r="E53" s="80">
        <v>5117</v>
      </c>
    </row>
    <row r="54" spans="1:5" s="39" customFormat="1" ht="21.75" customHeight="1" hidden="1">
      <c r="A54" s="93" t="s">
        <v>196</v>
      </c>
      <c r="B54" s="55" t="s">
        <v>199</v>
      </c>
      <c r="C54" s="90">
        <v>1000</v>
      </c>
      <c r="D54" s="90">
        <v>3445</v>
      </c>
      <c r="E54" s="90">
        <v>3980</v>
      </c>
    </row>
    <row r="55" spans="1:5" s="40" customFormat="1" ht="21.75" customHeight="1" hidden="1">
      <c r="A55" s="93" t="s">
        <v>197</v>
      </c>
      <c r="B55" s="55" t="s">
        <v>200</v>
      </c>
      <c r="C55" s="80">
        <v>14160</v>
      </c>
      <c r="D55" s="80">
        <v>5804</v>
      </c>
      <c r="E55" s="80">
        <v>2563</v>
      </c>
    </row>
    <row r="56" spans="1:5" s="40" customFormat="1" ht="21.75" customHeight="1">
      <c r="A56" s="92" t="s">
        <v>93</v>
      </c>
      <c r="B56" s="57" t="s">
        <v>94</v>
      </c>
      <c r="C56" s="85">
        <f>SUM(C57:C59)</f>
        <v>20930</v>
      </c>
      <c r="D56" s="85">
        <f>SUM(D57:D59)</f>
        <v>47731</v>
      </c>
      <c r="E56" s="85">
        <f>SUM(E57:E59)</f>
        <v>6765</v>
      </c>
    </row>
    <row r="57" spans="1:5" s="40" customFormat="1" ht="21.75" customHeight="1" hidden="1">
      <c r="A57" s="93" t="s">
        <v>201</v>
      </c>
      <c r="B57" s="55" t="s">
        <v>203</v>
      </c>
      <c r="C57" s="80">
        <v>16188</v>
      </c>
      <c r="D57" s="80">
        <v>37343</v>
      </c>
      <c r="E57" s="80">
        <v>5330</v>
      </c>
    </row>
    <row r="58" spans="1:5" s="40" customFormat="1" ht="21.75" customHeight="1" hidden="1">
      <c r="A58" s="93" t="s">
        <v>335</v>
      </c>
      <c r="B58" s="55" t="s">
        <v>336</v>
      </c>
      <c r="C58" s="80">
        <v>320</v>
      </c>
      <c r="D58" s="80">
        <v>311</v>
      </c>
      <c r="E58" s="80">
        <v>0</v>
      </c>
    </row>
    <row r="59" spans="1:5" s="40" customFormat="1" ht="21.75" customHeight="1" hidden="1">
      <c r="A59" s="93" t="s">
        <v>202</v>
      </c>
      <c r="B59" s="55" t="s">
        <v>204</v>
      </c>
      <c r="C59" s="80">
        <v>4422</v>
      </c>
      <c r="D59" s="80">
        <v>10077</v>
      </c>
      <c r="E59" s="80">
        <v>1435</v>
      </c>
    </row>
    <row r="60" spans="1:5" s="40" customFormat="1" ht="21.75" customHeight="1">
      <c r="A60" s="92" t="s">
        <v>95</v>
      </c>
      <c r="B60" s="57" t="s">
        <v>206</v>
      </c>
      <c r="C60" s="79">
        <v>9000</v>
      </c>
      <c r="D60" s="79">
        <v>0</v>
      </c>
      <c r="E60" s="79">
        <v>0</v>
      </c>
    </row>
    <row r="61" spans="1:5" s="41" customFormat="1" ht="36" customHeight="1">
      <c r="A61" s="94" t="s">
        <v>214</v>
      </c>
      <c r="B61" s="95" t="s">
        <v>96</v>
      </c>
      <c r="C61" s="170">
        <f>C7+C20+C21+C40+C45+C51+C56+C60</f>
        <v>266783</v>
      </c>
      <c r="D61" s="170">
        <f>D7+D20+D21+D40+D45+D51+D56</f>
        <v>276848</v>
      </c>
      <c r="E61" s="170">
        <f>E7+E20+E21+E40+E45+E51+E56</f>
        <v>218531</v>
      </c>
    </row>
    <row r="62" spans="1:5" s="39" customFormat="1" ht="21.75" customHeight="1">
      <c r="A62" s="94" t="s">
        <v>97</v>
      </c>
      <c r="B62" s="95" t="s">
        <v>98</v>
      </c>
      <c r="C62" s="85">
        <f>SUM(C63:C64)</f>
        <v>51021</v>
      </c>
      <c r="D62" s="85">
        <f>SUM(D63:D64)</f>
        <v>52994</v>
      </c>
      <c r="E62" s="85">
        <f>SUM(E63:E64)</f>
        <v>51400</v>
      </c>
    </row>
    <row r="63" spans="1:5" s="39" customFormat="1" ht="21.75" customHeight="1">
      <c r="A63" s="93" t="s">
        <v>228</v>
      </c>
      <c r="B63" s="55" t="s">
        <v>229</v>
      </c>
      <c r="C63" s="80">
        <v>0</v>
      </c>
      <c r="D63" s="80">
        <v>0</v>
      </c>
      <c r="E63" s="80">
        <v>3606</v>
      </c>
    </row>
    <row r="64" spans="1:5" s="41" customFormat="1" ht="21.75" customHeight="1">
      <c r="A64" s="93" t="s">
        <v>205</v>
      </c>
      <c r="B64" s="55" t="s">
        <v>99</v>
      </c>
      <c r="C64" s="80">
        <v>51021</v>
      </c>
      <c r="D64" s="80">
        <v>52994</v>
      </c>
      <c r="E64" s="80">
        <v>47794</v>
      </c>
    </row>
    <row r="65" spans="1:5" ht="30" thickBot="1">
      <c r="A65" s="96" t="s">
        <v>216</v>
      </c>
      <c r="B65" s="97" t="s">
        <v>100</v>
      </c>
      <c r="C65" s="171">
        <f>C61+C62</f>
        <v>317804</v>
      </c>
      <c r="D65" s="171">
        <f>D61+D62</f>
        <v>329842</v>
      </c>
      <c r="E65" s="171">
        <f>E61+E62</f>
        <v>269931</v>
      </c>
    </row>
    <row r="66" spans="1:2" ht="12.75">
      <c r="A66" s="1"/>
      <c r="B66" s="1"/>
    </row>
  </sheetData>
  <sheetProtection/>
  <mergeCells count="4">
    <mergeCell ref="A1:E1"/>
    <mergeCell ref="A2:E2"/>
    <mergeCell ref="D3:E3"/>
    <mergeCell ref="D4:E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C35" sqref="C35"/>
    </sheetView>
  </sheetViews>
  <sheetFormatPr defaultColWidth="9.140625" defaultRowHeight="12.75"/>
  <cols>
    <col min="1" max="1" width="9.140625" style="26" customWidth="1"/>
    <col min="2" max="2" width="49.7109375" style="26" customWidth="1"/>
    <col min="3" max="3" width="14.57421875" style="26" customWidth="1"/>
    <col min="4" max="4" width="13.28125" style="26" customWidth="1"/>
    <col min="5" max="5" width="11.57421875" style="26" customWidth="1"/>
    <col min="6" max="6" width="17.57421875" style="26" customWidth="1"/>
    <col min="7" max="16384" width="9.140625" style="26" customWidth="1"/>
  </cols>
  <sheetData>
    <row r="1" spans="1:3" ht="18" customHeight="1">
      <c r="A1" s="754"/>
      <c r="B1" s="755"/>
      <c r="C1" s="25"/>
    </row>
    <row r="2" spans="1:3" ht="13.5" customHeight="1">
      <c r="A2" s="24"/>
      <c r="B2" s="25"/>
      <c r="C2" s="25"/>
    </row>
    <row r="3" spans="1:5" ht="29.25" customHeight="1">
      <c r="A3" s="756" t="s">
        <v>208</v>
      </c>
      <c r="B3" s="756"/>
      <c r="C3" s="756"/>
      <c r="D3" s="756"/>
      <c r="E3" s="756"/>
    </row>
    <row r="4" spans="1:5" ht="14.25" customHeight="1">
      <c r="A4" s="756"/>
      <c r="B4" s="756"/>
      <c r="C4" s="756"/>
      <c r="D4" s="756"/>
      <c r="E4" s="756"/>
    </row>
    <row r="5" spans="1:5" ht="25.5" customHeight="1">
      <c r="A5" s="756" t="s">
        <v>231</v>
      </c>
      <c r="B5" s="756"/>
      <c r="C5" s="756"/>
      <c r="D5" s="756"/>
      <c r="E5" s="756"/>
    </row>
    <row r="6" spans="1:5" ht="23.25" customHeight="1">
      <c r="A6" s="27"/>
      <c r="B6" s="108"/>
      <c r="C6" s="108"/>
      <c r="D6" s="42"/>
      <c r="E6" s="689" t="s">
        <v>207</v>
      </c>
    </row>
    <row r="7" spans="1:5" ht="18" customHeight="1" thickBot="1">
      <c r="A7" s="27"/>
      <c r="B7" s="28"/>
      <c r="C7" s="28"/>
      <c r="D7" s="757" t="s">
        <v>725</v>
      </c>
      <c r="E7" s="757"/>
    </row>
    <row r="8" spans="1:3" ht="6" customHeight="1" hidden="1">
      <c r="A8" s="29"/>
      <c r="B8" s="30"/>
      <c r="C8" s="30"/>
    </row>
    <row r="9" spans="1:3" ht="22.5" customHeight="1" hidden="1">
      <c r="A9" s="31"/>
      <c r="B9" s="32"/>
      <c r="C9" s="30"/>
    </row>
    <row r="10" spans="1:5" ht="42.75" customHeight="1" thickBot="1" thickTop="1">
      <c r="A10" s="65" t="s">
        <v>0</v>
      </c>
      <c r="B10" s="66" t="s">
        <v>209</v>
      </c>
      <c r="C10" s="172" t="s">
        <v>337</v>
      </c>
      <c r="D10" s="67" t="s">
        <v>352</v>
      </c>
      <c r="E10" s="183" t="s">
        <v>340</v>
      </c>
    </row>
    <row r="11" spans="1:5" ht="12.75" customHeight="1" thickTop="1">
      <c r="A11" s="102" t="s">
        <v>102</v>
      </c>
      <c r="B11" s="103" t="s">
        <v>103</v>
      </c>
      <c r="C11" s="173" t="s">
        <v>104</v>
      </c>
      <c r="D11" s="103" t="s">
        <v>105</v>
      </c>
      <c r="E11" s="267" t="s">
        <v>106</v>
      </c>
    </row>
    <row r="12" spans="1:5" s="719" customFormat="1" ht="15.75" customHeight="1">
      <c r="A12" s="68" t="s">
        <v>2</v>
      </c>
      <c r="B12" s="69" t="s">
        <v>412</v>
      </c>
      <c r="C12" s="264">
        <f>C13</f>
        <v>0</v>
      </c>
      <c r="D12" s="264">
        <f>D13</f>
        <v>8949</v>
      </c>
      <c r="E12" s="265">
        <f>E13</f>
        <v>0</v>
      </c>
    </row>
    <row r="13" spans="1:5" s="719" customFormat="1" ht="16.5" customHeight="1" hidden="1">
      <c r="A13" s="720" t="s">
        <v>12</v>
      </c>
      <c r="B13" s="721" t="s">
        <v>413</v>
      </c>
      <c r="C13" s="722">
        <v>0</v>
      </c>
      <c r="D13" s="722">
        <v>8949</v>
      </c>
      <c r="E13" s="723">
        <v>0</v>
      </c>
    </row>
    <row r="14" spans="1:5" s="719" customFormat="1" ht="17.25" customHeight="1">
      <c r="A14" s="68" t="s">
        <v>16</v>
      </c>
      <c r="B14" s="69" t="s">
        <v>17</v>
      </c>
      <c r="C14" s="264">
        <f>C16</f>
        <v>0</v>
      </c>
      <c r="D14" s="264">
        <f>SUM(D15)</f>
        <v>65</v>
      </c>
      <c r="E14" s="265">
        <f>SUM(E15)</f>
        <v>0</v>
      </c>
    </row>
    <row r="15" spans="1:5" s="719" customFormat="1" ht="16.5" customHeight="1" hidden="1">
      <c r="A15" s="52" t="s">
        <v>414</v>
      </c>
      <c r="B15" s="53" t="s">
        <v>28</v>
      </c>
      <c r="C15" s="722">
        <v>0</v>
      </c>
      <c r="D15" s="722">
        <v>65</v>
      </c>
      <c r="E15" s="723">
        <v>0</v>
      </c>
    </row>
    <row r="16" spans="1:5" s="719" customFormat="1" ht="18.75" customHeight="1">
      <c r="A16" s="70" t="s">
        <v>29</v>
      </c>
      <c r="B16" s="71" t="s">
        <v>30</v>
      </c>
      <c r="C16" s="174">
        <v>0</v>
      </c>
      <c r="D16" s="191">
        <f>SUM(D17:D18)</f>
        <v>80</v>
      </c>
      <c r="E16" s="268">
        <f>E17</f>
        <v>50</v>
      </c>
    </row>
    <row r="17" spans="1:5" ht="15.75" customHeight="1" hidden="1">
      <c r="A17" s="54" t="s">
        <v>31</v>
      </c>
      <c r="B17" s="55" t="s">
        <v>143</v>
      </c>
      <c r="C17" s="175">
        <v>0</v>
      </c>
      <c r="D17" s="192">
        <v>78</v>
      </c>
      <c r="E17" s="266">
        <v>50</v>
      </c>
    </row>
    <row r="18" spans="1:5" ht="15.75" customHeight="1" hidden="1">
      <c r="A18" s="54" t="s">
        <v>40</v>
      </c>
      <c r="B18" s="55" t="s">
        <v>41</v>
      </c>
      <c r="C18" s="192">
        <v>0</v>
      </c>
      <c r="D18" s="192">
        <v>2</v>
      </c>
      <c r="E18" s="266"/>
    </row>
    <row r="19" spans="1:5" ht="17.25" customHeight="1">
      <c r="A19" s="56" t="s">
        <v>50</v>
      </c>
      <c r="B19" s="57" t="s">
        <v>51</v>
      </c>
      <c r="C19" s="270">
        <f>C12+C14+C16</f>
        <v>0</v>
      </c>
      <c r="D19" s="193">
        <f>D12+D14+D16</f>
        <v>9094</v>
      </c>
      <c r="E19" s="269">
        <f>E16</f>
        <v>50</v>
      </c>
    </row>
    <row r="20" spans="1:5" ht="10.5" customHeight="1">
      <c r="A20" s="56"/>
      <c r="B20" s="57"/>
      <c r="C20" s="176"/>
      <c r="D20" s="193"/>
      <c r="E20" s="187"/>
    </row>
    <row r="21" spans="1:5" s="724" customFormat="1" ht="16.5" customHeight="1">
      <c r="A21" s="70" t="s">
        <v>52</v>
      </c>
      <c r="B21" s="71" t="s">
        <v>53</v>
      </c>
      <c r="C21" s="174">
        <f>SUM(C22:C23)</f>
        <v>51170</v>
      </c>
      <c r="D21" s="191">
        <f>SUM(D22:D23)</f>
        <v>53350</v>
      </c>
      <c r="E21" s="185">
        <f>SUM(E22:E23)</f>
        <v>47794</v>
      </c>
    </row>
    <row r="22" spans="1:5" ht="19.5" customHeight="1">
      <c r="A22" s="54" t="s">
        <v>54</v>
      </c>
      <c r="B22" s="55" t="s">
        <v>55</v>
      </c>
      <c r="C22" s="175">
        <v>149</v>
      </c>
      <c r="D22" s="194">
        <v>356</v>
      </c>
      <c r="E22" s="188">
        <v>0</v>
      </c>
    </row>
    <row r="23" spans="1:6" ht="14.25" customHeight="1">
      <c r="A23" s="47" t="s">
        <v>211</v>
      </c>
      <c r="B23" s="44" t="s">
        <v>212</v>
      </c>
      <c r="C23" s="177">
        <v>51021</v>
      </c>
      <c r="D23" s="194">
        <v>52994</v>
      </c>
      <c r="E23" s="188">
        <v>47794</v>
      </c>
      <c r="F23" s="26"/>
    </row>
    <row r="24" spans="1:5" ht="12.75" customHeight="1">
      <c r="A24" s="109"/>
      <c r="B24" s="110"/>
      <c r="C24" s="178"/>
      <c r="D24" s="195"/>
      <c r="E24" s="189"/>
    </row>
    <row r="25" spans="1:6" ht="26.25" customHeight="1" thickBot="1">
      <c r="A25" s="61" t="s">
        <v>213</v>
      </c>
      <c r="B25" s="62" t="s">
        <v>56</v>
      </c>
      <c r="C25" s="179">
        <f>C21</f>
        <v>51170</v>
      </c>
      <c r="D25" s="196">
        <f>D19+D21</f>
        <v>62444</v>
      </c>
      <c r="E25" s="190">
        <f>E19+E21</f>
        <v>47844</v>
      </c>
      <c r="F25" s="26"/>
    </row>
    <row r="26" spans="1:6" ht="16.5" thickTop="1">
      <c r="A26" s="48"/>
      <c r="B26" s="48"/>
      <c r="C26" s="48"/>
      <c r="D26" s="49"/>
      <c r="E26" s="49"/>
      <c r="F26"/>
    </row>
    <row r="27" spans="1:6" ht="16.5" thickBot="1">
      <c r="A27" s="50"/>
      <c r="B27" s="51"/>
      <c r="C27" s="51"/>
      <c r="D27" s="50"/>
      <c r="E27" s="50"/>
      <c r="F27"/>
    </row>
    <row r="28" spans="1:6" ht="44.25" thickBot="1" thickTop="1">
      <c r="A28" s="65" t="s">
        <v>0</v>
      </c>
      <c r="B28" s="66" t="s">
        <v>210</v>
      </c>
      <c r="C28" s="172" t="s">
        <v>337</v>
      </c>
      <c r="D28" s="67" t="s">
        <v>352</v>
      </c>
      <c r="E28" s="183" t="s">
        <v>340</v>
      </c>
      <c r="F28"/>
    </row>
    <row r="29" spans="1:5" ht="13.5" thickTop="1">
      <c r="A29" s="102" t="s">
        <v>102</v>
      </c>
      <c r="B29" s="103" t="s">
        <v>103</v>
      </c>
      <c r="C29" s="173" t="s">
        <v>104</v>
      </c>
      <c r="D29" s="103" t="s">
        <v>105</v>
      </c>
      <c r="E29" s="184" t="s">
        <v>106</v>
      </c>
    </row>
    <row r="30" spans="1:5" ht="14.25">
      <c r="A30" s="68" t="s">
        <v>57</v>
      </c>
      <c r="B30" s="69" t="s">
        <v>58</v>
      </c>
      <c r="C30" s="180">
        <f>SUM(C31:C32)</f>
        <v>33182</v>
      </c>
      <c r="D30" s="180">
        <f>SUM(D31:D32)</f>
        <v>40182</v>
      </c>
      <c r="E30" s="197">
        <f>SUM(E31:E31)</f>
        <v>31749</v>
      </c>
    </row>
    <row r="31" spans="1:5" ht="12.75">
      <c r="A31" s="54" t="s">
        <v>59</v>
      </c>
      <c r="B31" s="55" t="s">
        <v>60</v>
      </c>
      <c r="C31" s="175">
        <v>33082</v>
      </c>
      <c r="D31" s="192">
        <v>33951</v>
      </c>
      <c r="E31" s="186">
        <v>31749</v>
      </c>
    </row>
    <row r="32" spans="1:5" ht="12.75">
      <c r="A32" s="54" t="s">
        <v>66</v>
      </c>
      <c r="B32" s="55" t="s">
        <v>67</v>
      </c>
      <c r="C32" s="175">
        <v>100</v>
      </c>
      <c r="D32" s="192">
        <v>6231</v>
      </c>
      <c r="E32" s="186">
        <v>31749</v>
      </c>
    </row>
    <row r="33" spans="1:5" ht="19.5" customHeight="1">
      <c r="A33" s="70" t="s">
        <v>71</v>
      </c>
      <c r="B33" s="72" t="s">
        <v>180</v>
      </c>
      <c r="C33" s="181">
        <v>8900</v>
      </c>
      <c r="D33" s="191">
        <v>10650</v>
      </c>
      <c r="E33" s="185">
        <v>8500</v>
      </c>
    </row>
    <row r="34" spans="1:5" ht="15.75" customHeight="1">
      <c r="A34" s="70" t="s">
        <v>72</v>
      </c>
      <c r="B34" s="71" t="s">
        <v>73</v>
      </c>
      <c r="C34" s="174">
        <f>SUM(C35:C39)</f>
        <v>9088</v>
      </c>
      <c r="D34" s="191">
        <f>SUM(D35:D39)</f>
        <v>10926</v>
      </c>
      <c r="E34" s="185">
        <f>SUM(E35:E39)</f>
        <v>7595</v>
      </c>
    </row>
    <row r="35" spans="1:5" ht="15.75" customHeight="1">
      <c r="A35" s="54" t="s">
        <v>74</v>
      </c>
      <c r="B35" s="55" t="s">
        <v>75</v>
      </c>
      <c r="C35" s="175">
        <v>1650</v>
      </c>
      <c r="D35" s="199">
        <v>2800</v>
      </c>
      <c r="E35" s="198">
        <v>2090</v>
      </c>
    </row>
    <row r="36" spans="1:5" ht="15.75" customHeight="1">
      <c r="A36" s="54" t="s">
        <v>76</v>
      </c>
      <c r="B36" s="55" t="s">
        <v>77</v>
      </c>
      <c r="C36" s="175">
        <v>1350</v>
      </c>
      <c r="D36" s="199">
        <v>1823</v>
      </c>
      <c r="E36" s="198">
        <v>1830</v>
      </c>
    </row>
    <row r="37" spans="1:5" ht="15.75" customHeight="1">
      <c r="A37" s="54" t="s">
        <v>78</v>
      </c>
      <c r="B37" s="55" t="s">
        <v>79</v>
      </c>
      <c r="C37" s="175">
        <v>3150</v>
      </c>
      <c r="D37" s="199">
        <v>3412</v>
      </c>
      <c r="E37" s="198">
        <v>1205</v>
      </c>
    </row>
    <row r="38" spans="1:5" ht="15.75" customHeight="1">
      <c r="A38" s="54" t="s">
        <v>82</v>
      </c>
      <c r="B38" s="55" t="s">
        <v>83</v>
      </c>
      <c r="C38" s="175">
        <v>950</v>
      </c>
      <c r="D38" s="199">
        <v>1103</v>
      </c>
      <c r="E38" s="198">
        <v>1000</v>
      </c>
    </row>
    <row r="39" spans="1:5" ht="15.75" customHeight="1">
      <c r="A39" s="54" t="s">
        <v>84</v>
      </c>
      <c r="B39" s="55" t="s">
        <v>85</v>
      </c>
      <c r="C39" s="175">
        <v>1988</v>
      </c>
      <c r="D39" s="199">
        <v>1788</v>
      </c>
      <c r="E39" s="198">
        <v>1470</v>
      </c>
    </row>
    <row r="40" spans="1:5" ht="15.75" customHeight="1">
      <c r="A40" s="52" t="s">
        <v>90</v>
      </c>
      <c r="B40" s="53" t="s">
        <v>354</v>
      </c>
      <c r="C40" s="200">
        <v>0</v>
      </c>
      <c r="D40" s="201">
        <f>SUM(D41:D42)</f>
        <v>541</v>
      </c>
      <c r="E40" s="202">
        <v>0</v>
      </c>
    </row>
    <row r="41" spans="1:5" ht="28.5" customHeight="1" hidden="1">
      <c r="A41" s="54" t="s">
        <v>188</v>
      </c>
      <c r="B41" s="55" t="s">
        <v>189</v>
      </c>
      <c r="C41" s="175">
        <v>0</v>
      </c>
      <c r="D41" s="199">
        <v>468</v>
      </c>
      <c r="E41" s="198">
        <v>0</v>
      </c>
    </row>
    <row r="42" spans="1:5" ht="28.5" customHeight="1" hidden="1">
      <c r="A42" s="54" t="s">
        <v>192</v>
      </c>
      <c r="B42" s="55" t="s">
        <v>353</v>
      </c>
      <c r="C42" s="175">
        <v>0</v>
      </c>
      <c r="D42" s="199">
        <v>73</v>
      </c>
      <c r="E42" s="198">
        <v>0</v>
      </c>
    </row>
    <row r="43" spans="1:5" ht="13.5">
      <c r="A43" s="52" t="s">
        <v>355</v>
      </c>
      <c r="B43" s="53" t="s">
        <v>92</v>
      </c>
      <c r="C43" s="200">
        <v>0</v>
      </c>
      <c r="D43" s="201">
        <f>SUM(D44:D45)</f>
        <v>99</v>
      </c>
      <c r="E43" s="202">
        <v>0</v>
      </c>
    </row>
    <row r="44" spans="1:6" s="113" customFormat="1" ht="15" customHeight="1" hidden="1">
      <c r="A44" s="54" t="s">
        <v>196</v>
      </c>
      <c r="B44" s="55" t="s">
        <v>356</v>
      </c>
      <c r="C44" s="175">
        <v>0</v>
      </c>
      <c r="D44" s="199">
        <v>80</v>
      </c>
      <c r="E44" s="198">
        <v>0</v>
      </c>
      <c r="F44" s="26"/>
    </row>
    <row r="45" spans="1:6" s="113" customFormat="1" ht="14.25" customHeight="1" hidden="1">
      <c r="A45" s="54" t="s">
        <v>197</v>
      </c>
      <c r="B45" s="55" t="s">
        <v>357</v>
      </c>
      <c r="C45" s="175">
        <v>0</v>
      </c>
      <c r="D45" s="199">
        <v>19</v>
      </c>
      <c r="E45" s="198">
        <v>0</v>
      </c>
      <c r="F45" s="26"/>
    </row>
    <row r="46" spans="1:5" ht="16.5" thickBot="1">
      <c r="A46" s="61" t="s">
        <v>214</v>
      </c>
      <c r="B46" s="62" t="s">
        <v>100</v>
      </c>
      <c r="C46" s="179">
        <f>C30+C33+C34</f>
        <v>51170</v>
      </c>
      <c r="D46" s="196">
        <f>D30++D40+D43+D33+D34</f>
        <v>62398</v>
      </c>
      <c r="E46" s="190">
        <f>E30+E33+E34</f>
        <v>47844</v>
      </c>
    </row>
    <row r="47" spans="1:6" ht="16.5" thickTop="1">
      <c r="A47" s="48"/>
      <c r="B47" s="48"/>
      <c r="C47" s="48"/>
      <c r="D47" s="46"/>
      <c r="E47" s="46"/>
      <c r="F47" s="113"/>
    </row>
    <row r="48" spans="1:6" ht="16.5" thickBot="1">
      <c r="A48" s="43"/>
      <c r="B48" s="45"/>
      <c r="C48" s="45"/>
      <c r="D48" s="45"/>
      <c r="F48" s="113"/>
    </row>
    <row r="49" spans="1:5" ht="15" thickBot="1">
      <c r="A49" s="114" t="s">
        <v>234</v>
      </c>
      <c r="B49" s="111"/>
      <c r="C49" s="182"/>
      <c r="D49" s="182"/>
      <c r="E49" s="112">
        <v>13</v>
      </c>
    </row>
    <row r="50" spans="1:5" ht="15" thickBot="1">
      <c r="A50" s="114" t="s">
        <v>235</v>
      </c>
      <c r="B50" s="111"/>
      <c r="C50" s="182"/>
      <c r="D50" s="182"/>
      <c r="E50" s="112">
        <v>0</v>
      </c>
    </row>
  </sheetData>
  <sheetProtection/>
  <mergeCells count="4">
    <mergeCell ref="A1:B1"/>
    <mergeCell ref="A3:E4"/>
    <mergeCell ref="A5:E5"/>
    <mergeCell ref="D7:E7"/>
  </mergeCells>
  <printOptions verticalCentered="1"/>
  <pageMargins left="0.59" right="0.5511811023622047" top="0.3937007874015748" bottom="0.3937007874015748" header="0" footer="0"/>
  <pageSetup horizontalDpi="360" verticalDpi="36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G42"/>
  <sheetViews>
    <sheetView view="pageBreakPreview" zoomScaleSheetLayoutView="100" zoomScalePageLayoutView="0" workbookViewId="0" topLeftCell="A1">
      <selection activeCell="F3" sqref="F3:G3"/>
    </sheetView>
  </sheetViews>
  <sheetFormatPr defaultColWidth="9.140625" defaultRowHeight="12.75"/>
  <cols>
    <col min="1" max="1" width="87.8515625" style="352" customWidth="1"/>
    <col min="2" max="2" width="9.28125" style="352" bestFit="1" customWidth="1"/>
    <col min="3" max="3" width="11.8515625" style="352" customWidth="1"/>
    <col min="4" max="4" width="13.28125" style="352" customWidth="1"/>
    <col min="5" max="5" width="10.7109375" style="352" customWidth="1"/>
    <col min="6" max="6" width="11.28125" style="352" customWidth="1"/>
    <col min="7" max="7" width="13.00390625" style="352" customWidth="1"/>
    <col min="8" max="16384" width="9.140625" style="302" customWidth="1"/>
  </cols>
  <sheetData>
    <row r="1" spans="1:7" ht="23.25" customHeight="1">
      <c r="A1" s="763" t="s">
        <v>731</v>
      </c>
      <c r="B1" s="763"/>
      <c r="C1" s="763"/>
      <c r="D1" s="763"/>
      <c r="E1" s="763"/>
      <c r="F1" s="763"/>
      <c r="G1" s="763"/>
    </row>
    <row r="2" spans="1:7" ht="12.75" customHeight="1">
      <c r="A2" s="690"/>
      <c r="B2" s="690"/>
      <c r="C2" s="690"/>
      <c r="D2" s="690"/>
      <c r="E2" s="690"/>
      <c r="F2" s="690"/>
      <c r="G2" s="691" t="s">
        <v>732</v>
      </c>
    </row>
    <row r="3" spans="6:7" ht="15">
      <c r="F3" s="764" t="s">
        <v>725</v>
      </c>
      <c r="G3" s="764"/>
    </row>
    <row r="4" spans="1:7" ht="14.25">
      <c r="A4" s="758" t="s">
        <v>426</v>
      </c>
      <c r="B4" s="760" t="s">
        <v>427</v>
      </c>
      <c r="C4" s="761"/>
      <c r="D4" s="762"/>
      <c r="E4" s="760" t="s">
        <v>428</v>
      </c>
      <c r="F4" s="761"/>
      <c r="G4" s="762"/>
    </row>
    <row r="5" spans="1:7" s="303" customFormat="1" ht="28.5">
      <c r="A5" s="759"/>
      <c r="B5" s="305" t="s">
        <v>429</v>
      </c>
      <c r="C5" s="305" t="s">
        <v>430</v>
      </c>
      <c r="D5" s="306" t="s">
        <v>468</v>
      </c>
      <c r="E5" s="305" t="s">
        <v>429</v>
      </c>
      <c r="F5" s="305" t="s">
        <v>430</v>
      </c>
      <c r="G5" s="306" t="s">
        <v>468</v>
      </c>
    </row>
    <row r="6" spans="1:7" ht="14.25">
      <c r="A6" s="307"/>
      <c r="B6" s="308"/>
      <c r="C6" s="309" t="s">
        <v>431</v>
      </c>
      <c r="D6" s="310" t="s">
        <v>432</v>
      </c>
      <c r="E6" s="308"/>
      <c r="F6" s="309" t="s">
        <v>431</v>
      </c>
      <c r="G6" s="310" t="s">
        <v>432</v>
      </c>
    </row>
    <row r="7" spans="1:7" ht="14.25">
      <c r="A7" s="311" t="s">
        <v>455</v>
      </c>
      <c r="B7" s="312"/>
      <c r="C7" s="312"/>
      <c r="D7" s="312"/>
      <c r="E7" s="312"/>
      <c r="F7" s="312"/>
      <c r="G7" s="313"/>
    </row>
    <row r="8" spans="1:7" ht="14.25">
      <c r="A8" s="314" t="s">
        <v>447</v>
      </c>
      <c r="B8" s="315">
        <v>11.14</v>
      </c>
      <c r="C8" s="316">
        <v>4580</v>
      </c>
      <c r="D8" s="316">
        <f>B8*C8</f>
        <v>51021.200000000004</v>
      </c>
      <c r="E8" s="315">
        <v>11.14</v>
      </c>
      <c r="F8" s="316">
        <v>4580</v>
      </c>
      <c r="G8" s="317">
        <f>E8*F8</f>
        <v>51021.200000000004</v>
      </c>
    </row>
    <row r="9" spans="1:7" ht="15.75">
      <c r="A9" s="314" t="s">
        <v>452</v>
      </c>
      <c r="B9" s="315"/>
      <c r="C9" s="316"/>
      <c r="D9" s="362">
        <v>44115</v>
      </c>
      <c r="E9" s="315"/>
      <c r="F9" s="316"/>
      <c r="G9" s="353">
        <f>G8-4727</f>
        <v>46294.200000000004</v>
      </c>
    </row>
    <row r="10" spans="1:7" ht="14.25">
      <c r="A10" s="314" t="s">
        <v>433</v>
      </c>
      <c r="B10" s="316"/>
      <c r="C10" s="316"/>
      <c r="D10" s="316">
        <v>8338</v>
      </c>
      <c r="E10" s="316"/>
      <c r="F10" s="316"/>
      <c r="G10" s="317">
        <v>8547</v>
      </c>
    </row>
    <row r="11" spans="1:7" ht="15.75">
      <c r="A11" s="314" t="s">
        <v>453</v>
      </c>
      <c r="B11" s="316"/>
      <c r="C11" s="316"/>
      <c r="D11" s="362">
        <v>0</v>
      </c>
      <c r="E11" s="316"/>
      <c r="F11" s="316"/>
      <c r="G11" s="353">
        <v>0</v>
      </c>
    </row>
    <row r="12" spans="1:7" ht="15">
      <c r="A12" s="318" t="s">
        <v>434</v>
      </c>
      <c r="B12" s="319"/>
      <c r="C12" s="320"/>
      <c r="D12" s="321">
        <v>3378</v>
      </c>
      <c r="E12" s="319"/>
      <c r="F12" s="320"/>
      <c r="G12" s="322">
        <v>3449</v>
      </c>
    </row>
    <row r="13" spans="1:7" ht="15">
      <c r="A13" s="318" t="s">
        <v>448</v>
      </c>
      <c r="B13" s="319"/>
      <c r="C13" s="320"/>
      <c r="D13" s="321">
        <v>0</v>
      </c>
      <c r="E13" s="319"/>
      <c r="F13" s="320"/>
      <c r="G13" s="322">
        <f>G12-3449</f>
        <v>0</v>
      </c>
    </row>
    <row r="14" spans="1:7" ht="15">
      <c r="A14" s="318" t="s">
        <v>435</v>
      </c>
      <c r="B14" s="321"/>
      <c r="C14" s="321"/>
      <c r="D14" s="321">
        <v>2549</v>
      </c>
      <c r="E14" s="321"/>
      <c r="F14" s="321"/>
      <c r="G14" s="322">
        <v>2668</v>
      </c>
    </row>
    <row r="15" spans="1:7" ht="15">
      <c r="A15" s="318" t="s">
        <v>449</v>
      </c>
      <c r="B15" s="321"/>
      <c r="C15" s="321"/>
      <c r="D15" s="321">
        <v>0</v>
      </c>
      <c r="E15" s="321"/>
      <c r="F15" s="321"/>
      <c r="G15" s="322">
        <v>0</v>
      </c>
    </row>
    <row r="16" spans="1:7" ht="15">
      <c r="A16" s="318" t="s">
        <v>436</v>
      </c>
      <c r="B16" s="321"/>
      <c r="C16" s="321"/>
      <c r="D16" s="321">
        <v>1185</v>
      </c>
      <c r="E16" s="321"/>
      <c r="F16" s="321"/>
      <c r="G16" s="322">
        <v>1185</v>
      </c>
    </row>
    <row r="17" spans="1:7" ht="15">
      <c r="A17" s="318" t="s">
        <v>450</v>
      </c>
      <c r="B17" s="321"/>
      <c r="C17" s="321"/>
      <c r="D17" s="321">
        <v>0</v>
      </c>
      <c r="E17" s="321"/>
      <c r="F17" s="321"/>
      <c r="G17" s="322">
        <v>0</v>
      </c>
    </row>
    <row r="18" spans="1:7" ht="15">
      <c r="A18" s="318" t="s">
        <v>437</v>
      </c>
      <c r="B18" s="321"/>
      <c r="C18" s="321"/>
      <c r="D18" s="321">
        <v>1226</v>
      </c>
      <c r="E18" s="321"/>
      <c r="F18" s="321"/>
      <c r="G18" s="322">
        <v>1226</v>
      </c>
    </row>
    <row r="19" spans="1:7" ht="15">
      <c r="A19" s="318" t="s">
        <v>451</v>
      </c>
      <c r="B19" s="321"/>
      <c r="C19" s="321"/>
      <c r="D19" s="321">
        <v>0</v>
      </c>
      <c r="E19" s="321"/>
      <c r="F19" s="321"/>
      <c r="G19" s="322">
        <v>0</v>
      </c>
    </row>
    <row r="20" spans="1:7" ht="14.25">
      <c r="A20" s="314" t="s">
        <v>438</v>
      </c>
      <c r="B20" s="323"/>
      <c r="C20" s="323"/>
      <c r="D20" s="323">
        <v>3000</v>
      </c>
      <c r="E20" s="323"/>
      <c r="F20" s="323"/>
      <c r="G20" s="324">
        <v>3000</v>
      </c>
    </row>
    <row r="21" spans="1:7" ht="14.25" customHeight="1">
      <c r="A21" s="314" t="s">
        <v>454</v>
      </c>
      <c r="B21" s="323"/>
      <c r="C21" s="323"/>
      <c r="D21" s="363">
        <v>1500</v>
      </c>
      <c r="E21" s="323"/>
      <c r="F21" s="323"/>
      <c r="G21" s="354">
        <v>0</v>
      </c>
    </row>
    <row r="22" spans="1:7" ht="14.25" customHeight="1">
      <c r="A22" s="314" t="s">
        <v>439</v>
      </c>
      <c r="B22" s="323"/>
      <c r="C22" s="323"/>
      <c r="D22" s="323">
        <v>0</v>
      </c>
      <c r="E22" s="323"/>
      <c r="F22" s="323"/>
      <c r="G22" s="324">
        <v>113</v>
      </c>
    </row>
    <row r="23" spans="1:7" ht="14.25" customHeight="1">
      <c r="A23" s="314" t="s">
        <v>440</v>
      </c>
      <c r="B23" s="323"/>
      <c r="C23" s="323"/>
      <c r="D23" s="323">
        <v>0</v>
      </c>
      <c r="E23" s="323"/>
      <c r="F23" s="323"/>
      <c r="G23" s="354">
        <v>0</v>
      </c>
    </row>
    <row r="24" spans="1:7" ht="14.25" customHeight="1">
      <c r="A24" s="314" t="s">
        <v>441</v>
      </c>
      <c r="B24" s="323"/>
      <c r="C24" s="323"/>
      <c r="D24" s="323">
        <v>17675</v>
      </c>
      <c r="E24" s="323"/>
      <c r="F24" s="323"/>
      <c r="G24" s="324">
        <v>16387</v>
      </c>
    </row>
    <row r="25" spans="1:7" ht="14.25">
      <c r="A25" s="355" t="s">
        <v>465</v>
      </c>
      <c r="B25" s="325"/>
      <c r="C25" s="325"/>
      <c r="D25" s="325">
        <f>D9+D21</f>
        <v>45615</v>
      </c>
      <c r="E25" s="325"/>
      <c r="F25" s="325"/>
      <c r="G25" s="326">
        <f>G9+G11</f>
        <v>46294.200000000004</v>
      </c>
    </row>
    <row r="26" spans="1:7" ht="14.25">
      <c r="A26" s="314" t="s">
        <v>442</v>
      </c>
      <c r="B26" s="316"/>
      <c r="C26" s="316"/>
      <c r="D26" s="316"/>
      <c r="E26" s="316"/>
      <c r="F26" s="316"/>
      <c r="G26" s="317"/>
    </row>
    <row r="27" spans="1:7" ht="15">
      <c r="A27" s="318" t="s">
        <v>456</v>
      </c>
      <c r="B27" s="327">
        <v>6.7</v>
      </c>
      <c r="C27" s="328">
        <v>4012</v>
      </c>
      <c r="D27" s="328">
        <v>27014</v>
      </c>
      <c r="E27" s="327">
        <v>7</v>
      </c>
      <c r="F27" s="328">
        <v>4152</v>
      </c>
      <c r="G27" s="329">
        <f>E27*F27</f>
        <v>29064</v>
      </c>
    </row>
    <row r="28" spans="1:7" ht="15">
      <c r="A28" s="330" t="s">
        <v>457</v>
      </c>
      <c r="B28" s="321">
        <v>4</v>
      </c>
      <c r="C28" s="328">
        <v>1800</v>
      </c>
      <c r="D28" s="328">
        <f>B28*C28</f>
        <v>7200</v>
      </c>
      <c r="E28" s="321">
        <v>4</v>
      </c>
      <c r="F28" s="328">
        <v>1800</v>
      </c>
      <c r="G28" s="329">
        <f>E28*F28</f>
        <v>7200</v>
      </c>
    </row>
    <row r="29" spans="1:7" ht="15">
      <c r="A29" s="318" t="s">
        <v>458</v>
      </c>
      <c r="B29" s="327">
        <v>6.3</v>
      </c>
      <c r="C29" s="328">
        <v>35</v>
      </c>
      <c r="D29" s="328">
        <v>220</v>
      </c>
      <c r="E29" s="327">
        <v>7</v>
      </c>
      <c r="F29" s="328">
        <v>32</v>
      </c>
      <c r="G29" s="329">
        <f>E29*F29</f>
        <v>224</v>
      </c>
    </row>
    <row r="30" spans="1:7" ht="15">
      <c r="A30" s="331" t="s">
        <v>443</v>
      </c>
      <c r="B30" s="332">
        <v>71.6</v>
      </c>
      <c r="C30" s="333">
        <v>54</v>
      </c>
      <c r="D30" s="334">
        <v>3864</v>
      </c>
      <c r="E30" s="332">
        <v>70.3</v>
      </c>
      <c r="F30" s="332">
        <v>70</v>
      </c>
      <c r="G30" s="335">
        <v>4923</v>
      </c>
    </row>
    <row r="31" spans="1:7" ht="15">
      <c r="A31" s="344" t="s">
        <v>459</v>
      </c>
      <c r="B31" s="346">
        <v>24</v>
      </c>
      <c r="C31" s="356">
        <v>181</v>
      </c>
      <c r="D31" s="339">
        <v>4284</v>
      </c>
      <c r="E31" s="346">
        <v>26</v>
      </c>
      <c r="F31" s="346">
        <v>181</v>
      </c>
      <c r="G31" s="339">
        <f>E31*F31</f>
        <v>4706</v>
      </c>
    </row>
    <row r="32" spans="1:7" ht="15">
      <c r="A32" s="344" t="s">
        <v>460</v>
      </c>
      <c r="B32" s="346"/>
      <c r="C32" s="356"/>
      <c r="D32" s="339">
        <v>0</v>
      </c>
      <c r="E32" s="346">
        <v>1</v>
      </c>
      <c r="F32" s="346">
        <v>352</v>
      </c>
      <c r="G32" s="339">
        <f>E32*F32</f>
        <v>352</v>
      </c>
    </row>
    <row r="33" spans="1:7" ht="14.25">
      <c r="A33" s="361" t="s">
        <v>464</v>
      </c>
      <c r="B33" s="336"/>
      <c r="C33" s="336"/>
      <c r="D33" s="336">
        <f>SUM(D27:D32)</f>
        <v>42582</v>
      </c>
      <c r="E33" s="336"/>
      <c r="F33" s="336"/>
      <c r="G33" s="336">
        <f>SUM(G27:G32)</f>
        <v>46469</v>
      </c>
    </row>
    <row r="34" spans="1:7" ht="14.25">
      <c r="A34" s="337" t="s">
        <v>444</v>
      </c>
      <c r="B34" s="338"/>
      <c r="C34" s="338"/>
      <c r="D34" s="338"/>
      <c r="E34" s="338"/>
      <c r="F34" s="338"/>
      <c r="G34" s="338"/>
    </row>
    <row r="35" spans="1:7" ht="15">
      <c r="A35" s="318" t="s">
        <v>445</v>
      </c>
      <c r="B35" s="339"/>
      <c r="C35" s="339"/>
      <c r="D35" s="339">
        <v>931</v>
      </c>
      <c r="E35" s="339"/>
      <c r="F35" s="339"/>
      <c r="G35" s="339"/>
    </row>
    <row r="36" spans="1:7" ht="15">
      <c r="A36" s="318" t="s">
        <v>461</v>
      </c>
      <c r="B36" s="340">
        <v>7</v>
      </c>
      <c r="C36" s="341">
        <v>55.36</v>
      </c>
      <c r="D36" s="342">
        <f>B36*C36</f>
        <v>387.52</v>
      </c>
      <c r="E36" s="340">
        <v>7</v>
      </c>
      <c r="F36" s="341">
        <v>55.36</v>
      </c>
      <c r="G36" s="342">
        <f>E36*F36</f>
        <v>387.52</v>
      </c>
    </row>
    <row r="37" spans="1:7" ht="15">
      <c r="A37" s="344" t="s">
        <v>462</v>
      </c>
      <c r="B37" s="345">
        <v>5.21</v>
      </c>
      <c r="C37" s="343">
        <v>1632</v>
      </c>
      <c r="D37" s="342">
        <f>B37*C37</f>
        <v>8502.72</v>
      </c>
      <c r="E37" s="345">
        <v>6.34</v>
      </c>
      <c r="F37" s="343">
        <v>1632</v>
      </c>
      <c r="G37" s="342">
        <f>E37*F37</f>
        <v>10346.88</v>
      </c>
    </row>
    <row r="38" spans="1:7" ht="15">
      <c r="A38" s="344" t="s">
        <v>463</v>
      </c>
      <c r="B38" s="345"/>
      <c r="C38" s="343"/>
      <c r="D38" s="346">
        <v>6133</v>
      </c>
      <c r="E38" s="345"/>
      <c r="F38" s="343"/>
      <c r="G38" s="346">
        <v>6863</v>
      </c>
    </row>
    <row r="39" spans="1:7" ht="14.25">
      <c r="A39" s="361" t="s">
        <v>466</v>
      </c>
      <c r="B39" s="347"/>
      <c r="C39" s="348"/>
      <c r="D39" s="349">
        <f>SUM(D35:D38)</f>
        <v>15954.24</v>
      </c>
      <c r="E39" s="347"/>
      <c r="F39" s="348"/>
      <c r="G39" s="349">
        <f>SUM(G35:G38)</f>
        <v>17597.4</v>
      </c>
    </row>
    <row r="40" spans="1:7" s="304" customFormat="1" ht="14.25">
      <c r="A40" s="361" t="s">
        <v>467</v>
      </c>
      <c r="B40" s="336"/>
      <c r="C40" s="348"/>
      <c r="D40" s="349">
        <v>1200</v>
      </c>
      <c r="E40" s="336"/>
      <c r="F40" s="348"/>
      <c r="G40" s="349">
        <v>1200</v>
      </c>
    </row>
    <row r="41" spans="1:7" ht="25.5" customHeight="1">
      <c r="A41" s="357" t="s">
        <v>446</v>
      </c>
      <c r="B41" s="358"/>
      <c r="C41" s="359"/>
      <c r="D41" s="360">
        <f>D25+D33+D39+D40</f>
        <v>105351.24</v>
      </c>
      <c r="E41" s="358"/>
      <c r="F41" s="359"/>
      <c r="G41" s="360">
        <f>G25+G33+G39+G40</f>
        <v>111560.6</v>
      </c>
    </row>
    <row r="42" spans="1:2" ht="15">
      <c r="A42" s="350"/>
      <c r="B42" s="351"/>
    </row>
  </sheetData>
  <sheetProtection/>
  <mergeCells count="5">
    <mergeCell ref="A4:A5"/>
    <mergeCell ref="B4:D4"/>
    <mergeCell ref="E4:G4"/>
    <mergeCell ref="A1:G1"/>
    <mergeCell ref="F3:G3"/>
  </mergeCells>
  <printOptions horizontalCentered="1"/>
  <pageMargins left="0.2362204724409449" right="0.2362204724409449" top="0.3937007874015748" bottom="0.1968503937007874" header="0.2755905511811024" footer="0.196850393700787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F6" sqref="F6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4.28125" style="3" customWidth="1"/>
    <col min="4" max="4" width="13.57421875" style="3" customWidth="1"/>
    <col min="5" max="5" width="51.421875" style="3" customWidth="1"/>
    <col min="6" max="6" width="12.7109375" style="3" customWidth="1"/>
    <col min="7" max="16384" width="8.00390625" style="3" customWidth="1"/>
  </cols>
  <sheetData>
    <row r="1" spans="3:6" ht="30" customHeight="1">
      <c r="C1" s="765" t="s">
        <v>217</v>
      </c>
      <c r="D1" s="765"/>
      <c r="E1" s="765"/>
      <c r="F1" s="765"/>
    </row>
    <row r="2" spans="3:6" ht="30" customHeight="1">
      <c r="C2" s="765" t="s">
        <v>218</v>
      </c>
      <c r="D2" s="765"/>
      <c r="E2" s="765"/>
      <c r="F2" s="765"/>
    </row>
    <row r="3" spans="3:6" ht="17.25" customHeight="1">
      <c r="C3" s="765" t="s">
        <v>231</v>
      </c>
      <c r="D3" s="765"/>
      <c r="E3" s="765"/>
      <c r="F3" s="765"/>
    </row>
    <row r="4" spans="3:6" ht="17.25" customHeight="1">
      <c r="C4" s="73"/>
      <c r="D4" s="73"/>
      <c r="E4" s="73"/>
      <c r="F4" s="692" t="s">
        <v>733</v>
      </c>
    </row>
    <row r="5" spans="5:6" ht="19.5" customHeight="1" thickBot="1">
      <c r="E5" s="4"/>
      <c r="F5" s="74" t="s">
        <v>734</v>
      </c>
    </row>
    <row r="6" spans="1:6" ht="42" customHeight="1">
      <c r="A6" s="5" t="s">
        <v>109</v>
      </c>
      <c r="B6" s="6" t="s">
        <v>110</v>
      </c>
      <c r="C6" s="7" t="s">
        <v>111</v>
      </c>
      <c r="D6" s="6" t="s">
        <v>340</v>
      </c>
      <c r="E6" s="8" t="s">
        <v>112</v>
      </c>
      <c r="F6" s="6" t="s">
        <v>340</v>
      </c>
    </row>
    <row r="7" spans="1:6" s="107" customFormat="1" ht="10.5">
      <c r="A7" s="104">
        <v>1</v>
      </c>
      <c r="B7" s="105">
        <v>2</v>
      </c>
      <c r="C7" s="105" t="s">
        <v>102</v>
      </c>
      <c r="D7" s="105" t="s">
        <v>103</v>
      </c>
      <c r="E7" s="106" t="s">
        <v>104</v>
      </c>
      <c r="F7" s="105" t="s">
        <v>105</v>
      </c>
    </row>
    <row r="8" spans="1:6" ht="14.25" customHeight="1">
      <c r="A8" s="9" t="s">
        <v>113</v>
      </c>
      <c r="B8" s="10" t="s">
        <v>114</v>
      </c>
      <c r="C8" s="11" t="s">
        <v>360</v>
      </c>
      <c r="D8" s="75">
        <v>1270</v>
      </c>
      <c r="E8" s="12" t="s">
        <v>367</v>
      </c>
      <c r="F8" s="75">
        <v>10382</v>
      </c>
    </row>
    <row r="9" spans="1:6" ht="15" customHeight="1">
      <c r="A9" s="9" t="s">
        <v>113</v>
      </c>
      <c r="B9" s="10" t="s">
        <v>114</v>
      </c>
      <c r="C9" s="18" t="s">
        <v>366</v>
      </c>
      <c r="D9" s="76">
        <v>2000</v>
      </c>
      <c r="E9" s="12" t="s">
        <v>123</v>
      </c>
      <c r="F9" s="78">
        <v>2100</v>
      </c>
    </row>
    <row r="10" spans="1:6" ht="12.75" customHeight="1">
      <c r="A10" s="9" t="s">
        <v>115</v>
      </c>
      <c r="B10" s="10" t="s">
        <v>116</v>
      </c>
      <c r="C10" s="16" t="s">
        <v>127</v>
      </c>
      <c r="D10" s="78">
        <v>3150</v>
      </c>
      <c r="E10" s="12" t="s">
        <v>368</v>
      </c>
      <c r="F10" s="78">
        <v>7900</v>
      </c>
    </row>
    <row r="11" spans="1:6" ht="17.25" customHeight="1">
      <c r="A11" s="9" t="s">
        <v>118</v>
      </c>
      <c r="B11" s="10" t="s">
        <v>119</v>
      </c>
      <c r="C11" s="11" t="s">
        <v>714</v>
      </c>
      <c r="D11" s="78">
        <v>500</v>
      </c>
      <c r="E11" s="12" t="s">
        <v>124</v>
      </c>
      <c r="F11" s="78">
        <v>3864</v>
      </c>
    </row>
    <row r="12" spans="1:6" ht="12.75">
      <c r="A12" s="9" t="s">
        <v>113</v>
      </c>
      <c r="B12" s="10" t="s">
        <v>117</v>
      </c>
      <c r="C12" s="11" t="s">
        <v>361</v>
      </c>
      <c r="D12" s="78">
        <v>500</v>
      </c>
      <c r="E12" s="12" t="s">
        <v>369</v>
      </c>
      <c r="F12" s="78">
        <v>4170</v>
      </c>
    </row>
    <row r="13" spans="1:6" ht="12.75">
      <c r="A13" s="9" t="s">
        <v>118</v>
      </c>
      <c r="B13" s="10" t="s">
        <v>119</v>
      </c>
      <c r="C13" s="16" t="s">
        <v>362</v>
      </c>
      <c r="D13" s="75">
        <v>2000</v>
      </c>
      <c r="E13" s="12"/>
      <c r="F13" s="78"/>
    </row>
    <row r="14" spans="1:6" ht="16.5" customHeight="1">
      <c r="A14" s="13">
        <v>999000</v>
      </c>
      <c r="B14" s="10" t="s">
        <v>117</v>
      </c>
      <c r="C14" s="16" t="s">
        <v>363</v>
      </c>
      <c r="D14" s="75">
        <v>2900</v>
      </c>
      <c r="E14" s="15"/>
      <c r="F14" s="78"/>
    </row>
    <row r="15" spans="1:6" ht="12.75">
      <c r="A15" s="9" t="s">
        <v>121</v>
      </c>
      <c r="B15" s="10" t="s">
        <v>122</v>
      </c>
      <c r="C15" s="16" t="s">
        <v>364</v>
      </c>
      <c r="D15" s="75">
        <v>1500</v>
      </c>
      <c r="E15" s="12"/>
      <c r="F15" s="75"/>
    </row>
    <row r="16" spans="1:6" ht="12.75">
      <c r="A16" s="9" t="s">
        <v>125</v>
      </c>
      <c r="B16" s="10" t="s">
        <v>126</v>
      </c>
      <c r="C16" s="16" t="s">
        <v>365</v>
      </c>
      <c r="D16" s="75">
        <v>5000</v>
      </c>
      <c r="E16" s="12"/>
      <c r="F16" s="75"/>
    </row>
    <row r="17" spans="1:6" ht="15.75" customHeight="1">
      <c r="A17" s="9" t="s">
        <v>121</v>
      </c>
      <c r="B17" s="10" t="s">
        <v>122</v>
      </c>
      <c r="C17" s="11" t="s">
        <v>244</v>
      </c>
      <c r="D17" s="78">
        <v>20605</v>
      </c>
      <c r="E17" s="14"/>
      <c r="F17" s="75"/>
    </row>
    <row r="18" spans="1:6" ht="15" customHeight="1">
      <c r="A18" s="9" t="s">
        <v>113</v>
      </c>
      <c r="B18" s="10" t="s">
        <v>120</v>
      </c>
      <c r="C18" s="11"/>
      <c r="D18" s="78"/>
      <c r="E18" s="17"/>
      <c r="F18" s="75"/>
    </row>
    <row r="19" spans="1:6" ht="13.5" thickBot="1">
      <c r="A19" s="19"/>
      <c r="B19" s="20"/>
      <c r="C19" s="22"/>
      <c r="D19" s="77">
        <f>SUM(D8:D18)</f>
        <v>39425</v>
      </c>
      <c r="E19" s="23"/>
      <c r="F19" s="77">
        <f>SUM(F8:F18)</f>
        <v>28416</v>
      </c>
    </row>
    <row r="20" spans="1:2" ht="12.75">
      <c r="A20" s="19"/>
      <c r="B20" s="20"/>
    </row>
    <row r="21" spans="1:2" ht="12.75">
      <c r="A21" s="19"/>
      <c r="B21" s="20"/>
    </row>
    <row r="22" spans="1:2" ht="13.5" thickBot="1">
      <c r="A22" s="21" t="s">
        <v>128</v>
      </c>
      <c r="B22" s="22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zoomScale="110" zoomScaleNormal="110" zoomScaleSheetLayoutView="100" zoomScalePageLayoutView="0" workbookViewId="0" topLeftCell="A1">
      <selection activeCell="A2" sqref="A2:IV3"/>
    </sheetView>
  </sheetViews>
  <sheetFormatPr defaultColWidth="8.00390625" defaultRowHeight="12.75"/>
  <cols>
    <col min="1" max="1" width="5.8515625" style="115" customWidth="1"/>
    <col min="2" max="2" width="47.28125" style="118" customWidth="1"/>
    <col min="3" max="3" width="14.00390625" style="115" customWidth="1"/>
    <col min="4" max="4" width="47.28125" style="115" customWidth="1"/>
    <col min="5" max="5" width="14.00390625" style="115" customWidth="1"/>
    <col min="6" max="6" width="4.140625" style="115" customWidth="1"/>
    <col min="7" max="16384" width="8.00390625" style="115" customWidth="1"/>
  </cols>
  <sheetData>
    <row r="1" spans="2:6" ht="39.75" customHeight="1">
      <c r="B1" s="116" t="s">
        <v>236</v>
      </c>
      <c r="C1" s="117"/>
      <c r="D1" s="117"/>
      <c r="E1" s="117"/>
      <c r="F1" s="768"/>
    </row>
    <row r="2" spans="2:6" ht="19.5" customHeight="1">
      <c r="B2" s="116"/>
      <c r="C2" s="117"/>
      <c r="D2" s="117"/>
      <c r="E2" s="693" t="s">
        <v>735</v>
      </c>
      <c r="F2" s="768"/>
    </row>
    <row r="3" spans="5:6" ht="13.5" thickBot="1">
      <c r="E3" s="694" t="s">
        <v>725</v>
      </c>
      <c r="F3" s="768"/>
    </row>
    <row r="4" spans="1:6" ht="18" customHeight="1" thickBot="1">
      <c r="A4" s="766" t="s">
        <v>237</v>
      </c>
      <c r="B4" s="119" t="s">
        <v>107</v>
      </c>
      <c r="C4" s="120"/>
      <c r="D4" s="119" t="s">
        <v>108</v>
      </c>
      <c r="E4" s="121"/>
      <c r="F4" s="768"/>
    </row>
    <row r="5" spans="1:6" s="125" customFormat="1" ht="35.25" customHeight="1" thickBot="1">
      <c r="A5" s="767"/>
      <c r="B5" s="122" t="s">
        <v>238</v>
      </c>
      <c r="C5" s="123" t="str">
        <f>+'[1]Összetolt'!C3</f>
        <v>2015. évi előirányzat</v>
      </c>
      <c r="D5" s="122" t="s">
        <v>238</v>
      </c>
      <c r="E5" s="124" t="str">
        <f>+C5</f>
        <v>2015. évi előirányzat</v>
      </c>
      <c r="F5" s="768"/>
    </row>
    <row r="6" spans="1:6" s="130" customFormat="1" ht="12" customHeight="1" thickBot="1">
      <c r="A6" s="126" t="s">
        <v>102</v>
      </c>
      <c r="B6" s="127" t="s">
        <v>103</v>
      </c>
      <c r="C6" s="128" t="s">
        <v>104</v>
      </c>
      <c r="D6" s="127" t="s">
        <v>105</v>
      </c>
      <c r="E6" s="129" t="s">
        <v>106</v>
      </c>
      <c r="F6" s="768"/>
    </row>
    <row r="7" spans="1:6" ht="12.75" customHeight="1">
      <c r="A7" s="131" t="s">
        <v>129</v>
      </c>
      <c r="B7" s="132" t="s">
        <v>239</v>
      </c>
      <c r="C7" s="133">
        <v>115692</v>
      </c>
      <c r="D7" s="132" t="s">
        <v>58</v>
      </c>
      <c r="E7" s="134">
        <v>48814</v>
      </c>
      <c r="F7" s="768"/>
    </row>
    <row r="8" spans="1:6" ht="12.75" customHeight="1">
      <c r="A8" s="135" t="s">
        <v>130</v>
      </c>
      <c r="B8" s="136" t="s">
        <v>240</v>
      </c>
      <c r="C8" s="137">
        <v>38776</v>
      </c>
      <c r="D8" s="136" t="s">
        <v>241</v>
      </c>
      <c r="E8" s="138">
        <v>11607</v>
      </c>
      <c r="F8" s="768"/>
    </row>
    <row r="9" spans="1:6" ht="12.75" customHeight="1">
      <c r="A9" s="135" t="s">
        <v>131</v>
      </c>
      <c r="B9" s="136" t="s">
        <v>242</v>
      </c>
      <c r="C9" s="137">
        <v>0</v>
      </c>
      <c r="D9" s="136" t="s">
        <v>243</v>
      </c>
      <c r="E9" s="138">
        <v>63168</v>
      </c>
      <c r="F9" s="768"/>
    </row>
    <row r="10" spans="1:6" ht="12.75" customHeight="1">
      <c r="A10" s="135" t="s">
        <v>132</v>
      </c>
      <c r="B10" s="136" t="s">
        <v>17</v>
      </c>
      <c r="C10" s="137">
        <v>52310</v>
      </c>
      <c r="D10" s="136" t="s">
        <v>89</v>
      </c>
      <c r="E10" s="138">
        <v>7640</v>
      </c>
      <c r="F10" s="768"/>
    </row>
    <row r="11" spans="1:6" ht="12.75" customHeight="1">
      <c r="A11" s="135" t="s">
        <v>133</v>
      </c>
      <c r="B11" s="139" t="s">
        <v>30</v>
      </c>
      <c r="C11" s="137">
        <v>38857</v>
      </c>
      <c r="D11" s="136" t="s">
        <v>142</v>
      </c>
      <c r="E11" s="138">
        <v>47877</v>
      </c>
      <c r="F11" s="768"/>
    </row>
    <row r="12" spans="1:6" ht="12.75" customHeight="1">
      <c r="A12" s="135" t="s">
        <v>134</v>
      </c>
      <c r="B12" s="136" t="s">
        <v>47</v>
      </c>
      <c r="C12" s="140">
        <v>50</v>
      </c>
      <c r="D12" s="136" t="s">
        <v>244</v>
      </c>
      <c r="E12" s="138">
        <v>0</v>
      </c>
      <c r="F12" s="768"/>
    </row>
    <row r="13" spans="1:6" ht="12.75" customHeight="1">
      <c r="A13" s="135" t="s">
        <v>135</v>
      </c>
      <c r="B13" s="136" t="s">
        <v>245</v>
      </c>
      <c r="C13" s="137"/>
      <c r="D13" s="141"/>
      <c r="E13" s="138"/>
      <c r="F13" s="768"/>
    </row>
    <row r="14" spans="1:6" ht="12.75" customHeight="1" thickBot="1">
      <c r="A14" s="135" t="s">
        <v>136</v>
      </c>
      <c r="B14" s="141"/>
      <c r="C14" s="137"/>
      <c r="D14" s="141"/>
      <c r="E14" s="138"/>
      <c r="F14" s="768"/>
    </row>
    <row r="15" spans="1:6" ht="15.75" customHeight="1" thickBot="1">
      <c r="A15" s="135" t="s">
        <v>137</v>
      </c>
      <c r="B15" s="143" t="s">
        <v>250</v>
      </c>
      <c r="C15" s="144">
        <f>SUM(C7:C14)</f>
        <v>245685</v>
      </c>
      <c r="D15" s="143" t="s">
        <v>251</v>
      </c>
      <c r="E15" s="145">
        <f>SUM(E7:E14)</f>
        <v>179106</v>
      </c>
      <c r="F15" s="768"/>
    </row>
    <row r="16" spans="1:6" ht="12.75" customHeight="1">
      <c r="A16" s="135" t="s">
        <v>246</v>
      </c>
      <c r="B16" s="146" t="s">
        <v>253</v>
      </c>
      <c r="C16" s="147">
        <f>+C17+C18+C19+C20</f>
        <v>0</v>
      </c>
      <c r="D16" s="148" t="s">
        <v>254</v>
      </c>
      <c r="E16" s="149"/>
      <c r="F16" s="768"/>
    </row>
    <row r="17" spans="1:6" ht="12.75" customHeight="1">
      <c r="A17" s="135" t="s">
        <v>247</v>
      </c>
      <c r="B17" s="148" t="s">
        <v>256</v>
      </c>
      <c r="C17" s="150">
        <v>0</v>
      </c>
      <c r="D17" s="148" t="s">
        <v>257</v>
      </c>
      <c r="E17" s="151"/>
      <c r="F17" s="768"/>
    </row>
    <row r="18" spans="1:6" ht="12.75" customHeight="1">
      <c r="A18" s="135" t="s">
        <v>248</v>
      </c>
      <c r="B18" s="148" t="s">
        <v>259</v>
      </c>
      <c r="C18" s="150"/>
      <c r="D18" s="148" t="s">
        <v>260</v>
      </c>
      <c r="E18" s="151"/>
      <c r="F18" s="768"/>
    </row>
    <row r="19" spans="1:6" ht="12.75" customHeight="1">
      <c r="A19" s="135" t="s">
        <v>249</v>
      </c>
      <c r="B19" s="148" t="s">
        <v>262</v>
      </c>
      <c r="C19" s="150"/>
      <c r="D19" s="148" t="s">
        <v>263</v>
      </c>
      <c r="E19" s="151"/>
      <c r="F19" s="768"/>
    </row>
    <row r="20" spans="1:6" ht="12.75" customHeight="1">
      <c r="A20" s="135" t="s">
        <v>252</v>
      </c>
      <c r="B20" s="148" t="s">
        <v>265</v>
      </c>
      <c r="C20" s="150"/>
      <c r="D20" s="146" t="s">
        <v>266</v>
      </c>
      <c r="E20" s="151"/>
      <c r="F20" s="768"/>
    </row>
    <row r="21" spans="1:6" ht="12.75" customHeight="1">
      <c r="A21" s="135" t="s">
        <v>255</v>
      </c>
      <c r="B21" s="148" t="s">
        <v>268</v>
      </c>
      <c r="C21" s="152">
        <f>+C22+C23</f>
        <v>0</v>
      </c>
      <c r="D21" s="148" t="s">
        <v>269</v>
      </c>
      <c r="E21" s="151"/>
      <c r="F21" s="768"/>
    </row>
    <row r="22" spans="1:6" ht="12.75" customHeight="1">
      <c r="A22" s="135" t="s">
        <v>258</v>
      </c>
      <c r="B22" s="206" t="s">
        <v>271</v>
      </c>
      <c r="C22" s="153"/>
      <c r="D22" s="132" t="s">
        <v>272</v>
      </c>
      <c r="E22" s="149"/>
      <c r="F22" s="768"/>
    </row>
    <row r="23" spans="1:6" ht="12.75" customHeight="1">
      <c r="A23" s="135" t="s">
        <v>261</v>
      </c>
      <c r="B23" s="207" t="s">
        <v>274</v>
      </c>
      <c r="C23" s="150"/>
      <c r="D23" s="136" t="s">
        <v>275</v>
      </c>
      <c r="E23" s="151"/>
      <c r="F23" s="768"/>
    </row>
    <row r="24" spans="1:6" ht="12.75" customHeight="1">
      <c r="A24" s="135" t="s">
        <v>264</v>
      </c>
      <c r="B24" s="207" t="s">
        <v>277</v>
      </c>
      <c r="C24" s="151"/>
      <c r="D24" s="136" t="s">
        <v>278</v>
      </c>
      <c r="E24" s="151"/>
      <c r="F24" s="768"/>
    </row>
    <row r="25" spans="1:6" ht="12.75" customHeight="1">
      <c r="A25" s="135" t="s">
        <v>267</v>
      </c>
      <c r="B25" s="207" t="s">
        <v>280</v>
      </c>
      <c r="C25" s="151"/>
      <c r="D25" s="136" t="s">
        <v>358</v>
      </c>
      <c r="E25" s="151">
        <v>3606</v>
      </c>
      <c r="F25" s="768"/>
    </row>
    <row r="26" spans="1:6" ht="12.75" customHeight="1" thickBot="1">
      <c r="A26" s="135" t="s">
        <v>270</v>
      </c>
      <c r="B26" s="207" t="s">
        <v>280</v>
      </c>
      <c r="C26" s="151"/>
      <c r="D26" s="203" t="s">
        <v>212</v>
      </c>
      <c r="E26" s="204">
        <v>47794</v>
      </c>
      <c r="F26" s="768"/>
    </row>
    <row r="27" spans="1:6" ht="15.75" customHeight="1" thickBot="1">
      <c r="A27" s="135" t="s">
        <v>273</v>
      </c>
      <c r="B27" s="208" t="s">
        <v>282</v>
      </c>
      <c r="C27" s="205">
        <f>+C16+C21+C24+C26</f>
        <v>0</v>
      </c>
      <c r="D27" s="143" t="s">
        <v>283</v>
      </c>
      <c r="E27" s="145">
        <f>SUM(E16:E26)</f>
        <v>51400</v>
      </c>
      <c r="F27" s="768"/>
    </row>
    <row r="28" spans="1:6" ht="13.5" thickBot="1">
      <c r="A28" s="135" t="s">
        <v>276</v>
      </c>
      <c r="B28" s="154" t="s">
        <v>285</v>
      </c>
      <c r="C28" s="155">
        <f>+C15+C27</f>
        <v>245685</v>
      </c>
      <c r="D28" s="154" t="s">
        <v>286</v>
      </c>
      <c r="E28" s="155">
        <f>+E15+E27</f>
        <v>230506</v>
      </c>
      <c r="F28" s="768"/>
    </row>
    <row r="29" spans="1:6" ht="13.5" thickBot="1">
      <c r="A29" s="135" t="s">
        <v>279</v>
      </c>
      <c r="B29" s="154" t="s">
        <v>288</v>
      </c>
      <c r="C29" s="155" t="str">
        <f>IF(C15-E15&lt;0,E15-C15,"-")</f>
        <v>-</v>
      </c>
      <c r="D29" s="154" t="s">
        <v>289</v>
      </c>
      <c r="E29" s="155">
        <f>IF(C15-E15&gt;0,C15-E15,"-")</f>
        <v>66579</v>
      </c>
      <c r="F29" s="768"/>
    </row>
    <row r="30" spans="1:6" ht="13.5" thickBot="1">
      <c r="A30" s="135" t="s">
        <v>281</v>
      </c>
      <c r="B30" s="154" t="s">
        <v>291</v>
      </c>
      <c r="C30" s="155" t="str">
        <f>IF(C15+C27-E28&lt;0,E28-(C15+C27),"-")</f>
        <v>-</v>
      </c>
      <c r="D30" s="154" t="s">
        <v>292</v>
      </c>
      <c r="E30" s="155">
        <f>IF(C15+C27-E28&gt;0,C15+C27-E28,"-")</f>
        <v>15179</v>
      </c>
      <c r="F30" s="768"/>
    </row>
    <row r="31" spans="2:4" ht="18.75">
      <c r="B31" s="769"/>
      <c r="C31" s="769"/>
      <c r="D31" s="769"/>
    </row>
  </sheetData>
  <sheetProtection/>
  <mergeCells count="3">
    <mergeCell ref="A4:A5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1">
      <selection activeCell="E3" sqref="E3"/>
    </sheetView>
  </sheetViews>
  <sheetFormatPr defaultColWidth="8.00390625" defaultRowHeight="12.75"/>
  <cols>
    <col min="1" max="1" width="5.8515625" style="115" customWidth="1"/>
    <col min="2" max="2" width="47.28125" style="118" customWidth="1"/>
    <col min="3" max="3" width="14.00390625" style="115" customWidth="1"/>
    <col min="4" max="4" width="47.28125" style="115" customWidth="1"/>
    <col min="5" max="5" width="14.00390625" style="115" customWidth="1"/>
    <col min="6" max="6" width="4.140625" style="115" customWidth="1"/>
    <col min="7" max="16384" width="8.00390625" style="115" customWidth="1"/>
  </cols>
  <sheetData>
    <row r="1" spans="2:6" ht="31.5">
      <c r="B1" s="116" t="s">
        <v>293</v>
      </c>
      <c r="C1" s="117"/>
      <c r="D1" s="117"/>
      <c r="E1" s="117"/>
      <c r="F1" s="768"/>
    </row>
    <row r="2" spans="2:6" ht="19.5" customHeight="1">
      <c r="B2" s="116"/>
      <c r="C2" s="117"/>
      <c r="D2" s="117"/>
      <c r="E2" s="693" t="s">
        <v>736</v>
      </c>
      <c r="F2" s="768"/>
    </row>
    <row r="3" spans="5:6" ht="13.5" thickBot="1">
      <c r="E3" s="694" t="s">
        <v>725</v>
      </c>
      <c r="F3" s="768"/>
    </row>
    <row r="4" spans="1:6" ht="13.5" thickBot="1">
      <c r="A4" s="770" t="s">
        <v>237</v>
      </c>
      <c r="B4" s="119" t="s">
        <v>107</v>
      </c>
      <c r="C4" s="120"/>
      <c r="D4" s="119" t="s">
        <v>108</v>
      </c>
      <c r="E4" s="121"/>
      <c r="F4" s="768"/>
    </row>
    <row r="5" spans="1:6" s="125" customFormat="1" ht="24.75" thickBot="1">
      <c r="A5" s="771"/>
      <c r="B5" s="122" t="s">
        <v>238</v>
      </c>
      <c r="C5" s="123" t="str">
        <f>+'6,a Műk. mérleg'!C5</f>
        <v>2015. évi előirányzat</v>
      </c>
      <c r="D5" s="122" t="s">
        <v>238</v>
      </c>
      <c r="E5" s="123" t="str">
        <f>+'6,a Műk. mérleg'!C5</f>
        <v>2015. évi előirányzat</v>
      </c>
      <c r="F5" s="768"/>
    </row>
    <row r="6" spans="1:6" s="125" customFormat="1" ht="13.5" thickBot="1">
      <c r="A6" s="126" t="s">
        <v>102</v>
      </c>
      <c r="B6" s="127" t="s">
        <v>103</v>
      </c>
      <c r="C6" s="128" t="s">
        <v>104</v>
      </c>
      <c r="D6" s="127" t="s">
        <v>105</v>
      </c>
      <c r="E6" s="129" t="s">
        <v>106</v>
      </c>
      <c r="F6" s="768"/>
    </row>
    <row r="7" spans="1:6" ht="12.75" customHeight="1">
      <c r="A7" s="131" t="s">
        <v>129</v>
      </c>
      <c r="B7" s="132" t="s">
        <v>294</v>
      </c>
      <c r="C7" s="133">
        <v>13864</v>
      </c>
      <c r="D7" s="132" t="s">
        <v>92</v>
      </c>
      <c r="E7" s="134">
        <v>12055</v>
      </c>
      <c r="F7" s="768"/>
    </row>
    <row r="8" spans="1:6" ht="12.75">
      <c r="A8" s="135" t="s">
        <v>130</v>
      </c>
      <c r="B8" s="136" t="s">
        <v>295</v>
      </c>
      <c r="C8" s="137">
        <v>11764</v>
      </c>
      <c r="D8" s="136" t="s">
        <v>296</v>
      </c>
      <c r="E8" s="138"/>
      <c r="F8" s="768"/>
    </row>
    <row r="9" spans="1:6" ht="12.75" customHeight="1">
      <c r="A9" s="135" t="s">
        <v>131</v>
      </c>
      <c r="B9" s="136" t="s">
        <v>45</v>
      </c>
      <c r="C9" s="137">
        <v>0</v>
      </c>
      <c r="D9" s="136" t="s">
        <v>94</v>
      </c>
      <c r="E9" s="138">
        <v>6765</v>
      </c>
      <c r="F9" s="768"/>
    </row>
    <row r="10" spans="1:6" ht="12.75" customHeight="1">
      <c r="A10" s="135" t="s">
        <v>132</v>
      </c>
      <c r="B10" s="136" t="s">
        <v>297</v>
      </c>
      <c r="C10" s="137">
        <v>0</v>
      </c>
      <c r="D10" s="136" t="s">
        <v>298</v>
      </c>
      <c r="E10" s="138"/>
      <c r="F10" s="768"/>
    </row>
    <row r="11" spans="1:6" ht="12.75" customHeight="1">
      <c r="A11" s="135" t="s">
        <v>133</v>
      </c>
      <c r="B11" s="136" t="s">
        <v>299</v>
      </c>
      <c r="C11" s="137"/>
      <c r="D11" s="136" t="s">
        <v>300</v>
      </c>
      <c r="E11" s="138"/>
      <c r="F11" s="768"/>
    </row>
    <row r="12" spans="1:6" ht="12.75" customHeight="1">
      <c r="A12" s="135" t="s">
        <v>134</v>
      </c>
      <c r="B12" s="136" t="s">
        <v>301</v>
      </c>
      <c r="C12" s="140"/>
      <c r="D12" s="157" t="s">
        <v>244</v>
      </c>
      <c r="E12" s="158">
        <v>20605</v>
      </c>
      <c r="F12" s="768"/>
    </row>
    <row r="13" spans="1:6" ht="13.5" thickBot="1">
      <c r="A13" s="135" t="s">
        <v>246</v>
      </c>
      <c r="B13" s="141"/>
      <c r="C13" s="140"/>
      <c r="D13" s="156"/>
      <c r="E13" s="138"/>
      <c r="F13" s="768"/>
    </row>
    <row r="14" spans="1:6" ht="15.75" customHeight="1" thickBot="1">
      <c r="A14" s="142" t="s">
        <v>248</v>
      </c>
      <c r="B14" s="143" t="s">
        <v>302</v>
      </c>
      <c r="C14" s="144">
        <f>+C7+C9+C10+C12+C13</f>
        <v>13864</v>
      </c>
      <c r="D14" s="143" t="s">
        <v>303</v>
      </c>
      <c r="E14" s="145">
        <f>+E7+E9+E11+E12+E13</f>
        <v>39425</v>
      </c>
      <c r="F14" s="768"/>
    </row>
    <row r="15" spans="1:6" ht="12.75" customHeight="1">
      <c r="A15" s="131" t="s">
        <v>249</v>
      </c>
      <c r="B15" s="159" t="s">
        <v>304</v>
      </c>
      <c r="C15" s="160">
        <f>+C16+C17+C18+C19+C20</f>
        <v>10382</v>
      </c>
      <c r="D15" s="148" t="s">
        <v>254</v>
      </c>
      <c r="E15" s="161"/>
      <c r="F15" s="768"/>
    </row>
    <row r="16" spans="1:6" ht="12.75" customHeight="1">
      <c r="A16" s="135" t="s">
        <v>252</v>
      </c>
      <c r="B16" s="162" t="s">
        <v>305</v>
      </c>
      <c r="C16" s="150">
        <v>10382</v>
      </c>
      <c r="D16" s="148" t="s">
        <v>306</v>
      </c>
      <c r="E16" s="151"/>
      <c r="F16" s="768"/>
    </row>
    <row r="17" spans="1:6" ht="12.75" customHeight="1">
      <c r="A17" s="131" t="s">
        <v>255</v>
      </c>
      <c r="B17" s="162" t="s">
        <v>307</v>
      </c>
      <c r="C17" s="150"/>
      <c r="D17" s="148" t="s">
        <v>260</v>
      </c>
      <c r="E17" s="151"/>
      <c r="F17" s="768"/>
    </row>
    <row r="18" spans="1:6" ht="12.75" customHeight="1">
      <c r="A18" s="135" t="s">
        <v>258</v>
      </c>
      <c r="B18" s="162" t="s">
        <v>308</v>
      </c>
      <c r="C18" s="150"/>
      <c r="D18" s="148" t="s">
        <v>263</v>
      </c>
      <c r="E18" s="151"/>
      <c r="F18" s="768"/>
    </row>
    <row r="19" spans="1:6" ht="12.75" customHeight="1">
      <c r="A19" s="131" t="s">
        <v>261</v>
      </c>
      <c r="B19" s="162" t="s">
        <v>309</v>
      </c>
      <c r="C19" s="150"/>
      <c r="D19" s="146" t="s">
        <v>266</v>
      </c>
      <c r="E19" s="151"/>
      <c r="F19" s="768"/>
    </row>
    <row r="20" spans="1:6" ht="12.75" customHeight="1">
      <c r="A20" s="135" t="s">
        <v>264</v>
      </c>
      <c r="B20" s="163" t="s">
        <v>310</v>
      </c>
      <c r="C20" s="150"/>
      <c r="D20" s="148" t="s">
        <v>311</v>
      </c>
      <c r="E20" s="151"/>
      <c r="F20" s="768"/>
    </row>
    <row r="21" spans="1:6" ht="12.75" customHeight="1">
      <c r="A21" s="131" t="s">
        <v>267</v>
      </c>
      <c r="B21" s="164" t="s">
        <v>312</v>
      </c>
      <c r="C21" s="152">
        <f>+C22+C23+C24+C25+C26</f>
        <v>0</v>
      </c>
      <c r="D21" s="165" t="s">
        <v>313</v>
      </c>
      <c r="E21" s="151"/>
      <c r="F21" s="768"/>
    </row>
    <row r="22" spans="1:6" ht="12.75" customHeight="1">
      <c r="A22" s="135" t="s">
        <v>270</v>
      </c>
      <c r="B22" s="163" t="s">
        <v>314</v>
      </c>
      <c r="C22" s="150"/>
      <c r="D22" s="165" t="s">
        <v>315</v>
      </c>
      <c r="E22" s="151"/>
      <c r="F22" s="768"/>
    </row>
    <row r="23" spans="1:6" ht="12.75" customHeight="1">
      <c r="A23" s="131" t="s">
        <v>273</v>
      </c>
      <c r="B23" s="163" t="s">
        <v>316</v>
      </c>
      <c r="C23" s="150"/>
      <c r="D23" s="166"/>
      <c r="E23" s="151"/>
      <c r="F23" s="768"/>
    </row>
    <row r="24" spans="1:6" ht="12.75" customHeight="1">
      <c r="A24" s="135" t="s">
        <v>276</v>
      </c>
      <c r="B24" s="162" t="s">
        <v>224</v>
      </c>
      <c r="C24" s="150"/>
      <c r="D24" s="167"/>
      <c r="E24" s="151"/>
      <c r="F24" s="768"/>
    </row>
    <row r="25" spans="1:6" ht="12.75" customHeight="1">
      <c r="A25" s="131" t="s">
        <v>279</v>
      </c>
      <c r="B25" s="168" t="s">
        <v>317</v>
      </c>
      <c r="C25" s="150"/>
      <c r="D25" s="141"/>
      <c r="E25" s="151"/>
      <c r="F25" s="768"/>
    </row>
    <row r="26" spans="1:6" ht="12.75" customHeight="1" thickBot="1">
      <c r="A26" s="135" t="s">
        <v>281</v>
      </c>
      <c r="B26" s="169" t="s">
        <v>318</v>
      </c>
      <c r="C26" s="150"/>
      <c r="D26" s="167"/>
      <c r="E26" s="151"/>
      <c r="F26" s="768"/>
    </row>
    <row r="27" spans="1:6" ht="21.75" customHeight="1" thickBot="1">
      <c r="A27" s="142" t="s">
        <v>284</v>
      </c>
      <c r="B27" s="143" t="s">
        <v>319</v>
      </c>
      <c r="C27" s="144">
        <f>+C15+C21</f>
        <v>10382</v>
      </c>
      <c r="D27" s="143" t="s">
        <v>320</v>
      </c>
      <c r="E27" s="145">
        <f>SUM(E15:E26)</f>
        <v>0</v>
      </c>
      <c r="F27" s="768"/>
    </row>
    <row r="28" spans="1:6" ht="13.5" thickBot="1">
      <c r="A28" s="142" t="s">
        <v>287</v>
      </c>
      <c r="B28" s="154" t="s">
        <v>321</v>
      </c>
      <c r="C28" s="155">
        <f>+C14+C27</f>
        <v>24246</v>
      </c>
      <c r="D28" s="154" t="s">
        <v>322</v>
      </c>
      <c r="E28" s="155">
        <f>+E14+E27</f>
        <v>39425</v>
      </c>
      <c r="F28" s="768"/>
    </row>
    <row r="29" spans="1:6" ht="13.5" thickBot="1">
      <c r="A29" s="142" t="s">
        <v>290</v>
      </c>
      <c r="B29" s="154" t="s">
        <v>288</v>
      </c>
      <c r="C29" s="155">
        <f>IF(C14-E14&lt;0,E14-C14,"-")</f>
        <v>25561</v>
      </c>
      <c r="D29" s="154" t="s">
        <v>289</v>
      </c>
      <c r="E29" s="155" t="str">
        <f>IF(C14-E14&gt;0,C14-E14,"-")</f>
        <v>-</v>
      </c>
      <c r="F29" s="768"/>
    </row>
    <row r="30" spans="1:6" ht="13.5" thickBot="1">
      <c r="A30" s="142" t="s">
        <v>323</v>
      </c>
      <c r="B30" s="154" t="s">
        <v>291</v>
      </c>
      <c r="C30" s="155">
        <f>C29-C27</f>
        <v>15179</v>
      </c>
      <c r="D30" s="154" t="s">
        <v>292</v>
      </c>
      <c r="E30" s="155" t="s">
        <v>359</v>
      </c>
      <c r="F30" s="768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E29"/>
  <sheetViews>
    <sheetView view="pageLayout" zoomScaleSheetLayoutView="90" workbookViewId="0" topLeftCell="A1">
      <selection activeCell="B3" sqref="B3"/>
    </sheetView>
  </sheetViews>
  <sheetFormatPr defaultColWidth="9.140625" defaultRowHeight="12.75"/>
  <cols>
    <col min="1" max="1" width="7.140625" style="483" customWidth="1"/>
    <col min="2" max="2" width="57.8515625" style="483" customWidth="1"/>
    <col min="3" max="4" width="14.00390625" style="483" customWidth="1"/>
    <col min="5" max="5" width="14.7109375" style="483" customWidth="1"/>
    <col min="6" max="16384" width="9.140625" style="483" customWidth="1"/>
  </cols>
  <sheetData>
    <row r="1" spans="1:5" ht="39.75" customHeight="1">
      <c r="A1" s="772" t="s">
        <v>737</v>
      </c>
      <c r="B1" s="772"/>
      <c r="C1" s="772"/>
      <c r="D1" s="772"/>
      <c r="E1" s="772"/>
    </row>
    <row r="2" spans="4:5" ht="12.75">
      <c r="D2" s="773" t="s">
        <v>738</v>
      </c>
      <c r="E2" s="773"/>
    </row>
    <row r="3" spans="4:5" ht="12.75">
      <c r="D3" s="774" t="s">
        <v>725</v>
      </c>
      <c r="E3" s="774"/>
    </row>
    <row r="4" spans="1:5" ht="15" customHeight="1">
      <c r="A4" s="781" t="s">
        <v>591</v>
      </c>
      <c r="B4" s="782" t="s">
        <v>238</v>
      </c>
      <c r="C4" s="778" t="s">
        <v>337</v>
      </c>
      <c r="D4" s="778" t="s">
        <v>352</v>
      </c>
      <c r="E4" s="778" t="s">
        <v>340</v>
      </c>
    </row>
    <row r="5" spans="1:5" ht="15" customHeight="1">
      <c r="A5" s="781"/>
      <c r="B5" s="782"/>
      <c r="C5" s="779"/>
      <c r="D5" s="779"/>
      <c r="E5" s="779"/>
    </row>
    <row r="6" spans="1:5" ht="15" customHeight="1">
      <c r="A6" s="781"/>
      <c r="B6" s="782"/>
      <c r="C6" s="779"/>
      <c r="D6" s="779"/>
      <c r="E6" s="779"/>
    </row>
    <row r="7" spans="1:5" ht="15" customHeight="1">
      <c r="A7" s="781"/>
      <c r="B7" s="782"/>
      <c r="C7" s="780"/>
      <c r="D7" s="780"/>
      <c r="E7" s="780"/>
    </row>
    <row r="8" spans="1:5" ht="27.75" customHeight="1">
      <c r="A8" s="775" t="s">
        <v>592</v>
      </c>
      <c r="B8" s="776"/>
      <c r="C8" s="776"/>
      <c r="D8" s="776"/>
      <c r="E8" s="777"/>
    </row>
    <row r="9" spans="1:5" ht="24.75" customHeight="1">
      <c r="A9" s="485" t="s">
        <v>129</v>
      </c>
      <c r="B9" s="497" t="s">
        <v>599</v>
      </c>
      <c r="C9" s="487"/>
      <c r="D9" s="487"/>
      <c r="E9" s="487"/>
    </row>
    <row r="10" spans="1:5" ht="24.75" customHeight="1">
      <c r="A10" s="485"/>
      <c r="B10" s="486" t="s">
        <v>603</v>
      </c>
      <c r="C10" s="487">
        <v>100</v>
      </c>
      <c r="D10" s="487">
        <v>50</v>
      </c>
      <c r="E10" s="487">
        <v>20</v>
      </c>
    </row>
    <row r="11" spans="1:5" ht="24.75" customHeight="1">
      <c r="A11" s="485"/>
      <c r="B11" s="486" t="s">
        <v>604</v>
      </c>
      <c r="C11" s="487">
        <v>0</v>
      </c>
      <c r="D11" s="487">
        <v>383</v>
      </c>
      <c r="E11" s="487">
        <v>400</v>
      </c>
    </row>
    <row r="12" spans="1:5" ht="24.75" customHeight="1">
      <c r="A12" s="485"/>
      <c r="B12" s="488" t="s">
        <v>601</v>
      </c>
      <c r="C12" s="490">
        <f>SUM(C10:C11)</f>
        <v>100</v>
      </c>
      <c r="D12" s="490">
        <f>SUM(D10:D11)</f>
        <v>433</v>
      </c>
      <c r="E12" s="490">
        <f>SUM(E10:E11)</f>
        <v>420</v>
      </c>
    </row>
    <row r="13" spans="1:5" ht="24.75" customHeight="1">
      <c r="A13" s="485" t="s">
        <v>130</v>
      </c>
      <c r="B13" s="497" t="s">
        <v>593</v>
      </c>
      <c r="C13" s="487"/>
      <c r="D13" s="487"/>
      <c r="E13" s="487"/>
    </row>
    <row r="14" spans="1:5" ht="24.75" customHeight="1">
      <c r="A14" s="485"/>
      <c r="B14" s="486" t="s">
        <v>600</v>
      </c>
      <c r="C14" s="487">
        <v>1800</v>
      </c>
      <c r="D14" s="487">
        <v>2289</v>
      </c>
      <c r="E14" s="487">
        <v>370</v>
      </c>
    </row>
    <row r="15" spans="1:5" ht="24.75" customHeight="1">
      <c r="A15" s="485"/>
      <c r="B15" s="488" t="s">
        <v>602</v>
      </c>
      <c r="C15" s="490">
        <f>SUM(C14)</f>
        <v>1800</v>
      </c>
      <c r="D15" s="490">
        <f>SUM(D14)</f>
        <v>2289</v>
      </c>
      <c r="E15" s="490">
        <f>SUM(E14)</f>
        <v>370</v>
      </c>
    </row>
    <row r="16" spans="1:5" ht="24.75" customHeight="1">
      <c r="A16" s="485" t="s">
        <v>131</v>
      </c>
      <c r="B16" s="497" t="s">
        <v>594</v>
      </c>
      <c r="C16" s="491"/>
      <c r="D16" s="491"/>
      <c r="E16" s="491"/>
    </row>
    <row r="17" spans="1:5" ht="24.75" customHeight="1">
      <c r="A17" s="485"/>
      <c r="B17" s="486" t="s">
        <v>595</v>
      </c>
      <c r="C17" s="492">
        <v>1600</v>
      </c>
      <c r="D17" s="492">
        <v>1800</v>
      </c>
      <c r="E17" s="492">
        <v>1200</v>
      </c>
    </row>
    <row r="18" spans="1:5" ht="24.75" customHeight="1">
      <c r="A18" s="493"/>
      <c r="B18" s="488" t="s">
        <v>594</v>
      </c>
      <c r="C18" s="489">
        <f>SUM(C17:C17)</f>
        <v>1600</v>
      </c>
      <c r="D18" s="489">
        <f>SUM(D17:D17)</f>
        <v>1800</v>
      </c>
      <c r="E18" s="489">
        <f>SUM(E17:E17)</f>
        <v>1200</v>
      </c>
    </row>
    <row r="19" spans="1:5" ht="24.75" customHeight="1">
      <c r="A19" s="485" t="s">
        <v>132</v>
      </c>
      <c r="B19" s="497" t="s">
        <v>596</v>
      </c>
      <c r="C19" s="492"/>
      <c r="D19" s="492"/>
      <c r="E19" s="492"/>
    </row>
    <row r="20" spans="1:5" ht="24.75" customHeight="1">
      <c r="A20" s="485"/>
      <c r="B20" s="486" t="s">
        <v>141</v>
      </c>
      <c r="C20" s="492">
        <v>300</v>
      </c>
      <c r="D20" s="492">
        <v>407</v>
      </c>
      <c r="E20" s="492">
        <v>150</v>
      </c>
    </row>
    <row r="21" spans="1:5" ht="24.75" customHeight="1">
      <c r="A21" s="485"/>
      <c r="B21" s="486" t="s">
        <v>605</v>
      </c>
      <c r="C21" s="492">
        <v>600</v>
      </c>
      <c r="D21" s="492">
        <v>585</v>
      </c>
      <c r="E21" s="492">
        <v>0</v>
      </c>
    </row>
    <row r="22" spans="1:5" ht="24.75" customHeight="1">
      <c r="A22" s="493"/>
      <c r="B22" s="486" t="s">
        <v>221</v>
      </c>
      <c r="C22" s="492">
        <v>2000</v>
      </c>
      <c r="D22" s="492">
        <v>3526</v>
      </c>
      <c r="E22" s="492">
        <v>5000</v>
      </c>
    </row>
    <row r="23" spans="1:5" ht="24.75" customHeight="1">
      <c r="A23" s="493"/>
      <c r="B23" s="486" t="s">
        <v>606</v>
      </c>
      <c r="C23" s="492">
        <v>800</v>
      </c>
      <c r="D23" s="492">
        <v>1396</v>
      </c>
      <c r="E23" s="492">
        <v>500</v>
      </c>
    </row>
    <row r="24" spans="1:5" ht="24.75" customHeight="1">
      <c r="A24" s="493"/>
      <c r="B24" s="488" t="s">
        <v>597</v>
      </c>
      <c r="C24" s="489">
        <f>SUM(C20:C23)</f>
        <v>3700</v>
      </c>
      <c r="D24" s="489">
        <f>SUM(D20:D23)</f>
        <v>5914</v>
      </c>
      <c r="E24" s="489">
        <f>SUM(E20:E23)</f>
        <v>5650</v>
      </c>
    </row>
    <row r="25" spans="1:5" ht="24.75" customHeight="1">
      <c r="A25" s="494"/>
      <c r="B25" s="495" t="s">
        <v>598</v>
      </c>
      <c r="C25" s="496">
        <f>C12+C15+C18+C24</f>
        <v>7200</v>
      </c>
      <c r="D25" s="496">
        <f>D12+D15+D18+D24</f>
        <v>10436</v>
      </c>
      <c r="E25" s="496">
        <f>E12+E15+E18+E24</f>
        <v>7640</v>
      </c>
    </row>
    <row r="28" spans="2:3" ht="12.75">
      <c r="B28" s="484"/>
      <c r="C28" s="484"/>
    </row>
    <row r="29" spans="2:3" ht="12.75">
      <c r="B29" s="484"/>
      <c r="C29" s="484"/>
    </row>
  </sheetData>
  <sheetProtection/>
  <mergeCells count="9">
    <mergeCell ref="A1:E1"/>
    <mergeCell ref="D2:E2"/>
    <mergeCell ref="D3:E3"/>
    <mergeCell ref="A8:E8"/>
    <mergeCell ref="D4:D7"/>
    <mergeCell ref="A4:A7"/>
    <mergeCell ref="B4:B7"/>
    <mergeCell ref="C4:C7"/>
    <mergeCell ref="E4:E7"/>
  </mergeCells>
  <printOptions horizontalCentered="1"/>
  <pageMargins left="0.2362204724409449" right="0.2362204724409449" top="1.09" bottom="0.19" header="0.36" footer="0.19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Aniko</cp:lastModifiedBy>
  <cp:lastPrinted>2015-02-27T15:49:16Z</cp:lastPrinted>
  <dcterms:created xsi:type="dcterms:W3CDTF">2014-10-28T13:28:45Z</dcterms:created>
  <dcterms:modified xsi:type="dcterms:W3CDTF">2015-02-27T15:52:19Z</dcterms:modified>
  <cp:category/>
  <cp:version/>
  <cp:contentType/>
  <cp:contentStatus/>
</cp:coreProperties>
</file>