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tabRatio="858" activeTab="22"/>
  </bookViews>
  <sheets>
    <sheet name="1." sheetId="1" r:id="rId1"/>
    <sheet name="2." sheetId="2" r:id="rId2"/>
    <sheet name="3." sheetId="3" r:id="rId3"/>
    <sheet name="4.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." sheetId="20" r:id="rId20"/>
    <sheet name="21" sheetId="21" r:id="rId21"/>
    <sheet name="22" sheetId="22" r:id="rId22"/>
    <sheet name="23" sheetId="23" r:id="rId23"/>
  </sheets>
  <definedNames>
    <definedName name="_xlnm.Print_Titles" localSheetId="9">'10'!$1:$2</definedName>
    <definedName name="_xlnm.Print_Titles" localSheetId="11">'12'!$2:$2</definedName>
    <definedName name="_xlnm.Print_Titles" localSheetId="12">'13'!$1:$2</definedName>
    <definedName name="_xlnm.Print_Titles" localSheetId="2">'3.'!$2:$2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16">'17'!$A$1:$K$37</definedName>
    <definedName name="_xlnm.Print_Area" localSheetId="5">'6'!$A$1:$R$69</definedName>
    <definedName name="_xlnm.Print_Area" localSheetId="8">'9'!$A$1:$O$69</definedName>
  </definedNames>
  <calcPr fullCalcOnLoad="1"/>
</workbook>
</file>

<file path=xl/sharedStrings.xml><?xml version="1.0" encoding="utf-8"?>
<sst xmlns="http://schemas.openxmlformats.org/spreadsheetml/2006/main" count="1677" uniqueCount="972">
  <si>
    <t>Személyi juttatások</t>
  </si>
  <si>
    <t>Összesen</t>
  </si>
  <si>
    <t>I. Működési bevételek</t>
  </si>
  <si>
    <t>II. Felhalmozási bevételek</t>
  </si>
  <si>
    <t>Cím</t>
  </si>
  <si>
    <t>Pénz-eszköz átvétel</t>
  </si>
  <si>
    <t>Lét-szám-keret</t>
  </si>
  <si>
    <t>Állami támogatás</t>
  </si>
  <si>
    <t>Működési</t>
  </si>
  <si>
    <t>Felhal-mozási</t>
  </si>
  <si>
    <t>Intézményi működési bevételek</t>
  </si>
  <si>
    <t>Támoga-tásértékű bevételek</t>
  </si>
  <si>
    <t>Támogatás-értékű bevételek</t>
  </si>
  <si>
    <t>Egyéb működési célú kiadások</t>
  </si>
  <si>
    <t>I. Működési költségvetés</t>
  </si>
  <si>
    <t>Egyéb felhal-mozási kiadások</t>
  </si>
  <si>
    <t>Kiadások összesen</t>
  </si>
  <si>
    <t>Ellá-tottak pénz-beli jutt.</t>
  </si>
  <si>
    <t>III. Köl-csönök</t>
  </si>
  <si>
    <t>Dologi kiadások</t>
  </si>
  <si>
    <t>Intéz-ményi beruhá-zások</t>
  </si>
  <si>
    <t>Felújí-tások</t>
  </si>
  <si>
    <t>Költségvetési bevételek</t>
  </si>
  <si>
    <t>III. Kölcsö-nök</t>
  </si>
  <si>
    <t>Tám. értékű kiadások</t>
  </si>
  <si>
    <t>II. Felhalmozási költségvetés</t>
  </si>
  <si>
    <t>IV. Irányító szervtől kapott támogatás</t>
  </si>
  <si>
    <t>Sor-szám</t>
  </si>
  <si>
    <t>Megnevezés</t>
  </si>
  <si>
    <t>Támogatásértékű működési kiadások</t>
  </si>
  <si>
    <t>Működési célú pénzeszköz átadások</t>
  </si>
  <si>
    <t>Ellátottak pénzbeli juttatása</t>
  </si>
  <si>
    <t>Általános tartalék</t>
  </si>
  <si>
    <t>Működési céltartalék</t>
  </si>
  <si>
    <t>Támogatásértékű felhalmozási kiadások</t>
  </si>
  <si>
    <t>Felhalmozási célú pénzeszközátadás</t>
  </si>
  <si>
    <t>Fejlesztési céltartalék</t>
  </si>
  <si>
    <t>Támogatási kölcsön nyújtása</t>
  </si>
  <si>
    <t xml:space="preserve">     ebből: építményadó </t>
  </si>
  <si>
    <t>telekadó</t>
  </si>
  <si>
    <t>magánszemélyek kommunális adója</t>
  </si>
  <si>
    <t>idegenforgalmi adó tartózkodás után</t>
  </si>
  <si>
    <t>iparűzési adó</t>
  </si>
  <si>
    <t>Központosított támogatás</t>
  </si>
  <si>
    <t>Támogatásértékű működési bevételek</t>
  </si>
  <si>
    <t>Működési célú pénzeszközátvétel</t>
  </si>
  <si>
    <t>parkolóhely megváltás</t>
  </si>
  <si>
    <t>lakáscseréből származó bevétel</t>
  </si>
  <si>
    <t>Támogatásértékű felhalmozási bevételek</t>
  </si>
  <si>
    <t xml:space="preserve">Felhalmozási célú pénzeszköz átvételek 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</si>
  <si>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</si>
  <si>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</si>
  <si>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</si>
  <si>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</si>
  <si>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 xml:space="preserve">Működési célú hitel törlesztése </t>
  </si>
  <si>
    <t>Felhalmozási célú hitel törlesztése</t>
  </si>
  <si>
    <t>Összesen:</t>
  </si>
  <si>
    <t>Felújítások</t>
  </si>
  <si>
    <t>Közhatalmi bevételek</t>
  </si>
  <si>
    <t>Gépjárműadó</t>
  </si>
  <si>
    <t>Helyi adók</t>
  </si>
  <si>
    <t>ebből: kapott kamatok</t>
  </si>
  <si>
    <t>Bevételek</t>
  </si>
  <si>
    <t>Kiadások</t>
  </si>
  <si>
    <t>I. Működési célú bevételek</t>
  </si>
  <si>
    <t>I. Működési célú kiadások</t>
  </si>
  <si>
    <t>1. Személyi juttatások</t>
  </si>
  <si>
    <t>5. Végleges pénzeszközátadások</t>
  </si>
  <si>
    <t>6. Társ., szoc.pol. és egyéb juttatások</t>
  </si>
  <si>
    <t>7. Működési tartalék</t>
  </si>
  <si>
    <t>8. Ellátottak pénzbeli juttatásai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</si>
  <si>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</si>
  <si>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</si>
  <si>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</si>
  <si>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</si>
  <si>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Mind összesen:</t>
  </si>
  <si>
    <t>1. Közhatalmi bevételek</t>
  </si>
  <si>
    <t>3. Intézményi működési bevételek</t>
  </si>
  <si>
    <t>4. Támogatásértékű működési bevételek</t>
  </si>
  <si>
    <t>5. Működési célú pénzeszköz átvétel</t>
  </si>
  <si>
    <t>6. Támogatási kölcsönök visszatérülése</t>
  </si>
  <si>
    <t>3. Dologi kiadások</t>
  </si>
  <si>
    <t>9. Működési hitel törlesztés</t>
  </si>
  <si>
    <t>1. Intézményi beruházások</t>
  </si>
  <si>
    <t>Egyéb működési bevételek</t>
  </si>
  <si>
    <t>Felhalmozási és tőke jellegű bevételek</t>
  </si>
  <si>
    <t>Közpon-tosított előir.</t>
  </si>
  <si>
    <t>Műkö-dési célra</t>
  </si>
  <si>
    <t>Felhal-mozási célra</t>
  </si>
  <si>
    <t>Műkö-dési célú</t>
  </si>
  <si>
    <t>Kapott támogatás</t>
  </si>
  <si>
    <t xml:space="preserve">III. Kölcsö-nök </t>
  </si>
  <si>
    <t>Intéz-ményi műkö-dési bevételek</t>
  </si>
  <si>
    <t>Tárgyi eszközök érté-kesítése</t>
  </si>
  <si>
    <t>Támoga-tásértékű  bevételek</t>
  </si>
  <si>
    <t>Pénz-eszköz átvételek</t>
  </si>
  <si>
    <t>V. Hitelek felvétele</t>
  </si>
  <si>
    <t>Pénzmaradvány igénybevétele</t>
  </si>
  <si>
    <t>Finanszírozási bevételek</t>
  </si>
  <si>
    <t>Bevételek összesen</t>
  </si>
  <si>
    <t>Személyi jutta-tások</t>
  </si>
  <si>
    <t>Egyéb működési kiadások</t>
  </si>
  <si>
    <t>Műkö-dési tartalék</t>
  </si>
  <si>
    <t>Felhal-mozási tartalék</t>
  </si>
  <si>
    <t>Tám. értékű kiadás</t>
  </si>
  <si>
    <t>Végleges pe. átadás</t>
  </si>
  <si>
    <t>Költségvetési kiadások</t>
  </si>
  <si>
    <t>Felhalmozási  költségvetés</t>
  </si>
  <si>
    <t xml:space="preserve">IV. Hitelek törlesztése </t>
  </si>
  <si>
    <t xml:space="preserve">Műk. célú </t>
  </si>
  <si>
    <t xml:space="preserve">Felh. célú </t>
  </si>
  <si>
    <t>IV. Irányító szerv alá tartozó költség-vetési szervnek folyósított támogatás</t>
  </si>
  <si>
    <t>Beruházás megnevezése</t>
  </si>
  <si>
    <t>Út, autópálya építés ( 421100 )</t>
  </si>
  <si>
    <t>Fő tér rehabilitáció I. ütem</t>
  </si>
  <si>
    <t>Fő tér rehabilitáció II. ütem</t>
  </si>
  <si>
    <t>Számítástechnikai eszközök</t>
  </si>
  <si>
    <t>Páncélszekrény - anyakönyvvezető</t>
  </si>
  <si>
    <t>Közvilágítás ( 841402 )</t>
  </si>
  <si>
    <t>Ár- és belvízvédelemmel összefüggő tevékenység ( 842541 )</t>
  </si>
  <si>
    <t>Keszthely Város vízjogi üzemeltetési engedélye - tervezés</t>
  </si>
  <si>
    <t>Csapadékvíz elvezető rendszer tervezése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</si>
  <si>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</si>
  <si>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</si>
  <si>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</si>
  <si>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</si>
  <si>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</si>
  <si>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</si>
  <si>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</si>
  <si>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Támogatásértékű kiadás megnevezése</t>
  </si>
  <si>
    <t>Pénzeszköz átadás megnevezése</t>
  </si>
  <si>
    <t>TISZK</t>
  </si>
  <si>
    <t>Bursa Hungarica</t>
  </si>
  <si>
    <t>Keszthelyi Turisztikai Egyesület</t>
  </si>
  <si>
    <t>Keszthelyi Polgárőr Egyesület</t>
  </si>
  <si>
    <t>Egyházak, közösségi és hitéleti tevékenységének támogatása (890506 )</t>
  </si>
  <si>
    <t>Máshova nem sor. egyéb sporttámogatás (931903 )</t>
  </si>
  <si>
    <t>Sportegyesületek</t>
  </si>
  <si>
    <t xml:space="preserve">VÜZ Kft - Csik F. Tanuszoda </t>
  </si>
  <si>
    <t>Bethlen Gábor Nyugdíjas Klub</t>
  </si>
  <si>
    <t>Csornai Premontrei Prépostság - Rendház homlokzat</t>
  </si>
  <si>
    <t>Sarutlan Karmelita Rendtartomány</t>
  </si>
  <si>
    <t>Költségvetési szervek eredeti előirányzata összesen</t>
  </si>
  <si>
    <t>Egyéb felhalmozási bevételek</t>
  </si>
  <si>
    <t>IV. Pénzforgalom nélk.bev.</t>
  </si>
  <si>
    <t>Egyéb felhalmozási kiadások</t>
  </si>
  <si>
    <t>4. Végleges pénzeszközátadások</t>
  </si>
  <si>
    <t>5. Felhalmozási tartalék</t>
  </si>
  <si>
    <t>6. Támogatási kölcsön nyújtása</t>
  </si>
  <si>
    <t>7. Felhalmozási célú hitel törlesztése</t>
  </si>
  <si>
    <t>Felhal-mozási célú</t>
  </si>
  <si>
    <t>Önk.jogalkotás 841112</t>
  </si>
  <si>
    <t>Nem lakóing. bérbeadása 680002</t>
  </si>
  <si>
    <t>Nem lakóingatlan bérbeadás (680002)</t>
  </si>
  <si>
    <t>Állami támo-gatások</t>
  </si>
  <si>
    <t>Könyvkiadás 581100</t>
  </si>
  <si>
    <t>Szoc.ösztöndíj 854314</t>
  </si>
  <si>
    <t>Miniprojektek - Fő tér II. áthúzódó</t>
  </si>
  <si>
    <t>Önkormányzati jogalkotás ( 841112 )</t>
  </si>
  <si>
    <t>Bútorok</t>
  </si>
  <si>
    <t>Önkormányzati jogalkotás (841112)</t>
  </si>
  <si>
    <t>"Sirály" bérleti jog megváltás</t>
  </si>
  <si>
    <t>KEOP épületenergetikai fejlesztés</t>
  </si>
  <si>
    <t xml:space="preserve">Ingatlan vásárlás - 4720/3.hrsz - Inkubátorház </t>
  </si>
  <si>
    <t>Szociális ösztöndíjak ( 854314 )</t>
  </si>
  <si>
    <t>Sporttanács</t>
  </si>
  <si>
    <t>Balaton Fejlesztési Tanács - "Mozdulj Balaton"</t>
  </si>
  <si>
    <t>Közterület rendjének fenntartása (842421)</t>
  </si>
  <si>
    <t>Z.M. Rendőrfőkapitányság - közterület-figyelő rendszer üzemeltetés 1.200, nyári járőrszolgálat 400</t>
  </si>
  <si>
    <t>Zala Volán Zrt - helyijárat közlekedési állami támogatása</t>
  </si>
  <si>
    <t>Zala Volán Zrt - helyijárat önkormányzati támogatása</t>
  </si>
  <si>
    <t>Zala Volán Zrt - veszteség kiegyenlítés</t>
  </si>
  <si>
    <t>Köztemető fenntartás (960302)</t>
  </si>
  <si>
    <t>Új köztemető ravatalozó</t>
  </si>
  <si>
    <r>
      <t xml:space="preserve">Keszthelyi Polgármesteri Hivatal </t>
    </r>
    <r>
      <rPr>
        <sz val="9"/>
        <rFont val="Book Antiqua"/>
        <family val="1"/>
      </rPr>
      <t>eredeti ei.</t>
    </r>
  </si>
  <si>
    <t>Kötelező feladat</t>
  </si>
  <si>
    <t>Önként vállalt feladat</t>
  </si>
  <si>
    <t>Balatoni Integrációs Közhasznú Nonprofit Kft - áthúzódó</t>
  </si>
  <si>
    <t>Momdif Egyesület - áthúzódó</t>
  </si>
  <si>
    <t>Pro Minoritate Alapítvány - áthúzódó</t>
  </si>
  <si>
    <t>Egyházak közösségi és hitéleti tev.támogatása (890506)</t>
  </si>
  <si>
    <t>Szeghalmy Bálint Református Egyházi Alapítvány</t>
  </si>
  <si>
    <t>Sport Camping vízmérő átalakítás</t>
  </si>
  <si>
    <t>Zámori karácsonyfa csatlakozó kiépítés - áthúzódó</t>
  </si>
  <si>
    <t>Damjanich u. garázssor közvilágítás - I.ütem</t>
  </si>
  <si>
    <t>Közvilágítás fejlesztés - KEOP pályázat</t>
  </si>
  <si>
    <t>Támogatási kölcsönök visszatérülése</t>
  </si>
  <si>
    <t>Társadalom-, szoc.politikai és egyéb jutt., támogatás</t>
  </si>
  <si>
    <t>Hiány belső finanszírozása:</t>
  </si>
  <si>
    <t>Hiány külső finanszírozása:</t>
  </si>
  <si>
    <t>Pénzforgalom nélküli bevételek - pénzmaradvány</t>
  </si>
  <si>
    <t>Telefonközpont</t>
  </si>
  <si>
    <t>E-adóbevallás szoftver</t>
  </si>
  <si>
    <t>Keszthelyi Polgármesteri Hivatal</t>
  </si>
  <si>
    <t>Sétányfejl. és a közter.megújítása a keszthelyi B.parton I. ütem</t>
  </si>
  <si>
    <t>Sétányfejl. és a közter.megújítása a keszthelyi B.parton II. ütem</t>
  </si>
  <si>
    <t>Önkormányzati vagyonnal való gazd.kapcs. feladatok (841154)</t>
  </si>
  <si>
    <t>Középfokú oktatás int.programjainak komplex tám. (853000 )</t>
  </si>
  <si>
    <t>Adósságkonszolidáció - folyószámlahitel</t>
  </si>
  <si>
    <t>Dologi kiadás - fejlesztési hitel kamat</t>
  </si>
  <si>
    <t>Adósságkonszolidáció - fejlesztési hitel kamat</t>
  </si>
  <si>
    <t>Adósságkonszolidáció - fejlesztési hitel törlesztés</t>
  </si>
  <si>
    <t>3. Felújítások</t>
  </si>
  <si>
    <t>b./ Adók, illetékek beszedése ( 841133 )</t>
  </si>
  <si>
    <r>
      <rPr>
        <b/>
        <sz val="10"/>
        <rFont val="Book Antiqua"/>
        <family val="1"/>
      </rPr>
      <t>Életfa Napközi Otthonos Székhely Óvoda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</si>
  <si>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</si>
  <si>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</si>
  <si>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>Sportiroda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</si>
  <si>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</si>
  <si>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</si>
  <si>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</si>
  <si>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</si>
  <si>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</si>
  <si>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</si>
  <si>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t>Kötelező feladatok</t>
  </si>
  <si>
    <t>ebből: kötelező feladat</t>
  </si>
  <si>
    <t>ebből: köt. feladat</t>
  </si>
  <si>
    <t>ebből: köt.feladat</t>
  </si>
  <si>
    <t>Zöldter.kez. 813000</t>
  </si>
  <si>
    <t>önként vállalt feladat</t>
  </si>
  <si>
    <t>Fő tér 1. felújítása</t>
  </si>
  <si>
    <t xml:space="preserve">Költségvetési bevételek </t>
  </si>
  <si>
    <t>A.</t>
  </si>
  <si>
    <t>B.</t>
  </si>
  <si>
    <t xml:space="preserve">Költségvetési kiadások </t>
  </si>
  <si>
    <t>Működési többlet (A-B) :</t>
  </si>
  <si>
    <t>C.</t>
  </si>
  <si>
    <t>D.</t>
  </si>
  <si>
    <t>Engedélyezett létszám:</t>
  </si>
  <si>
    <t>ebből: Önkormányzat - 1 fő vál. tisztségviselő</t>
  </si>
  <si>
    <t>Felhalmozási hiány (A-B) :</t>
  </si>
  <si>
    <t>Beruházások</t>
  </si>
  <si>
    <t>Felhalmozási bevételek összesen (A + D)</t>
  </si>
  <si>
    <t>Felhalmozási kiadások összesen (B + C)</t>
  </si>
  <si>
    <t>Módosított előirányzat</t>
  </si>
  <si>
    <t>Eredeti előirányzat</t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</si>
  <si>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</si>
  <si>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Életfa Napközi Otthonos Székhely Óvoda</t>
    </r>
    <r>
      <rPr>
        <sz val="9"/>
        <rFont val="Book Antiqua"/>
        <family val="1"/>
      </rPr>
      <t xml:space="preserve"> er. ei.</t>
    </r>
  </si>
  <si>
    <r>
      <rPr>
        <b/>
        <sz val="9"/>
        <rFont val="Book Antiqua"/>
        <family val="1"/>
      </rPr>
      <t xml:space="preserve">Goldmark Károly Műv. Központ </t>
    </r>
    <r>
      <rPr>
        <sz val="9"/>
        <rFont val="Book Antiqua"/>
        <family val="1"/>
      </rPr>
      <t xml:space="preserve"> er. ei.</t>
    </r>
  </si>
  <si>
    <r>
      <rPr>
        <b/>
        <sz val="9"/>
        <rFont val="Book Antiqua"/>
        <family val="1"/>
      </rPr>
      <t xml:space="preserve">Sportiroda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</si>
  <si>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er. ei.</t>
    </r>
  </si>
  <si>
    <r>
      <t xml:space="preserve">Keszthelyi Polgármesteri Hivatal </t>
    </r>
    <r>
      <rPr>
        <sz val="10"/>
        <rFont val="Book Antiqua"/>
        <family val="1"/>
      </rPr>
      <t>er. ei.</t>
    </r>
  </si>
  <si>
    <t>Alapfokú oktatási intézmények tám. (852000)</t>
  </si>
  <si>
    <t>Gazdasági Ellátó Szervezet Keszthely</t>
  </si>
  <si>
    <t xml:space="preserve">Kisérleti utcai riasztó </t>
  </si>
  <si>
    <t xml:space="preserve">számítástechnikai eszközök, nyomtató </t>
  </si>
  <si>
    <t>láncfűrész</t>
  </si>
  <si>
    <t>VÜZ eszközök</t>
  </si>
  <si>
    <t>tablet</t>
  </si>
  <si>
    <t>Balaton parti WC beléptető</t>
  </si>
  <si>
    <t>szivattyú</t>
  </si>
  <si>
    <t>telefontartozék</t>
  </si>
  <si>
    <t>Keszthely Város Önkormányzata Alapellátási Intézete</t>
  </si>
  <si>
    <t>audióméter</t>
  </si>
  <si>
    <t>Goldmark Károly Művelődési Központ</t>
  </si>
  <si>
    <t xml:space="preserve">Számítástechnikai eszközök (TÁMOP) </t>
  </si>
  <si>
    <t xml:space="preserve">Keszthely Város Önkományzat Egyesített Szociális Intézménye </t>
  </si>
  <si>
    <t>mosogatógép</t>
  </si>
  <si>
    <t>Csány-Szendrey ÁMK ablakcsere</t>
  </si>
  <si>
    <t xml:space="preserve">Kísérleti utcai épület villany </t>
  </si>
  <si>
    <t xml:space="preserve">FORFA fűtéskorszerüsítés </t>
  </si>
  <si>
    <t>Sporttelep ablakcsere</t>
  </si>
  <si>
    <t>Gagarin u. konyha gáz leválasztás</t>
  </si>
  <si>
    <t xml:space="preserve">Söprüs gépjármű </t>
  </si>
  <si>
    <t>Közvilágítás 841402</t>
  </si>
  <si>
    <t>Kapott támo-gatás</t>
  </si>
  <si>
    <t>Közpon-tosított ei.</t>
  </si>
  <si>
    <t>Eredeti előirányzat összesen</t>
  </si>
  <si>
    <t>Asbóth SZKI konyha fejlesztés</t>
  </si>
  <si>
    <t>Egry J. Általános Iskola ajtócsere</t>
  </si>
  <si>
    <t>Csány-Szendrey ÁMK - OKB</t>
  </si>
  <si>
    <t>Klebesberg Intézményfenntartó Központ Keszthelyi Tankerülete - OKB</t>
  </si>
  <si>
    <t>Magyar Politikai Foglyok Szövetsége (PM)</t>
  </si>
  <si>
    <t>Zalai Balaton-part Zenekaráért Köz-alapítvány (OKIB 30, TVKB 30, PM 40)</t>
  </si>
  <si>
    <t>Peter Cerny Alapítvány a Beteg Koraszülöttek Gyógyításáért (PM)</t>
  </si>
  <si>
    <t>Keszthelyi Kilóméterek Egyesület (PM)</t>
  </si>
  <si>
    <t>Keszthelyi Spartacus SK Sakkszakosztály (PM)</t>
  </si>
  <si>
    <t>Zalaegerszegi Szimfonikus Zenekar Egyesület (PM)</t>
  </si>
  <si>
    <t>Belvárosi Kereskedők Egyesülete (PM)</t>
  </si>
  <si>
    <t xml:space="preserve">Magyarok Nagyasszonya Plébánia (PM) </t>
  </si>
  <si>
    <t>Zámor Térségért Egyesület (TVKB)</t>
  </si>
  <si>
    <t>Keszthelyi Környezetvédő Egyesület (TVKB)</t>
  </si>
  <si>
    <t>KESOTE Mozgáskorlátozottak Szakosztálya - áthózódó</t>
  </si>
  <si>
    <t>Mazsola Kerékpáros SE  (TVKB)</t>
  </si>
  <si>
    <t>Keszthelyi Kiscápák SE (TVKB)</t>
  </si>
  <si>
    <t>Magyar Máltai Szeretetszolgálat Keszthelyi Csoportja (PM 100, ESZEB 100)</t>
  </si>
  <si>
    <t>Szent Erzsébet Alapítvány (ESZEB)</t>
  </si>
  <si>
    <t>Magyarországi Gyermekbarátok Mozgalma (ESZEB)</t>
  </si>
  <si>
    <t>Keszthelyi Feltámadás Cserkészcsapat Alapítvány (ESZEB)</t>
  </si>
  <si>
    <t>Keszthelyi Nemzeti Kör Közhasznú Egyesület (OKB)</t>
  </si>
  <si>
    <t>VÜZ Kft - iszapkotrás</t>
  </si>
  <si>
    <t>Közműfejlesztési hozzájárulás</t>
  </si>
  <si>
    <t>Keszthelyi Közös Önkormányzai Hivatal</t>
  </si>
  <si>
    <t>Számítástechnikai eszközök - szünetmentes, fénymásoló</t>
  </si>
  <si>
    <t>a./ Önkorm.és társulások általános végrehajtó igazgatási tev.( 841126 )</t>
  </si>
  <si>
    <t>a./ Önkormányzatok és társulások ált. végrehajtó igazgatási tev. ( 841126 )</t>
  </si>
  <si>
    <t>F.Gy. Városi Könyvtár</t>
  </si>
  <si>
    <t>Tetőszerkezet javítása</t>
  </si>
  <si>
    <t>Intézményi működési bevételek (vagyonkezelés)</t>
  </si>
  <si>
    <t>Kapott támogatások - központosított tám.</t>
  </si>
  <si>
    <t>talajterhelési díj</t>
  </si>
  <si>
    <t>Schwarz D.u. lakótelep játszótér - csúszda</t>
  </si>
  <si>
    <t>Fénytechnika</t>
  </si>
  <si>
    <t>Táblagép</t>
  </si>
  <si>
    <t xml:space="preserve">2. Munkaadókat terhelő járulékok </t>
  </si>
  <si>
    <t xml:space="preserve">Munkaadókat terhelő járulékok </t>
  </si>
  <si>
    <t xml:space="preserve">Munka-adókat terhelő járu-lékok </t>
  </si>
  <si>
    <t>Munkaadókat terhelő járulékok</t>
  </si>
  <si>
    <t xml:space="preserve">Módosított előirányzat </t>
  </si>
  <si>
    <t xml:space="preserve">Teljesítés </t>
  </si>
  <si>
    <t>T/M %</t>
  </si>
  <si>
    <t>Teljesítés</t>
  </si>
  <si>
    <t>T/M%</t>
  </si>
  <si>
    <t>Parkoló üz. 522130 er.ei</t>
  </si>
  <si>
    <t>Nem lakóing.bérbeadás 680002 er. ei.</t>
  </si>
  <si>
    <t>Állateü.ell. 750000 er. ei.</t>
  </si>
  <si>
    <t>Önk.jogalkotás 841112 er. ei.</t>
  </si>
  <si>
    <t>Adók,ill. bev. 841133 er.ei.</t>
  </si>
  <si>
    <t>Önk.elszám. 841901 er. ei.</t>
  </si>
  <si>
    <t>Önk.vagyonnal való gazd. 841154 er.ei.</t>
  </si>
  <si>
    <t>Lakóingatlan bérbeadása és üz. 680001 er. ei.</t>
  </si>
  <si>
    <t>Közvilágítás 841402 er.ei.</t>
  </si>
  <si>
    <t xml:space="preserve">Fin. műv. 841912 er. ei. </t>
  </si>
  <si>
    <t>Fogorvosi szakell. 862303 er. ei.</t>
  </si>
  <si>
    <t>Civil szerv. műk.tám. 890301 er. ei.</t>
  </si>
  <si>
    <t>Közc. fogl. 890442 er. ei.</t>
  </si>
  <si>
    <t>Módosított előirányzat összesen</t>
  </si>
  <si>
    <t>Bűnmegelőzés 842428</t>
  </si>
  <si>
    <r>
      <t xml:space="preserve">Keszthelyi Közös Önk. Hivatal </t>
    </r>
    <r>
      <rPr>
        <sz val="9"/>
        <rFont val="Book Antiqua"/>
        <family val="1"/>
      </rPr>
      <t>módosított előirányzat</t>
    </r>
  </si>
  <si>
    <t>Módosított előiányzat</t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</si>
  <si>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er. ei.</t>
    </r>
  </si>
  <si>
    <t xml:space="preserve">Összesen eredeti ei. </t>
  </si>
  <si>
    <t>Erdősítés 020000 er. ei.</t>
  </si>
  <si>
    <t>Város-és község-gazd. szolg. (főép.) 841403 er.ei.</t>
  </si>
  <si>
    <t>Önk. elszám. 841913 er. ei.</t>
  </si>
  <si>
    <t>Tartalékok 841908 er. ei.</t>
  </si>
  <si>
    <t>Közter.rendj. 842421 er.ei.</t>
  </si>
  <si>
    <t xml:space="preserve">Bűnmegelőzés 842428 er. ei. </t>
  </si>
  <si>
    <t>Középf.okt.int. tám. 853000 er. ei.</t>
  </si>
  <si>
    <t>Gyermekjóléti feladatok 889202 er. ei.</t>
  </si>
  <si>
    <t>Egyházak köz. és hitél. tev. 890506 er. ei.</t>
  </si>
  <si>
    <t>Közcélú fogl. 890442 er. ei.</t>
  </si>
  <si>
    <t>Másh.nem sor. egyéb sport tám. 931903 er.ei.</t>
  </si>
  <si>
    <t xml:space="preserve">Köztemető fennt., műk. 960302 er. ei. </t>
  </si>
  <si>
    <t>Teljesítés összesen</t>
  </si>
  <si>
    <t>Keszthelyi Közös Önkormányzati Hivatal módosított előirányzat</t>
  </si>
  <si>
    <t>Függő bevétel</t>
  </si>
  <si>
    <t>Felhalm. bevét.</t>
  </si>
  <si>
    <t>Függő</t>
  </si>
  <si>
    <t>Előző évi visszatérülés</t>
  </si>
  <si>
    <t>Ellátottak pénz-beli jutta-tása</t>
  </si>
  <si>
    <t>Társ. szoc.pol. jutt.</t>
  </si>
  <si>
    <t xml:space="preserve">Tel.hull. kez. 381103 er. ei. </t>
  </si>
  <si>
    <t>Út, autópálya ép., műk. 421100 er. ei.</t>
  </si>
  <si>
    <t>Alapfokú okt. int. tám. 852000 er. ei.</t>
  </si>
  <si>
    <t>Ár- és belvíz-véd.tev. 842541 er. ei.</t>
  </si>
  <si>
    <t>Fin.műv. 841912 er. ei.</t>
  </si>
  <si>
    <t>Önk.vagyonnal való gazd. 841154 er. ei.</t>
  </si>
  <si>
    <t>Utak, üz. 522100 er. ei.</t>
  </si>
  <si>
    <t xml:space="preserve">Út, autópálya építés 421100 eredeti ei. </t>
  </si>
  <si>
    <t>Végle-ges pénzeszköz átadások</t>
  </si>
  <si>
    <t>Társ. és szociálpol. juttatás</t>
  </si>
  <si>
    <t>Pénz-marad-vány ig.</t>
  </si>
  <si>
    <t>Előző évi visszatérülések</t>
  </si>
  <si>
    <t>E.</t>
  </si>
  <si>
    <t>Függő, átfutó, kiegyenlítő bevételek</t>
  </si>
  <si>
    <t xml:space="preserve">F. </t>
  </si>
  <si>
    <t>Függő, átfutó, kiegyenlítő kiadások</t>
  </si>
  <si>
    <t>Működési bevételek összesen (A + D + E)</t>
  </si>
  <si>
    <t>Működési kiadások összesen (B + C + F)</t>
  </si>
  <si>
    <t>Teljesítésből</t>
  </si>
  <si>
    <t>Önként váll. feladatok</t>
  </si>
  <si>
    <t>Pénzforg.nélküli bevételek - pénzmaradvány</t>
  </si>
  <si>
    <t>Önként váll. feladat</t>
  </si>
  <si>
    <t>9. Előző évi kiegészítések, visszatérülések</t>
  </si>
  <si>
    <t>Felhalmozási célú kiadások össz.:</t>
  </si>
  <si>
    <t>10. Támogatási kölcsön nyújtása</t>
  </si>
  <si>
    <t>Teljesítés (T)</t>
  </si>
  <si>
    <t>Módosított előirányzat (M)</t>
  </si>
  <si>
    <t>Lakás vásárlás 5 db (Cserszeg u. 18)</t>
  </si>
  <si>
    <t>Tapolcai u. hinta</t>
  </si>
  <si>
    <t>információs tábla</t>
  </si>
  <si>
    <t xml:space="preserve">Kossuth u. 20. (órás üzlet) </t>
  </si>
  <si>
    <t>Kossuth u. 10-12. homlokzat (lakás)</t>
  </si>
  <si>
    <t xml:space="preserve">Teljesítésből </t>
  </si>
  <si>
    <t>Önként váll.feladat</t>
  </si>
  <si>
    <t>Tervezés, lebonyolítás, műszaki ell.</t>
  </si>
  <si>
    <t xml:space="preserve">Önként vállalt feladat </t>
  </si>
  <si>
    <t>Önkormányzati intézmények 2012. évi alulfinanszírozása</t>
  </si>
  <si>
    <t>Megszünt intézmények 2012. évi alulfinanszírozásának visszautalása</t>
  </si>
  <si>
    <t>Borbarát Hölgyek Egyesülete (áthúzódó) (TVKB 80, OKIB 75)</t>
  </si>
  <si>
    <t>Erdeifaluért Kiemelten Közhasznú Alapítvány - PM</t>
  </si>
  <si>
    <t>Magyar Bélyeggűjtők Orsz.Szöv. - PM</t>
  </si>
  <si>
    <t>Zeneiskola Baráti Kör - PM</t>
  </si>
  <si>
    <t>Helikon Liget Egyesület - TVKB</t>
  </si>
  <si>
    <t>Keszthelyi Yacht Club - PM</t>
  </si>
  <si>
    <t>Keszthely Város Roma Nemzetiségi Önkormányzata - ESZEB 75, PM 60</t>
  </si>
  <si>
    <t>Vajda János Gimnázium - OKIB</t>
  </si>
  <si>
    <t xml:space="preserve">Városház u. 1/A. ÖKOHÁZ bontása </t>
  </si>
  <si>
    <t>TÁMOP-2.4.5-12/3-2012-0036.pály</t>
  </si>
  <si>
    <t>Gépkocsi felújítása - EXZ-345</t>
  </si>
  <si>
    <t>Gépkocsi felújítása - ELS-733</t>
  </si>
  <si>
    <t>Bem dombormű</t>
  </si>
  <si>
    <t>TÁMOP-2.4.5-12/2012-0036.pály.</t>
  </si>
  <si>
    <t>Fűkasza 2 db</t>
  </si>
  <si>
    <t>Fűnyíró</t>
  </si>
  <si>
    <t>Hűtőgép</t>
  </si>
  <si>
    <t>Lombfúvó</t>
  </si>
  <si>
    <t>Zongora</t>
  </si>
  <si>
    <t>Életfa Napközi Otthonos Székhely Óvoda</t>
  </si>
  <si>
    <t>Kerti kiülő (TÁMOP)</t>
  </si>
  <si>
    <t>Keszthely-Hévízi Kistérségi Többcélú Társulás Szociális Szolgáltató Központ</t>
  </si>
  <si>
    <t>Megszünés miatt pénzkészlet átadása Keszthelyi Közös Önkorm. Hivatalnak</t>
  </si>
  <si>
    <t>Szerk. átal.tart. kapott tám</t>
  </si>
  <si>
    <t>Gépjár-műadó</t>
  </si>
  <si>
    <t>Pénzügyi befek-tetések</t>
  </si>
  <si>
    <t>Támo-gatás-értékű bevételek</t>
  </si>
  <si>
    <t>Egyéb felhalm. bevé-telek</t>
  </si>
  <si>
    <t>Ig.szolg. bírságok, pótlékok, egyéb köz-hatalmi bev.</t>
  </si>
  <si>
    <t>Felhalmozási és tőkejellegű bevételek</t>
  </si>
  <si>
    <t>ebből: tárgyi eszközök értékesítése</t>
  </si>
  <si>
    <t>ingatlan értékesítése</t>
  </si>
  <si>
    <t>egyéb felhalmozási bevételek</t>
  </si>
  <si>
    <t xml:space="preserve">Egyéb közhatalmi bevételek (közig.bírság) </t>
  </si>
  <si>
    <t>Bírság, pótlék</t>
  </si>
  <si>
    <t>Bírság bevétel (szab.sértés, közter.bírság)</t>
  </si>
  <si>
    <t>Önkormányzat műk.célú költségvetési tám.</t>
  </si>
  <si>
    <t>Szerkezetátalakítási tartalékból kapott tám.</t>
  </si>
  <si>
    <t>ebből: adósságkonszolidáció</t>
  </si>
  <si>
    <t>bérkompenzáció</t>
  </si>
  <si>
    <t>2. Önkormányzat költségvetési támogatása</t>
  </si>
  <si>
    <t xml:space="preserve">1. Felhalmozási és tőkejellegű bevételek </t>
  </si>
  <si>
    <t>2. Önkormányzati költségvetési támogatása</t>
  </si>
  <si>
    <t>3. Támogatásértékű felhalmozási bevételek</t>
  </si>
  <si>
    <t>4. Felhalmozási célú pénzeszközátvételek</t>
  </si>
  <si>
    <t>6. Felhalmozási célú hitelek felvétele</t>
  </si>
  <si>
    <t>7. Támogatási kölcsön visszatérülése</t>
  </si>
  <si>
    <t>Felhalmozási célú bevételek összesen</t>
  </si>
  <si>
    <t>7. Pénzmaradvány igénybevétele műk. célra</t>
  </si>
  <si>
    <t>4. Támogatásértékű műk. kiadások</t>
  </si>
  <si>
    <t>5. Pénzmaradvány igénybevétele felhalm.célra</t>
  </si>
  <si>
    <t>Közterületfelügy. 842421</t>
  </si>
  <si>
    <t>Ár és belvíz védelem 842541</t>
  </si>
  <si>
    <t>önként váll.feladat</t>
  </si>
  <si>
    <t>Alapfokú oktatás int.programjainak komplex tám. (853000 )</t>
  </si>
  <si>
    <t>Csány ÁMK Forfa épület</t>
  </si>
  <si>
    <t>Egry J. Iskola udvar térkő</t>
  </si>
  <si>
    <t>Fűtés korszerűsítés</t>
  </si>
  <si>
    <t>Raktár villany</t>
  </si>
  <si>
    <t>Ranolder J.Általános Iskola - TVKB</t>
  </si>
  <si>
    <t>Értelmi Fogyatékos Gyermekekért Alapítvány - ESZEB</t>
  </si>
  <si>
    <t>Alapfokú okt.intézmények tám. (852000)</t>
  </si>
  <si>
    <t>Középfokú okt. int. tám. (853000)</t>
  </si>
  <si>
    <t>Civil szervezetek műk. tám.  (890301)</t>
  </si>
  <si>
    <t xml:space="preserve">pénzügyi befektetések bevétele, osztalék </t>
  </si>
  <si>
    <t xml:space="preserve"> </t>
  </si>
  <si>
    <t>Sajátos folyó bevételek, talajterhelési díj</t>
  </si>
  <si>
    <t>Alapfokú oktatási int.tám. (852000)</t>
  </si>
  <si>
    <t>Eszközök</t>
  </si>
  <si>
    <t>állományi érték</t>
  </si>
  <si>
    <t>Források</t>
  </si>
  <si>
    <t>előző év</t>
  </si>
  <si>
    <t>tárgy év</t>
  </si>
  <si>
    <t>A./ Befektetett eszközök</t>
  </si>
  <si>
    <t>D./ Saját tőke</t>
  </si>
  <si>
    <t>I. Immateriális javak</t>
  </si>
  <si>
    <t>1. Tartós  tőke</t>
  </si>
  <si>
    <t>2. Tőkeváltozások</t>
  </si>
  <si>
    <t>II. Tárgyi eszközök</t>
  </si>
  <si>
    <t>1. Ingatlanok, kapcs.v.ért.j.</t>
  </si>
  <si>
    <t>E./ Tartalékok</t>
  </si>
  <si>
    <t>2. Gépek,berend.és felsz.</t>
  </si>
  <si>
    <t>I. Költségv.tartalékok</t>
  </si>
  <si>
    <t>3. Járművek</t>
  </si>
  <si>
    <t>1. Kv-i tartalék elsz.</t>
  </si>
  <si>
    <t>4. Beruházások</t>
  </si>
  <si>
    <t>tárgyévi kv-i tartalék</t>
  </si>
  <si>
    <t>5. Beruházásra adott előlegek</t>
  </si>
  <si>
    <t>előlő évi kv-i tartalék</t>
  </si>
  <si>
    <t>2. Költségvetési pénzmar.</t>
  </si>
  <si>
    <t>III.Befektetett pü.eszközök</t>
  </si>
  <si>
    <t>1. Tartós részesedések</t>
  </si>
  <si>
    <t>F./ Kötelezettségek</t>
  </si>
  <si>
    <t>2. Értékpapírok</t>
  </si>
  <si>
    <t>I. Hosszú lejáratú köt.</t>
  </si>
  <si>
    <t>3. Tartósan adott kölcsönök</t>
  </si>
  <si>
    <t>1. Hosszú lej.kötelezettségek</t>
  </si>
  <si>
    <t>2. Fejlesztési hitel</t>
  </si>
  <si>
    <t>IV.Üzemelt.kez.átad.eszk.</t>
  </si>
  <si>
    <t>1.Üzemelt.kez.átad.eszközök</t>
  </si>
  <si>
    <t>II.Rövid lejár.köt.</t>
  </si>
  <si>
    <t>2.Vagyonkez.adott eszközök</t>
  </si>
  <si>
    <t>1. Rövid lej.kölcsön</t>
  </si>
  <si>
    <t>2. Rövid lej.hitelek</t>
  </si>
  <si>
    <t>ebből:fejl.hitel köv.évi törl.</t>
  </si>
  <si>
    <t>B./ Forgóeszközök</t>
  </si>
  <si>
    <t>3. Kötelezettségek (száll.)</t>
  </si>
  <si>
    <t>I. Készletek</t>
  </si>
  <si>
    <t>tárgyévi szállítók</t>
  </si>
  <si>
    <t>1. Anyagok</t>
  </si>
  <si>
    <t>tárgyévet köv.évi száll.köt.</t>
  </si>
  <si>
    <t>4.Egyéb rövid lejár.köt.</t>
  </si>
  <si>
    <t>II. Követelések</t>
  </si>
  <si>
    <t>tám.program előleg.</t>
  </si>
  <si>
    <t>1. Követelések (vevők)</t>
  </si>
  <si>
    <t>helyi adó túlfizetés</t>
  </si>
  <si>
    <t>2. Adósok</t>
  </si>
  <si>
    <t>egyéb hosszú lej. köt. köv. évi törl.részlete</t>
  </si>
  <si>
    <t>3. Rövid lej.kölcsönök</t>
  </si>
  <si>
    <t>tárgyévi kv-t terh. egyéb röv.lejáratú köt.</t>
  </si>
  <si>
    <t>ebből:Kölcsön tárgyévet köv.r.</t>
  </si>
  <si>
    <t>4. Egyéb követelések</t>
  </si>
  <si>
    <t>III. Egyéb passzív elsz.</t>
  </si>
  <si>
    <t>IV. Pénzeszközök</t>
  </si>
  <si>
    <t>1.Kv-i passzív függő elsz.</t>
  </si>
  <si>
    <t>1. Pénztárak és betétkönyvek</t>
  </si>
  <si>
    <t>2.Kv-i passzív átfutó elsz.</t>
  </si>
  <si>
    <t>2. Költségvetési fiz.számlák</t>
  </si>
  <si>
    <t>3.Kv-i passzív kiegy.elsz.</t>
  </si>
  <si>
    <t>4. Idegen pénzeszközök</t>
  </si>
  <si>
    <t>4.Kv-en kívüli passzív elsz.</t>
  </si>
  <si>
    <t>V. Egyéb aktív pü.elsz.</t>
  </si>
  <si>
    <t>1. Kv-i aktív függő elszám.</t>
  </si>
  <si>
    <t>2. Kv-i átfutó elszám.</t>
  </si>
  <si>
    <t>3. Kv-i aktív kiegyenl.elsz.</t>
  </si>
  <si>
    <t>Eszközök összesen:</t>
  </si>
  <si>
    <t>Források összesen:</t>
  </si>
  <si>
    <t>Adósságot keletkeztető ügyletekből és kezességvállalásokból fennálló kötelezettségek</t>
  </si>
  <si>
    <t>Készfizető kezesség</t>
  </si>
  <si>
    <t>Évek</t>
  </si>
  <si>
    <t>2013.</t>
  </si>
  <si>
    <t>2014.</t>
  </si>
  <si>
    <t>2015.</t>
  </si>
  <si>
    <t xml:space="preserve">Keszthelyi Városüzemeltető Kft - gázmotoros blokkfűtőmű beruházás 2015.12.31-ig. 277/2009. (IX.24.) 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</si>
  <si>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</si>
  <si>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</si>
  <si>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</si>
  <si>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2012.</t>
  </si>
  <si>
    <t>Fejlesztési hitel - Zámor térség útfelújítás 145/2006.(V.25.) 1017-15/2006. szerződés szerint</t>
  </si>
  <si>
    <t>Fejlesztési hitel 265/2010. (IX.30.),  370/2010. (XII.15.) összesen: 1.029.107 eFt lejárat: 2028.12.27.</t>
  </si>
  <si>
    <r>
      <t>ebből</t>
    </r>
    <r>
      <rPr>
        <b/>
        <sz val="10"/>
        <rFont val="Book Antiqua"/>
        <family val="1"/>
      </rPr>
      <t>:</t>
    </r>
    <r>
      <rPr>
        <sz val="10"/>
        <rFont val="Book Antiqua"/>
        <family val="1"/>
      </rPr>
      <t xml:space="preserve"> Balatonparti játszótér 10.500 eFt, Büdösárok-záportározó 20.494 eFt, Kossuth-Deák körforg.36.915 eFt, VSZK felújítás 22.036 eFt,</t>
    </r>
    <r>
      <rPr>
        <strike/>
        <sz val="10"/>
        <rFont val="Book Antiqua"/>
        <family val="1"/>
      </rPr>
      <t xml:space="preserve"> Városi Kórház rehab.fejl. 22.000 eFt</t>
    </r>
    <r>
      <rPr>
        <sz val="10"/>
        <rFont val="Book Antiqua"/>
        <family val="1"/>
      </rPr>
      <t>,  Fő tér I. ütem 722.000 eFt,  Fő tér II.ütem 110.000 eFt, Sétány-fejlesztés a keszthelyi Balaton-parton 52.176 eFt</t>
    </r>
  </si>
  <si>
    <t xml:space="preserve">Városi Kórház energiaracionalizálás </t>
  </si>
  <si>
    <t>Fejlesztési hitel - Fő tér rehabilitáció II. ütem 272/2011. (X.17.) összege: 187.979 eFt lejárat: 2030.</t>
  </si>
  <si>
    <t>Részletfizetés</t>
  </si>
  <si>
    <t>Zala Megyei Önkormányzat - Mozgás Háza 2010.03.10-2029.03.10</t>
  </si>
  <si>
    <t>Saját bevételek</t>
  </si>
  <si>
    <t>1. évben</t>
  </si>
  <si>
    <t>2. évben</t>
  </si>
  <si>
    <t>3. évben</t>
  </si>
  <si>
    <t xml:space="preserve">Helyi adók </t>
  </si>
  <si>
    <t>Osztalékok, koncessziós díjak, hozam 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</si>
  <si>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</si>
  <si>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</si>
  <si>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</si>
  <si>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</si>
  <si>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Kezességvállalásból kapcsolatos megtérülés</t>
  </si>
  <si>
    <t>Saját bevétel 50%</t>
  </si>
  <si>
    <t>Hitelkamatok</t>
  </si>
  <si>
    <t>Fejlesztési hitel - Zámor térség útfelújítás (79.000 eFt)</t>
  </si>
  <si>
    <t xml:space="preserve">Fejlesztési hitel </t>
  </si>
  <si>
    <r>
      <t>ebből</t>
    </r>
    <r>
      <rPr>
        <b/>
        <sz val="10"/>
        <rFont val="Book Antiqua"/>
        <family val="1"/>
      </rPr>
      <t>:</t>
    </r>
    <r>
      <rPr>
        <sz val="10"/>
        <rFont val="Book Antiqua"/>
        <family val="1"/>
      </rPr>
      <t xml:space="preserve"> Balatonparti játszótér, Büdösárok-záportározó, Kossuth-Deák körforg., VSZK felújítás, Városi Kórház rehab.fejl.,  Fő tér I. ütem,  Fő tér II.ütem, Sétány-fejlesztés a keszthelyi Balaton-parton (974.121 eFt)</t>
    </r>
  </si>
  <si>
    <t>Városi Kórház energiaracionalizálás  (54.986 eFt)</t>
  </si>
  <si>
    <t>Fejlesztési hitel - Fő tér rehabilitáció II. ütem (187.979 eFt)</t>
  </si>
  <si>
    <t>Rövid lejáratú működési hitel (318.113 eFt)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</si>
  <si>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</si>
  <si>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</si>
  <si>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</si>
  <si>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>Nemzeti Kat. Program Nonprofit Kft. (adatbázis frissítése) 13/2010. ( I. 28.)</t>
  </si>
  <si>
    <t>Egészségügyi prevenciós feladatok</t>
  </si>
  <si>
    <t xml:space="preserve">Pannon EGTC tagdíj 222/2010. (VII.29.) </t>
  </si>
  <si>
    <t>Fő tér rehabilitáció I.ütem pályázati önrész</t>
  </si>
  <si>
    <t>Fő tér rehabilitáció II.ütem pályázati önrész</t>
  </si>
  <si>
    <t>Phonix vitorláskikötő bérleti díja 248/2011.(IX.29) *</t>
  </si>
  <si>
    <t>Phonix vitorláskikötő mederhasználati díja 248/2011.(IX.29) - tovább-számlázásra kerül a kötelezettség a Keszthelyi Jachtkikötő Kft részére *</t>
  </si>
  <si>
    <t>Phonix vitorláskikötő vételára</t>
  </si>
  <si>
    <t>NYDOP-2.1.1/F-09-2010-0007. - Sétányfejlesztés és a közterületek megújítása a keszthelyi Balaton-parton pályázat I. ütem - önerő</t>
  </si>
  <si>
    <t>Sétányfejlesztés és a közterületek megújítása a keszthelyi Balaton-parton pályázat II. ütem - önerő</t>
  </si>
  <si>
    <t xml:space="preserve">KEOP pály.-Épület-energ. fejl.megújuló energiaforrás haszn. kombinálva </t>
  </si>
  <si>
    <t>Közép-dunántúli Környezetvédelmi és Vízügyi Igazgatóság - 3840/2.hrsz strandfürdő bérleti díj  Lejárat: 2021.09.20.</t>
  </si>
  <si>
    <t>Mentor Iroda működtetése 2013. 03. 01-ig</t>
  </si>
  <si>
    <t>A támogatás megnevezése</t>
  </si>
  <si>
    <t>Önkormányzati rendelet / határozat száma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</si>
  <si>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</si>
  <si>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</si>
  <si>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</si>
  <si>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</si>
  <si>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</si>
  <si>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</si>
  <si>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</si>
  <si>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45/2009. (XII.18.)</t>
  </si>
  <si>
    <t>Építményadó</t>
  </si>
  <si>
    <t>Kommunális adó</t>
  </si>
  <si>
    <t>33-50</t>
  </si>
  <si>
    <t>27/1996. (X.29.)</t>
  </si>
  <si>
    <t xml:space="preserve">Ellátottak térítési díja (Idősek Otthona) </t>
  </si>
  <si>
    <t xml:space="preserve">27/1996. (X.29.) </t>
  </si>
  <si>
    <t>Nappali ellátás (Idősek Klubja)</t>
  </si>
  <si>
    <t xml:space="preserve">Szociális étkeztetés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</si>
  <si>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</si>
  <si>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</si>
  <si>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</si>
  <si>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</si>
  <si>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 xml:space="preserve">Intézmény neve                 </t>
  </si>
  <si>
    <t>Módosított pénz-maradvány</t>
  </si>
  <si>
    <t>Egészség-biztosítási Alap marad-ványa</t>
  </si>
  <si>
    <t xml:space="preserve">Kötelezettséggel terhelt pénzmaradvány </t>
  </si>
  <si>
    <t xml:space="preserve">Szabad pénzmaradvány </t>
  </si>
  <si>
    <t>Működés</t>
  </si>
  <si>
    <t>Felhal-mozás</t>
  </si>
  <si>
    <t>Műkö-désre</t>
  </si>
  <si>
    <t>Felhal-mozásra</t>
  </si>
  <si>
    <t xml:space="preserve">Elvonás </t>
  </si>
  <si>
    <t>Szállítók (dologi kiadás)</t>
  </si>
  <si>
    <t>Szabad pénzmaradvány elvonás</t>
  </si>
  <si>
    <t>F. Gy. Városi Könyvtár</t>
  </si>
  <si>
    <t>Sportiroda</t>
  </si>
  <si>
    <t>Keszthely Város Önkormányzata  Alapellátási Intézet</t>
  </si>
  <si>
    <t>Egyesített Szociális Intézmény</t>
  </si>
  <si>
    <t xml:space="preserve">Munkáltatói kölcsön </t>
  </si>
  <si>
    <t xml:space="preserve">Keszthely Város Önkormányzata  </t>
  </si>
  <si>
    <t>Környezetvédelmi alap</t>
  </si>
  <si>
    <t>Önkormányzat összesen</t>
  </si>
  <si>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</si>
  <si>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</si>
  <si>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</si>
  <si>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</si>
  <si>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</si>
  <si>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Városüzemeltető Egyszemélyes Nonprofit Kft.</t>
  </si>
  <si>
    <t>Keszthely, Vásár tér 10.</t>
  </si>
  <si>
    <t>Keszthelyi Televízió Szolgáltató Kft.</t>
  </si>
  <si>
    <t>Keszthely, Kossuth L.u. 45</t>
  </si>
  <si>
    <t>Keszthelyi HUSZ Kft</t>
  </si>
  <si>
    <t>Keszthely, 0249/7. hrsz</t>
  </si>
  <si>
    <t xml:space="preserve">Keszthelyi Jachtkikötő Kft </t>
  </si>
  <si>
    <t>Keszthely, Fő tér 1.</t>
  </si>
  <si>
    <t>Keszthely Város Önkormányzata 50%-on felüli részesedéssel rendelkezik:</t>
  </si>
  <si>
    <t>KETÉH Kft.</t>
  </si>
  <si>
    <t>Keszthely Város Önkormányzata 25%-on felüli részesedéssel rendelkezik:</t>
  </si>
  <si>
    <t>Nyugat-Balatoni Turisztikai Iroda Nonprofit Kft.</t>
  </si>
  <si>
    <t>Keszthely, Kossuth L. u. 28.</t>
  </si>
  <si>
    <t>Keszthely Város Önkormányzata 25%-ot el nem érő részesedéssel rendelkezik:</t>
  </si>
  <si>
    <t>Municipal Önkormányzati Kárpótlási Jegy Befektető Zrt.</t>
  </si>
  <si>
    <t>Budapest Király u. 1/a.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</si>
  <si>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</si>
  <si>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</si>
  <si>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</si>
  <si>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</si>
  <si>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Siófok, Krúdy sétány 2.</t>
  </si>
  <si>
    <t>10.779 db A104246-115024 sorsz. 20 eFt névértékű</t>
  </si>
  <si>
    <t xml:space="preserve">13.812 db A231143-244954.sorsz. 20 eFt névértékű </t>
  </si>
  <si>
    <t>Dunántúli Regionális Vízmű Zrt.</t>
  </si>
  <si>
    <t>Siófok, Tanácsház u. 7.</t>
  </si>
  <si>
    <t>895 db A 404500- A405394 sorsz. 10 eFt névértékű</t>
  </si>
  <si>
    <t>Észak-zalai Térségi Integrált Szakképző Központ Nonprofit Kft.</t>
  </si>
  <si>
    <t>Zalaegerszeg, Kinizsi u. 74.</t>
  </si>
  <si>
    <t xml:space="preserve">Innovációs Inkubátorház Kft. </t>
  </si>
  <si>
    <t>Székesfehérvár, Budai kapu 49-51. C. ép. 708.</t>
  </si>
  <si>
    <t>M i n d ö s s z e s e n :</t>
  </si>
  <si>
    <t>Költségvetési szervek megnevezése</t>
  </si>
  <si>
    <t>Pénzeszközök állománya</t>
  </si>
  <si>
    <t>Változás</t>
  </si>
  <si>
    <t xml:space="preserve">Keszthely Város Önkormányzat </t>
  </si>
  <si>
    <t>Életfa Napközi Otthonos Óvoda</t>
  </si>
  <si>
    <t>Fejér György Városi Könyvtár</t>
  </si>
  <si>
    <t>Keszthely Város Egyesített Szociális Intézménye</t>
  </si>
  <si>
    <t>Sorszám</t>
  </si>
  <si>
    <t>ESZKÖZÖK</t>
  </si>
  <si>
    <t>Előző év</t>
  </si>
  <si>
    <t>Tárgyév</t>
  </si>
  <si>
    <t>Változás 
%-a</t>
  </si>
  <si>
    <t>érték</t>
  </si>
  <si>
    <t>1</t>
  </si>
  <si>
    <t>2</t>
  </si>
  <si>
    <t>3</t>
  </si>
  <si>
    <t>5</t>
  </si>
  <si>
    <t xml:space="preserve"> I. Immateriális javak </t>
  </si>
  <si>
    <t>1.</t>
  </si>
  <si>
    <t>II. Tárgyi eszközök (3+22+29)</t>
  </si>
  <si>
    <t>2.</t>
  </si>
  <si>
    <t>II/1. Törzsvagyon (4+15)</t>
  </si>
  <si>
    <t>3.</t>
  </si>
  <si>
    <t xml:space="preserve">   A/ Forgalomképtelen Ingatlanok (5+7)</t>
  </si>
  <si>
    <t>4.</t>
  </si>
  <si>
    <t xml:space="preserve">a) Kizárólagos nemzeti vagyonba tartozó  ingatlanok </t>
  </si>
  <si>
    <t>5.</t>
  </si>
  <si>
    <t xml:space="preserve">      1. Köztemető</t>
  </si>
  <si>
    <t>6.</t>
  </si>
  <si>
    <t>b) Nemzetgazdasági szempontból kiemelt jelentőségű ingatlanok (8-tól 14-ig)</t>
  </si>
  <si>
    <t>7.</t>
  </si>
  <si>
    <t xml:space="preserve">      1. Földterületek</t>
  </si>
  <si>
    <t>8.</t>
  </si>
  <si>
    <t xml:space="preserve">      2. Vizek, közcélú vízi létesítmények</t>
  </si>
  <si>
    <t>9.</t>
  </si>
  <si>
    <t xml:space="preserve">      3. Közlekedési terület (utak) </t>
  </si>
  <si>
    <t>10.</t>
  </si>
  <si>
    <t xml:space="preserve">      4. Egyéb épület  </t>
  </si>
  <si>
    <t>11.</t>
  </si>
  <si>
    <t xml:space="preserve">      5. Műemlék építmények </t>
  </si>
  <si>
    <t>12.</t>
  </si>
  <si>
    <t xml:space="preserve">      6. Egyéb építmény </t>
  </si>
  <si>
    <t>13.</t>
  </si>
  <si>
    <t xml:space="preserve">      7. Folyamatban lévő ingatlan beruházás</t>
  </si>
  <si>
    <t>14.</t>
  </si>
  <si>
    <t xml:space="preserve">   B/Korlátozottan forgalomképes ingatlanok (16-tól 21-ig)</t>
  </si>
  <si>
    <t>15.</t>
  </si>
  <si>
    <t>16.</t>
  </si>
  <si>
    <t xml:space="preserve">      2. Műemlék épületek, építmények </t>
  </si>
  <si>
    <t>17.</t>
  </si>
  <si>
    <t xml:space="preserve">      3. Egyéb épület (intézményi, nem lakás célú) </t>
  </si>
  <si>
    <t>18.</t>
  </si>
  <si>
    <t xml:space="preserve">      4. Közművek (víz, szennyvízcsatorna)</t>
  </si>
  <si>
    <t>19.</t>
  </si>
  <si>
    <t xml:space="preserve">      5. Egyéb építmények</t>
  </si>
  <si>
    <t>20.</t>
  </si>
  <si>
    <t xml:space="preserve">      6. Folyamatban lévő ingatlan beruházás</t>
  </si>
  <si>
    <t>21.</t>
  </si>
  <si>
    <t>II/2. Üzleti (forgalomképes) ingatlanok (23-től 28-ig)</t>
  </si>
  <si>
    <t>22.</t>
  </si>
  <si>
    <t>23.</t>
  </si>
  <si>
    <t xml:space="preserve">      2. Telkek</t>
  </si>
  <si>
    <t>24.</t>
  </si>
  <si>
    <t xml:space="preserve">     3. Lakóépületek</t>
  </si>
  <si>
    <t>25.</t>
  </si>
  <si>
    <t xml:space="preserve">     4. Egyéb épületek</t>
  </si>
  <si>
    <t>26.</t>
  </si>
  <si>
    <t xml:space="preserve">     5. Egyéb építmények</t>
  </si>
  <si>
    <t>27.</t>
  </si>
  <si>
    <t xml:space="preserve">     6. Folyamatban lévő ingatlan beruházások</t>
  </si>
  <si>
    <t>28.</t>
  </si>
  <si>
    <t>II/3. Egyéb tárgyi eszközök (30-tól 33-ig)</t>
  </si>
  <si>
    <t>29.</t>
  </si>
  <si>
    <t xml:space="preserve">      1. Gépek berendezések felszerelések</t>
  </si>
  <si>
    <t>30.</t>
  </si>
  <si>
    <t xml:space="preserve">      2. Járművek</t>
  </si>
  <si>
    <t>31.</t>
  </si>
  <si>
    <t xml:space="preserve">      3. Tenyészállatok</t>
  </si>
  <si>
    <t>32.</t>
  </si>
  <si>
    <t xml:space="preserve">      4. Folyamatban lévő beruházások</t>
  </si>
  <si>
    <t>33.</t>
  </si>
  <si>
    <t>III. Befektetett pénzügyi eszközök</t>
  </si>
  <si>
    <t>34.</t>
  </si>
  <si>
    <t>IV. Üzemeltetésre, kezelésre átadott eszközök</t>
  </si>
  <si>
    <t>35.</t>
  </si>
  <si>
    <t>A) BEFEKTETETT ESZKÖZÖK ÖSSZESEN (1+2+34+35)</t>
  </si>
  <si>
    <t>36.</t>
  </si>
  <si>
    <t xml:space="preserve"> I. Készletek</t>
  </si>
  <si>
    <t>37.</t>
  </si>
  <si>
    <t xml:space="preserve"> II. Követelések öszesen (39+40+45+46)</t>
  </si>
  <si>
    <t>38.</t>
  </si>
  <si>
    <t xml:space="preserve">      1. Követelések áruszállításból, szolgáltatásból (vevők)</t>
  </si>
  <si>
    <t>39.</t>
  </si>
  <si>
    <t xml:space="preserve">      2. Adósok</t>
  </si>
  <si>
    <t>40.</t>
  </si>
  <si>
    <t>Ebből:          - helyi adóhátralék</t>
  </si>
  <si>
    <t>41.</t>
  </si>
  <si>
    <t>- lakbér hátralék</t>
  </si>
  <si>
    <t>42.</t>
  </si>
  <si>
    <t>- térítési díj hátralékok</t>
  </si>
  <si>
    <t>43.</t>
  </si>
  <si>
    <t>- egyéb hátralékok, stb.</t>
  </si>
  <si>
    <t>44.</t>
  </si>
  <si>
    <t xml:space="preserve">      3. Rövid lejáratú kölcsönök</t>
  </si>
  <si>
    <t>45.</t>
  </si>
  <si>
    <t xml:space="preserve">      4. Egyéb követelések</t>
  </si>
  <si>
    <t>46.</t>
  </si>
  <si>
    <t xml:space="preserve"> III. Értékpapírok </t>
  </si>
  <si>
    <t>47.</t>
  </si>
  <si>
    <t xml:space="preserve"> IV. Pénzeszközök</t>
  </si>
  <si>
    <t>48.</t>
  </si>
  <si>
    <t xml:space="preserve"> V. Egyéb aktív pénzügyi elszámolások </t>
  </si>
  <si>
    <t>49.</t>
  </si>
  <si>
    <t>B) FORGÓESZKÖZÖK ÖSSZESEN  (37+38+47+48+49))</t>
  </si>
  <si>
    <t>50.</t>
  </si>
  <si>
    <t>ESZKÖZÖK ÖSSZESEN  (36+50)</t>
  </si>
  <si>
    <t>51.</t>
  </si>
  <si>
    <t>FORRÁSOK</t>
  </si>
  <si>
    <t>Változás
%-a</t>
  </si>
  <si>
    <t>4</t>
  </si>
  <si>
    <t xml:space="preserve">1. Tartós tőke </t>
  </si>
  <si>
    <t>52.</t>
  </si>
  <si>
    <t xml:space="preserve">2. Tőkeváltozások </t>
  </si>
  <si>
    <t>53.</t>
  </si>
  <si>
    <t>3. Értékesítési tartalék</t>
  </si>
  <si>
    <t>54.</t>
  </si>
  <si>
    <t xml:space="preserve"> D) SAJÁT TŐKE ÖSSZESEN (50+51+52)</t>
  </si>
  <si>
    <t>55.</t>
  </si>
  <si>
    <t>a/ Költségvetési tartalékok összesen (55+56)</t>
  </si>
  <si>
    <t>56.</t>
  </si>
  <si>
    <t xml:space="preserve"> 1. Tárgyévi költségvetési tartalék  elszámolása </t>
  </si>
  <si>
    <t>57.</t>
  </si>
  <si>
    <t xml:space="preserve"> 2. Előző év(ek) költségvetési tartalék elszámolása </t>
  </si>
  <si>
    <t>58.</t>
  </si>
  <si>
    <t xml:space="preserve"> 3. Költségvetési pénzmaradvány </t>
  </si>
  <si>
    <t>59.</t>
  </si>
  <si>
    <t>b/ Vállalkozási tartalékok összesen (58+59)</t>
  </si>
  <si>
    <t>60.</t>
  </si>
  <si>
    <t xml:space="preserve"> 1. Tárgyévi vállalkozási eredmény</t>
  </si>
  <si>
    <t>61.</t>
  </si>
  <si>
    <t xml:space="preserve"> 2. Előző év(ek) vállalkozási eredménye</t>
  </si>
  <si>
    <t>62.</t>
  </si>
  <si>
    <t>E.) TARTALÉKOK ÖSSZESEN (54+57)</t>
  </si>
  <si>
    <t>63.</t>
  </si>
  <si>
    <t xml:space="preserve"> I. Hosszú lejáratú kötelezettségek összesen (62+63+64+65)</t>
  </si>
  <si>
    <t>64.</t>
  </si>
  <si>
    <t>1. Hosszú lejáratra kapott kölcsönök</t>
  </si>
  <si>
    <t>65.</t>
  </si>
  <si>
    <t>2. Tartozás (fejlesztési célú) kötvénykibocsátásból</t>
  </si>
  <si>
    <t>66.</t>
  </si>
  <si>
    <t>3. Beruházási és fejlesztési hitelek</t>
  </si>
  <si>
    <t>67.</t>
  </si>
  <si>
    <t xml:space="preserve">4. Egyéb hosszú lejáratú kötelezettségek </t>
  </si>
  <si>
    <t>68.</t>
  </si>
  <si>
    <t xml:space="preserve"> II. Rövid lejáratú kötelezettségek összesen (67+68+69+70)</t>
  </si>
  <si>
    <t>69.</t>
  </si>
  <si>
    <t>1. Rövid lejáratú kölcsönök</t>
  </si>
  <si>
    <t>70.</t>
  </si>
  <si>
    <t>2. Rövid lejáratú hitelek</t>
  </si>
  <si>
    <t>71.</t>
  </si>
  <si>
    <t>3. Kötelezettségek áruszállításból és szolgáltatásból (szállítók)</t>
  </si>
  <si>
    <t>72.</t>
  </si>
  <si>
    <t>4. Egyéb rövid lejáratú kötelezettségek</t>
  </si>
  <si>
    <t>73.</t>
  </si>
  <si>
    <t>74.</t>
  </si>
  <si>
    <t>- támogatási program előlege miatti köt.</t>
  </si>
  <si>
    <t>75.</t>
  </si>
  <si>
    <t>- lakbér túlfizetés</t>
  </si>
  <si>
    <t>76.</t>
  </si>
  <si>
    <t>- egyéb</t>
  </si>
  <si>
    <t>77.</t>
  </si>
  <si>
    <t xml:space="preserve">III. Egyéb passzív pénzügyi elszámolások </t>
  </si>
  <si>
    <t>78.</t>
  </si>
  <si>
    <t>F) KÖTELEZETTSÉGEK ÖSSZESEN (61+66+75)</t>
  </si>
  <si>
    <t>79.</t>
  </si>
  <si>
    <t>FORRÁSOK ÖSSZESEN  (53+60+76)</t>
  </si>
  <si>
    <t>80.</t>
  </si>
  <si>
    <t>KÖNYVVITELI MÉRLEGEN KÍVÜLI TÉTELEK</t>
  </si>
  <si>
    <t>"0"-ra leírt, de használatban lévő eszközök állománya</t>
  </si>
  <si>
    <t>Kezesség-, illetve garanciavállalással kapcsolatos függő kötelezettségek</t>
  </si>
  <si>
    <t>Érték nélkül nyilvántartott eszközök állománya:</t>
  </si>
  <si>
    <t>F.Gy.Városi Könyvtár által nyilvántartott ( gyűjtemények, kulurális javak) :</t>
  </si>
  <si>
    <t>db</t>
  </si>
  <si>
    <t>%</t>
  </si>
  <si>
    <t xml:space="preserve">            könyv és bekötött folyóirat </t>
  </si>
  <si>
    <t xml:space="preserve">            kartográfiai dokumentum</t>
  </si>
  <si>
    <t xml:space="preserve">            hangzó dokumentum </t>
  </si>
  <si>
    <t xml:space="preserve">            képdokumentum </t>
  </si>
  <si>
    <t xml:space="preserve">            elektronikus dokumentum (CD-ROM)</t>
  </si>
  <si>
    <t xml:space="preserve">       Összesen: </t>
  </si>
  <si>
    <t>2. Késztermékek</t>
  </si>
  <si>
    <t>3. Áruk,közv.szolg.</t>
  </si>
  <si>
    <t>különféle egyéb kötelez.</t>
  </si>
  <si>
    <t xml:space="preserve">2. Dologi kiadás </t>
  </si>
  <si>
    <t>8. Részesedés vásárlás</t>
  </si>
  <si>
    <t>Egyéb központi támogatás,ÖNHIKI</t>
  </si>
  <si>
    <t>Részesedés vásárlás</t>
  </si>
  <si>
    <t>Egyéb köz-ponti  tám. ÖNHIKI</t>
  </si>
  <si>
    <t>Rendsz.gyermekv.tám 882124  mód. ei.</t>
  </si>
  <si>
    <t xml:space="preserve">televízió </t>
  </si>
  <si>
    <t>Kísérleti u. riasztó</t>
  </si>
  <si>
    <t>Hangfal 4 db</t>
  </si>
  <si>
    <t>Sövényvágó</t>
  </si>
  <si>
    <t>Sövényvágó, motorfűrész</t>
  </si>
  <si>
    <t>Motorfűrész</t>
  </si>
  <si>
    <t>Motorfűrész, fűkasza</t>
  </si>
  <si>
    <t>Gőzborotva, kompresszor</t>
  </si>
  <si>
    <t>Konyhai eszközök</t>
  </si>
  <si>
    <t>Kazán, szivattyú</t>
  </si>
  <si>
    <t>Iratmegsemmisítő, fénymásoló</t>
  </si>
  <si>
    <t>Épület felújítás</t>
  </si>
  <si>
    <t>Faház 2 db</t>
  </si>
  <si>
    <t>Bojler</t>
  </si>
  <si>
    <t>Hangszerek</t>
  </si>
  <si>
    <t>Számítógép program</t>
  </si>
  <si>
    <t xml:space="preserve">Hómaró </t>
  </si>
  <si>
    <t>Hóeke</t>
  </si>
  <si>
    <t xml:space="preserve">      konyhabútor</t>
  </si>
  <si>
    <t xml:space="preserve">      fogászati kezelő  egység</t>
  </si>
  <si>
    <t>Paraván</t>
  </si>
  <si>
    <t>TÁMOP eszköz</t>
  </si>
  <si>
    <t xml:space="preserve">      TV, mosógép, számítógép</t>
  </si>
  <si>
    <t xml:space="preserve">      mosógép</t>
  </si>
  <si>
    <t xml:space="preserve">      notebook - 2 db</t>
  </si>
  <si>
    <t xml:space="preserve">7. </t>
  </si>
  <si>
    <t>tablet, kamera</t>
  </si>
  <si>
    <t>Kazánjavítás</t>
  </si>
  <si>
    <t>Sikosságmentesítés</t>
  </si>
  <si>
    <t xml:space="preserve">Pannon Egyetem </t>
  </si>
  <si>
    <t>Keszthelyi Közös Önkrományzati Hivatal</t>
  </si>
  <si>
    <t>Z. M. Rendőrfőkapitányság -nyári járőrszolgálat</t>
  </si>
  <si>
    <t>Közutak, hidak üzemeltetése, fenntartása (421100)</t>
  </si>
  <si>
    <t>Ár- és belvízvédelmi tevékenység (842541)</t>
  </si>
  <si>
    <t>DRV Zrt</t>
  </si>
  <si>
    <t>Magyar Máltai Szeretetszolgálat Egyesület Gondviselés Háza  (ESZEB 35)</t>
  </si>
  <si>
    <t>Georgikon Néptáncegyüttes (TVKB 40, PM 250)</t>
  </si>
  <si>
    <t>Helikon Kórus és Baráti Köre Közhasznú Egyesület (TVKB 80, OKIB 100)</t>
  </si>
  <si>
    <t>Bakony-Balaton Média Kft - PM</t>
  </si>
  <si>
    <t>Saliber Kft-PM</t>
  </si>
  <si>
    <t>Da Bibere Zala Borlovagrend - PM</t>
  </si>
  <si>
    <t>Nagycsaládosok Keszthelyi Egyesülete - PM</t>
  </si>
  <si>
    <t>Országos Mentőszolgálat Alapítvány - PM</t>
  </si>
  <si>
    <t xml:space="preserve">Látásfogyatékosok Keszthelyi Kistérségi Egyesülete - ESZEB </t>
  </si>
  <si>
    <t>Medirapid Kft - OKIB</t>
  </si>
  <si>
    <t>Újkori Középiskolás Helikoni Ünnepségek Alapítvány</t>
  </si>
  <si>
    <t>Keszthelyi Evangélikus Egyházközség - OKB</t>
  </si>
  <si>
    <t>KESOTE  (TVKB), karácsony</t>
  </si>
  <si>
    <t>Keszthelyi Televízió Nonprofit Kft.</t>
  </si>
  <si>
    <t>Ár- és belvíz véd terv. (842541)</t>
  </si>
  <si>
    <t>Zalai Balatonpart Víziközmű Társulás</t>
  </si>
  <si>
    <t>Ebből: - helyi adókból származó túlfizetés</t>
  </si>
  <si>
    <t xml:space="preserve">       - támogatási program előlege miatti köt.</t>
  </si>
  <si>
    <t xml:space="preserve">       - lakbér túlfizetés</t>
  </si>
  <si>
    <t xml:space="preserve">       - egyéb</t>
  </si>
  <si>
    <t>8. Rövid lejáratú hitelek felvétele</t>
  </si>
  <si>
    <t xml:space="preserve">Igazgatási szolg.díj </t>
  </si>
  <si>
    <t xml:space="preserve">           Keszthely város fel. támogatása ÖNHIKI</t>
  </si>
  <si>
    <t>Rövid lejáratú hitelfelvétel</t>
  </si>
  <si>
    <t>lakásértékesítés</t>
  </si>
  <si>
    <t>Középfokú oktatási intézmények tám. (853000)</t>
  </si>
  <si>
    <t>2012.év</t>
  </si>
  <si>
    <t>2016.</t>
  </si>
  <si>
    <t>2017-2026.</t>
  </si>
  <si>
    <t>2017-2030</t>
  </si>
  <si>
    <t>Módosítás - Adósságkonszolidáció (567.537 eFt 2013.06.28-án)</t>
  </si>
  <si>
    <t>Folyószámla hitelkeret 2011.07.26-2012.07.25. 400.000 eFt, 2012.03.30-09.25 345.000 eFt, hitelállomány 2011.12.31-én 318.113 eFt</t>
  </si>
  <si>
    <t>Folyószámla hitelkeret 2012. 12. 15.-2013. 06. 28. 320.000 eFt,  hitelállomány 2012.12.31-én 179.500 eFt</t>
  </si>
  <si>
    <t>2017-2029.</t>
  </si>
  <si>
    <t>Tárgy év</t>
  </si>
  <si>
    <t>Módosítás</t>
  </si>
  <si>
    <t>2017-2030.</t>
  </si>
  <si>
    <t>Folyószámlahitel (320.000 eFt)</t>
  </si>
  <si>
    <t>2017-2018.</t>
  </si>
  <si>
    <t xml:space="preserve">Zala Volán Közlekedési Zrt </t>
  </si>
  <si>
    <t xml:space="preserve">BAHART Zrt tőkeemelése - átütemezve </t>
  </si>
  <si>
    <t>Telekadó</t>
  </si>
  <si>
    <t xml:space="preserve">Mód ei. </t>
  </si>
  <si>
    <t>Tény</t>
  </si>
  <si>
    <t>Mobiltelefonok, polc</t>
  </si>
  <si>
    <t>önként vállalt fel.</t>
  </si>
  <si>
    <t>Máshova nem sorolt e.sport 931903 mód ei.</t>
  </si>
  <si>
    <t xml:space="preserve">Mód. ei. </t>
  </si>
  <si>
    <t xml:space="preserve">Mód. Ei. </t>
  </si>
  <si>
    <t>Saját bevételek várható alakulása</t>
  </si>
  <si>
    <t>Mód ei.</t>
  </si>
  <si>
    <t>Balatoni Múzeum</t>
  </si>
  <si>
    <t xml:space="preserve">Keszthelyi Közös Önkormányzati Hivatal </t>
  </si>
  <si>
    <t>2013. évi alulfinan-szírozás</t>
  </si>
  <si>
    <t>Festés, karbantartás</t>
  </si>
  <si>
    <t xml:space="preserve">TÁMOP pályázatok (dologi kiadás) </t>
  </si>
  <si>
    <t>TÁMOP pályázat személyi + járulék + dologi</t>
  </si>
  <si>
    <t>színházi előadás</t>
  </si>
  <si>
    <t>oktatás</t>
  </si>
  <si>
    <t>festés</t>
  </si>
  <si>
    <t xml:space="preserve">Egészségbizt. maradvány </t>
  </si>
  <si>
    <t>Kőtár</t>
  </si>
  <si>
    <t xml:space="preserve">NYDOP pályázat </t>
  </si>
  <si>
    <t xml:space="preserve">Szállítók (dologi kiadás) </t>
  </si>
  <si>
    <t>téli közfoglalkoztatás (személyi)</t>
  </si>
  <si>
    <t>Kísérleti úti riasztó</t>
  </si>
  <si>
    <t xml:space="preserve">Szállítók (telefonrészletek)  </t>
  </si>
  <si>
    <t>TÁMOP-Helyi innovatív kezdeményezések  pályázat</t>
  </si>
  <si>
    <t>Víz- és csatornadíj támogatás</t>
  </si>
  <si>
    <t>ÖNHIKI -Zala Volán veszteség</t>
  </si>
  <si>
    <t>Keszthely Város fel. támogatása (236000)</t>
  </si>
  <si>
    <t>Szabad pénzmaradvány</t>
  </si>
  <si>
    <t xml:space="preserve">Európai Uniós támogatással megvalósuló programok, projektek bevételei, kiadásai, valamint az önkormányzaton kívüli ilyen projektekhez történő hozzájárulások </t>
  </si>
  <si>
    <t>Határozat száma</t>
  </si>
  <si>
    <t xml:space="preserve">Kiadás </t>
  </si>
  <si>
    <t xml:space="preserve">Bevétel (támogatás) </t>
  </si>
  <si>
    <t xml:space="preserve">NYDOP-3.1.1/A-09-2f-2011-0001 számú "Keszthely történeti városközpontjának rehabilitációja a gyalogos térrendszer  kiterjesztésével" című pályázat - Fő tér rehabilitáció II.ütem </t>
  </si>
  <si>
    <t>306/2009.(X.29.), 272/2011.(X.17.)</t>
  </si>
  <si>
    <t>NYDOP-2.1.1/F-09-2010-0007 számú "Sétányfejlesztés és a közterületek megújítása a keszthelyi Balaton-parton" pályázat I. ütem</t>
  </si>
  <si>
    <t>39/2010. (II. 25.), 271/2011.(X.17.)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</si>
</sst>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0.0000%"/>
    <numFmt numFmtId="169" formatCode="0.0%"/>
    <numFmt numFmtId="170" formatCode="_-* #,##0.000\ _F_t_-;\-* #,##0.000\ _F_t_-;_-* &quot;-&quot;??\ _F_t_-;_-@_-"/>
    <numFmt numFmtId="171" formatCode="0.000%"/>
    <numFmt numFmtId="172" formatCode="00"/>
    <numFmt numFmtId="173" formatCode="#,###\ _F_t;\-#,###\ _F_t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2"/>
      <name val="Book Antiqua"/>
      <family val="1"/>
    </font>
    <font>
      <sz val="9"/>
      <name val="Arial CE"/>
      <family val="0"/>
    </font>
    <font>
      <sz val="10"/>
      <name val="Times New Roman CE"/>
      <family val="0"/>
    </font>
    <font>
      <b/>
      <i/>
      <sz val="8"/>
      <name val="Book Antiqua"/>
      <family val="1"/>
    </font>
    <font>
      <b/>
      <i/>
      <sz val="10"/>
      <name val="Book Antiqua"/>
      <family val="1"/>
    </font>
    <font>
      <strike/>
      <sz val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Book Antiqua"/>
      <family val="1"/>
    </font>
    <font>
      <b/>
      <i/>
      <sz val="12"/>
      <name val="Book Antiqua"/>
      <family val="1"/>
    </font>
    <font>
      <b/>
      <i/>
      <sz val="9"/>
      <name val="Book Antiqua"/>
      <family val="1"/>
    </font>
    <font>
      <i/>
      <sz val="9"/>
      <name val="Book Antiqua"/>
      <family val="1"/>
    </font>
    <font>
      <sz val="10"/>
      <color indexed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>
        <color indexed="8"/>
      </top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medium"/>
      <right/>
      <top style="thin">
        <color indexed="8"/>
      </top>
      <bottom/>
    </border>
    <border>
      <left/>
      <right style="thin">
        <color indexed="8"/>
      </right>
      <top/>
      <bottom style="medium"/>
    </border>
    <border>
      <left>
        <color indexed="63"/>
      </left>
      <right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10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1"/>
    </xf>
    <xf numFmtId="0" fontId="11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 horizontal="right"/>
    </xf>
    <xf numFmtId="165" fontId="0" fillId="0" borderId="0" xfId="41" applyNumberFormat="1" applyFill="1" applyAlignment="1">
      <alignment wrapText="1"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5" fontId="8" fillId="0" borderId="28" xfId="4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166" fontId="13" fillId="0" borderId="0" xfId="41" applyNumberFormat="1" applyFont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1" fillId="0" borderId="0" xfId="41" applyNumberFormat="1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left" wrapText="1" indent="2"/>
    </xf>
    <xf numFmtId="0" fontId="5" fillId="0" borderId="37" xfId="0" applyFont="1" applyBorder="1" applyAlignment="1">
      <alignment wrapText="1"/>
    </xf>
    <xf numFmtId="0" fontId="4" fillId="0" borderId="37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 indent="1"/>
    </xf>
    <xf numFmtId="0" fontId="4" fillId="0" borderId="0" xfId="0" applyFont="1" applyAlignment="1">
      <alignment horizontal="left" indent="3"/>
    </xf>
    <xf numFmtId="0" fontId="5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5" fillId="0" borderId="4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left" wrapText="1" indent="1"/>
    </xf>
    <xf numFmtId="0" fontId="5" fillId="0" borderId="45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4" fillId="0" borderId="41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4" fillId="0" borderId="41" xfId="0" applyFont="1" applyBorder="1" applyAlignment="1">
      <alignment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wrapText="1"/>
    </xf>
    <xf numFmtId="0" fontId="4" fillId="0" borderId="48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 indent="1"/>
    </xf>
    <xf numFmtId="0" fontId="5" fillId="0" borderId="50" xfId="0" applyFont="1" applyBorder="1" applyAlignment="1">
      <alignment wrapText="1"/>
    </xf>
    <xf numFmtId="0" fontId="4" fillId="0" borderId="49" xfId="0" applyFont="1" applyBorder="1" applyAlignment="1">
      <alignment horizontal="left" wrapText="1"/>
    </xf>
    <xf numFmtId="166" fontId="2" fillId="0" borderId="51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3" fillId="0" borderId="27" xfId="41" applyNumberFormat="1" applyFont="1" applyBorder="1" applyAlignment="1">
      <alignment horizontal="center" vertical="center" wrapText="1"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5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51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19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6" fontId="2" fillId="0" borderId="28" xfId="41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4" fillId="0" borderId="38" xfId="0" applyFont="1" applyBorder="1" applyAlignment="1">
      <alignment horizontal="left" wrapText="1" indent="2"/>
    </xf>
    <xf numFmtId="165" fontId="4" fillId="0" borderId="52" xfId="41" applyNumberFormat="1" applyFont="1" applyFill="1" applyBorder="1" applyAlignment="1" applyProtection="1">
      <alignment/>
      <protection/>
    </xf>
    <xf numFmtId="165" fontId="5" fillId="0" borderId="52" xfId="41" applyNumberFormat="1" applyFont="1" applyFill="1" applyBorder="1" applyAlignment="1" applyProtection="1">
      <alignment/>
      <protection/>
    </xf>
    <xf numFmtId="165" fontId="5" fillId="0" borderId="53" xfId="41" applyNumberFormat="1" applyFont="1" applyFill="1" applyBorder="1" applyAlignment="1" applyProtection="1">
      <alignment/>
      <protection/>
    </xf>
    <xf numFmtId="165" fontId="4" fillId="0" borderId="53" xfId="41" applyNumberFormat="1" applyFont="1" applyFill="1" applyBorder="1" applyAlignment="1" applyProtection="1">
      <alignment/>
      <protection/>
    </xf>
    <xf numFmtId="165" fontId="5" fillId="0" borderId="54" xfId="41" applyNumberFormat="1" applyFont="1" applyFill="1" applyBorder="1" applyAlignment="1" applyProtection="1">
      <alignment/>
      <protection/>
    </xf>
    <xf numFmtId="165" fontId="5" fillId="0" borderId="55" xfId="41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/>
    </xf>
    <xf numFmtId="165" fontId="5" fillId="0" borderId="52" xfId="41" applyNumberFormat="1" applyFont="1" applyFill="1" applyBorder="1" applyAlignment="1" applyProtection="1">
      <alignment horizontal="left" wrapText="1"/>
      <protection/>
    </xf>
    <xf numFmtId="165" fontId="4" fillId="0" borderId="52" xfId="41" applyNumberFormat="1" applyFont="1" applyFill="1" applyBorder="1" applyAlignment="1" applyProtection="1">
      <alignment horizontal="left" wrapText="1"/>
      <protection/>
    </xf>
    <xf numFmtId="165" fontId="5" fillId="0" borderId="52" xfId="41" applyNumberFormat="1" applyFont="1" applyFill="1" applyBorder="1" applyAlignment="1" applyProtection="1">
      <alignment horizontal="center"/>
      <protection/>
    </xf>
    <xf numFmtId="165" fontId="5" fillId="0" borderId="55" xfId="41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>
      <alignment/>
    </xf>
    <xf numFmtId="165" fontId="4" fillId="0" borderId="52" xfId="41" applyNumberFormat="1" applyFont="1" applyFill="1" applyBorder="1" applyAlignment="1" applyProtection="1">
      <alignment horizontal="center"/>
      <protection/>
    </xf>
    <xf numFmtId="0" fontId="2" fillId="0" borderId="15" xfId="41" applyNumberFormat="1" applyFont="1" applyFill="1" applyBorder="1" applyAlignment="1">
      <alignment vertical="center" wrapText="1"/>
    </xf>
    <xf numFmtId="166" fontId="13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wrapText="1"/>
    </xf>
    <xf numFmtId="0" fontId="10" fillId="0" borderId="12" xfId="0" applyFont="1" applyBorder="1" applyAlignment="1">
      <alignment horizontal="left" vertical="center" wrapText="1" indent="1"/>
    </xf>
    <xf numFmtId="0" fontId="3" fillId="0" borderId="5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wrapText="1" indent="1"/>
    </xf>
    <xf numFmtId="0" fontId="10" fillId="0" borderId="29" xfId="0" applyFont="1" applyFill="1" applyBorder="1" applyAlignment="1">
      <alignment wrapText="1"/>
    </xf>
    <xf numFmtId="1" fontId="2" fillId="0" borderId="20" xfId="41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5" fillId="0" borderId="12" xfId="0" applyFont="1" applyFill="1" applyBorder="1" applyAlignment="1">
      <alignment horizontal="left" wrapText="1" indent="1"/>
    </xf>
    <xf numFmtId="1" fontId="3" fillId="0" borderId="15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66" fontId="2" fillId="0" borderId="59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indent="1"/>
    </xf>
    <xf numFmtId="166" fontId="2" fillId="0" borderId="19" xfId="41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/>
    </xf>
    <xf numFmtId="0" fontId="4" fillId="0" borderId="60" xfId="0" applyFont="1" applyBorder="1" applyAlignment="1">
      <alignment horizontal="left" wrapText="1" indent="1"/>
    </xf>
    <xf numFmtId="0" fontId="5" fillId="0" borderId="61" xfId="0" applyFont="1" applyBorder="1" applyAlignment="1">
      <alignment wrapTex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19" xfId="41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62" xfId="0" applyFont="1" applyBorder="1" applyAlignment="1">
      <alignment horizontal="center"/>
    </xf>
    <xf numFmtId="0" fontId="12" fillId="0" borderId="62" xfId="0" applyFont="1" applyBorder="1" applyAlignment="1">
      <alignment/>
    </xf>
    <xf numFmtId="166" fontId="3" fillId="0" borderId="0" xfId="41" applyNumberFormat="1" applyFont="1" applyBorder="1" applyAlignment="1">
      <alignment horizontal="center" vertical="center" wrapText="1"/>
    </xf>
    <xf numFmtId="166" fontId="2" fillId="0" borderId="0" xfId="41" applyNumberFormat="1" applyFont="1" applyFill="1" applyBorder="1" applyAlignment="1">
      <alignment/>
    </xf>
    <xf numFmtId="166" fontId="3" fillId="0" borderId="0" xfId="41" applyNumberFormat="1" applyFont="1" applyFill="1" applyBorder="1" applyAlignment="1">
      <alignment vertical="top" wrapText="1"/>
    </xf>
    <xf numFmtId="166" fontId="3" fillId="0" borderId="0" xfId="41" applyNumberFormat="1" applyFont="1" applyFill="1" applyBorder="1" applyAlignment="1">
      <alignment/>
    </xf>
    <xf numFmtId="166" fontId="13" fillId="0" borderId="0" xfId="41" applyNumberFormat="1" applyFont="1" applyFill="1" applyBorder="1" applyAlignment="1">
      <alignment/>
    </xf>
    <xf numFmtId="166" fontId="2" fillId="0" borderId="0" xfId="41" applyNumberFormat="1" applyFont="1" applyBorder="1" applyAlignment="1">
      <alignment/>
    </xf>
    <xf numFmtId="166" fontId="3" fillId="0" borderId="0" xfId="41" applyNumberFormat="1" applyFont="1" applyBorder="1" applyAlignment="1">
      <alignment/>
    </xf>
    <xf numFmtId="166" fontId="3" fillId="0" borderId="0" xfId="4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6" fontId="3" fillId="0" borderId="13" xfId="41" applyNumberFormat="1" applyFont="1" applyBorder="1" applyAlignment="1">
      <alignment horizontal="center" vertical="center" wrapText="1"/>
    </xf>
    <xf numFmtId="166" fontId="3" fillId="0" borderId="26" xfId="41" applyNumberFormat="1" applyFont="1" applyBorder="1" applyAlignment="1">
      <alignment horizontal="center" vertical="center" wrapText="1"/>
    </xf>
    <xf numFmtId="166" fontId="3" fillId="0" borderId="18" xfId="4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wrapText="1"/>
    </xf>
    <xf numFmtId="165" fontId="3" fillId="0" borderId="15" xfId="41" applyNumberFormat="1" applyFont="1" applyFill="1" applyBorder="1" applyAlignment="1">
      <alignment horizontal="left" vertical="center" wrapText="1"/>
    </xf>
    <xf numFmtId="166" fontId="2" fillId="0" borderId="34" xfId="4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165" fontId="3" fillId="0" borderId="19" xfId="41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165" fontId="2" fillId="0" borderId="63" xfId="41" applyNumberFormat="1" applyFont="1" applyFill="1" applyBorder="1" applyAlignment="1">
      <alignment horizontal="left" wrapText="1" indent="1"/>
    </xf>
    <xf numFmtId="165" fontId="2" fillId="0" borderId="59" xfId="41" applyNumberFormat="1" applyFont="1" applyFill="1" applyBorder="1" applyAlignment="1">
      <alignment horizontal="left" wrapText="1" indent="1"/>
    </xf>
    <xf numFmtId="165" fontId="2" fillId="0" borderId="15" xfId="41" applyNumberFormat="1" applyFont="1" applyFill="1" applyBorder="1" applyAlignment="1">
      <alignment horizontal="left" wrapText="1" indent="1"/>
    </xf>
    <xf numFmtId="165" fontId="2" fillId="0" borderId="64" xfId="41" applyNumberFormat="1" applyFont="1" applyFill="1" applyBorder="1" applyAlignment="1">
      <alignment horizontal="left" wrapText="1" indent="1"/>
    </xf>
    <xf numFmtId="165" fontId="2" fillId="0" borderId="65" xfId="41" applyNumberFormat="1" applyFont="1" applyFill="1" applyBorder="1" applyAlignment="1">
      <alignment horizontal="left" wrapText="1" indent="1"/>
    </xf>
    <xf numFmtId="167" fontId="2" fillId="0" borderId="65" xfId="41" applyNumberFormat="1" applyFont="1" applyFill="1" applyBorder="1" applyAlignment="1">
      <alignment horizontal="left" wrapText="1" indent="1"/>
    </xf>
    <xf numFmtId="165" fontId="3" fillId="0" borderId="51" xfId="41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 indent="2"/>
    </xf>
    <xf numFmtId="165" fontId="4" fillId="0" borderId="15" xfId="41" applyNumberFormat="1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165" fontId="4" fillId="0" borderId="66" xfId="41" applyNumberFormat="1" applyFont="1" applyFill="1" applyBorder="1" applyAlignment="1" applyProtection="1">
      <alignment/>
      <protection/>
    </xf>
    <xf numFmtId="165" fontId="5" fillId="0" borderId="15" xfId="41" applyNumberFormat="1" applyFont="1" applyFill="1" applyBorder="1" applyAlignment="1" applyProtection="1">
      <alignment/>
      <protection/>
    </xf>
    <xf numFmtId="0" fontId="4" fillId="0" borderId="63" xfId="0" applyFont="1" applyBorder="1" applyAlignment="1">
      <alignment/>
    </xf>
    <xf numFmtId="0" fontId="4" fillId="0" borderId="59" xfId="0" applyFont="1" applyBorder="1" applyAlignment="1">
      <alignment/>
    </xf>
    <xf numFmtId="165" fontId="4" fillId="0" borderId="16" xfId="41" applyNumberFormat="1" applyFont="1" applyFill="1" applyBorder="1" applyAlignment="1" applyProtection="1">
      <alignment/>
      <protection/>
    </xf>
    <xf numFmtId="165" fontId="5" fillId="0" borderId="28" xfId="41" applyNumberFormat="1" applyFont="1" applyFill="1" applyBorder="1" applyAlignment="1" applyProtection="1">
      <alignment/>
      <protection/>
    </xf>
    <xf numFmtId="165" fontId="5" fillId="0" borderId="15" xfId="41" applyNumberFormat="1" applyFont="1" applyFill="1" applyBorder="1" applyAlignment="1" applyProtection="1">
      <alignment horizontal="center"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5" fillId="0" borderId="15" xfId="41" applyNumberFormat="1" applyFont="1" applyFill="1" applyBorder="1" applyAlignment="1" applyProtection="1">
      <alignment horizontal="left" wrapText="1"/>
      <protection/>
    </xf>
    <xf numFmtId="0" fontId="4" fillId="0" borderId="5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52" xfId="0" applyFont="1" applyBorder="1" applyAlignment="1">
      <alignment horizontal="left" wrapText="1"/>
    </xf>
    <xf numFmtId="0" fontId="5" fillId="0" borderId="52" xfId="0" applyFont="1" applyBorder="1" applyAlignment="1">
      <alignment wrapText="1"/>
    </xf>
    <xf numFmtId="0" fontId="4" fillId="0" borderId="52" xfId="0" applyFont="1" applyBorder="1" applyAlignment="1">
      <alignment horizontal="left" wrapText="1" indent="1"/>
    </xf>
    <xf numFmtId="0" fontId="5" fillId="0" borderId="52" xfId="0" applyFont="1" applyBorder="1" applyAlignment="1">
      <alignment horizontal="center" wrapText="1"/>
    </xf>
    <xf numFmtId="0" fontId="4" fillId="0" borderId="52" xfId="0" applyFont="1" applyBorder="1" applyAlignment="1">
      <alignment horizontal="left" indent="2"/>
    </xf>
    <xf numFmtId="0" fontId="4" fillId="0" borderId="52" xfId="0" applyFont="1" applyBorder="1" applyAlignment="1">
      <alignment wrapText="1"/>
    </xf>
    <xf numFmtId="165" fontId="5" fillId="0" borderId="67" xfId="41" applyNumberFormat="1" applyFont="1" applyFill="1" applyBorder="1" applyAlignment="1" applyProtection="1">
      <alignment horizontal="left" wrapText="1"/>
      <protection/>
    </xf>
    <xf numFmtId="1" fontId="3" fillId="0" borderId="68" xfId="41" applyNumberFormat="1" applyFont="1" applyBorder="1" applyAlignment="1">
      <alignment/>
    </xf>
    <xf numFmtId="1" fontId="3" fillId="0" borderId="69" xfId="41" applyNumberFormat="1" applyFont="1" applyBorder="1" applyAlignment="1">
      <alignment/>
    </xf>
    <xf numFmtId="1" fontId="3" fillId="0" borderId="15" xfId="41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 indent="2"/>
    </xf>
    <xf numFmtId="164" fontId="0" fillId="0" borderId="53" xfId="41" applyFill="1" applyBorder="1" applyAlignment="1" applyProtection="1">
      <alignment horizontal="left" indent="3"/>
      <protection/>
    </xf>
    <xf numFmtId="0" fontId="5" fillId="0" borderId="12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 indent="1"/>
    </xf>
    <xf numFmtId="0" fontId="11" fillId="0" borderId="2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66" fontId="2" fillId="0" borderId="70" xfId="41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" fontId="2" fillId="0" borderId="13" xfId="41" applyNumberFormat="1" applyFont="1" applyFill="1" applyBorder="1" applyAlignment="1">
      <alignment/>
    </xf>
    <xf numFmtId="1" fontId="2" fillId="0" borderId="18" xfId="41" applyNumberFormat="1" applyFont="1" applyFill="1" applyBorder="1" applyAlignment="1">
      <alignment/>
    </xf>
    <xf numFmtId="166" fontId="3" fillId="0" borderId="71" xfId="41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6" xfId="41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65" fontId="4" fillId="0" borderId="20" xfId="41" applyNumberFormat="1" applyFont="1" applyFill="1" applyBorder="1" applyAlignment="1" applyProtection="1">
      <alignment/>
      <protection/>
    </xf>
    <xf numFmtId="165" fontId="4" fillId="0" borderId="13" xfId="41" applyNumberFormat="1" applyFont="1" applyFill="1" applyBorder="1" applyAlignment="1" applyProtection="1">
      <alignment/>
      <protection/>
    </xf>
    <xf numFmtId="165" fontId="5" fillId="0" borderId="53" xfId="41" applyNumberFormat="1" applyFont="1" applyFill="1" applyBorder="1" applyAlignment="1" applyProtection="1">
      <alignment horizontal="left" wrapText="1"/>
      <protection/>
    </xf>
    <xf numFmtId="165" fontId="4" fillId="0" borderId="53" xfId="41" applyNumberFormat="1" applyFont="1" applyFill="1" applyBorder="1" applyAlignment="1" applyProtection="1">
      <alignment horizontal="left" wrapText="1"/>
      <protection/>
    </xf>
    <xf numFmtId="165" fontId="4" fillId="0" borderId="54" xfId="41" applyNumberFormat="1" applyFont="1" applyFill="1" applyBorder="1" applyAlignment="1" applyProtection="1">
      <alignment horizontal="left" wrapText="1"/>
      <protection/>
    </xf>
    <xf numFmtId="165" fontId="4" fillId="0" borderId="66" xfId="41" applyNumberFormat="1" applyFont="1" applyFill="1" applyBorder="1" applyAlignment="1" applyProtection="1">
      <alignment horizontal="left" wrapText="1"/>
      <protection/>
    </xf>
    <xf numFmtId="165" fontId="4" fillId="0" borderId="0" xfId="41" applyNumberFormat="1" applyFont="1" applyFill="1" applyBorder="1" applyAlignment="1" applyProtection="1">
      <alignment horizontal="left" wrapText="1"/>
      <protection/>
    </xf>
    <xf numFmtId="165" fontId="4" fillId="0" borderId="72" xfId="41" applyNumberFormat="1" applyFont="1" applyFill="1" applyBorder="1" applyAlignment="1" applyProtection="1">
      <alignment horizontal="left" wrapText="1"/>
      <protection/>
    </xf>
    <xf numFmtId="165" fontId="4" fillId="0" borderId="20" xfId="41" applyNumberFormat="1" applyFont="1" applyFill="1" applyBorder="1" applyAlignment="1" applyProtection="1">
      <alignment horizontal="left" wrapText="1"/>
      <protection/>
    </xf>
    <xf numFmtId="165" fontId="4" fillId="33" borderId="53" xfId="41" applyNumberFormat="1" applyFont="1" applyFill="1" applyBorder="1" applyAlignment="1" applyProtection="1">
      <alignment horizontal="left" wrapText="1"/>
      <protection/>
    </xf>
    <xf numFmtId="165" fontId="5" fillId="33" borderId="53" xfId="41" applyNumberFormat="1" applyFont="1" applyFill="1" applyBorder="1" applyAlignment="1" applyProtection="1">
      <alignment horizontal="left" wrapText="1"/>
      <protection/>
    </xf>
    <xf numFmtId="0" fontId="4" fillId="0" borderId="15" xfId="0" applyFont="1" applyBorder="1" applyAlignment="1">
      <alignment horizontal="left" wrapText="1" indent="1"/>
    </xf>
    <xf numFmtId="0" fontId="5" fillId="0" borderId="49" xfId="0" applyFont="1" applyBorder="1" applyAlignment="1">
      <alignment horizontal="left" wrapText="1"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0" fontId="3" fillId="0" borderId="19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166" fontId="3" fillId="0" borderId="19" xfId="41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66" fontId="3" fillId="0" borderId="25" xfId="41" applyNumberFormat="1" applyFont="1" applyBorder="1" applyAlignment="1">
      <alignment horizontal="center" vertical="center" wrapText="1"/>
    </xf>
    <xf numFmtId="166" fontId="3" fillId="0" borderId="14" xfId="41" applyNumberFormat="1" applyFont="1" applyBorder="1" applyAlignment="1">
      <alignment horizontal="center" vertical="center" wrapText="1"/>
    </xf>
    <xf numFmtId="166" fontId="3" fillId="0" borderId="16" xfId="41" applyNumberFormat="1" applyFont="1" applyFill="1" applyBorder="1" applyAlignment="1">
      <alignment/>
    </xf>
    <xf numFmtId="166" fontId="11" fillId="0" borderId="13" xfId="41" applyNumberFormat="1" applyFont="1" applyFill="1" applyBorder="1" applyAlignment="1">
      <alignment wrapText="1"/>
    </xf>
    <xf numFmtId="10" fontId="11" fillId="0" borderId="13" xfId="70" applyNumberFormat="1" applyFont="1" applyFill="1" applyBorder="1" applyAlignment="1">
      <alignment wrapText="1"/>
    </xf>
    <xf numFmtId="166" fontId="11" fillId="0" borderId="15" xfId="41" applyNumberFormat="1" applyFont="1" applyFill="1" applyBorder="1" applyAlignment="1">
      <alignment wrapText="1"/>
    </xf>
    <xf numFmtId="166" fontId="11" fillId="0" borderId="15" xfId="41" applyNumberFormat="1" applyFont="1" applyFill="1" applyBorder="1" applyAlignment="1">
      <alignment vertical="top" wrapText="1"/>
    </xf>
    <xf numFmtId="166" fontId="8" fillId="0" borderId="15" xfId="41" applyNumberFormat="1" applyFont="1" applyFill="1" applyBorder="1" applyAlignment="1">
      <alignment wrapText="1"/>
    </xf>
    <xf numFmtId="166" fontId="11" fillId="0" borderId="15" xfId="41" applyNumberFormat="1" applyFont="1" applyFill="1" applyBorder="1" applyAlignment="1">
      <alignment/>
    </xf>
    <xf numFmtId="166" fontId="11" fillId="0" borderId="16" xfId="41" applyNumberFormat="1" applyFont="1" applyFill="1" applyBorder="1" applyAlignment="1">
      <alignment/>
    </xf>
    <xf numFmtId="10" fontId="11" fillId="0" borderId="19" xfId="70" applyNumberFormat="1" applyFont="1" applyFill="1" applyBorder="1" applyAlignment="1">
      <alignment/>
    </xf>
    <xf numFmtId="166" fontId="8" fillId="0" borderId="15" xfId="41" applyNumberFormat="1" applyFont="1" applyFill="1" applyBorder="1" applyAlignment="1">
      <alignment vertical="top" wrapText="1"/>
    </xf>
    <xf numFmtId="166" fontId="8" fillId="0" borderId="15" xfId="41" applyNumberFormat="1" applyFont="1" applyFill="1" applyBorder="1" applyAlignment="1">
      <alignment/>
    </xf>
    <xf numFmtId="166" fontId="19" fillId="0" borderId="15" xfId="41" applyNumberFormat="1" applyFont="1" applyFill="1" applyBorder="1" applyAlignment="1">
      <alignment/>
    </xf>
    <xf numFmtId="166" fontId="19" fillId="0" borderId="16" xfId="41" applyNumberFormat="1" applyFont="1" applyFill="1" applyBorder="1" applyAlignment="1">
      <alignment/>
    </xf>
    <xf numFmtId="166" fontId="11" fillId="0" borderId="15" xfId="41" applyNumberFormat="1" applyFont="1" applyBorder="1" applyAlignment="1">
      <alignment/>
    </xf>
    <xf numFmtId="166" fontId="11" fillId="0" borderId="16" xfId="41" applyNumberFormat="1" applyFont="1" applyBorder="1" applyAlignment="1">
      <alignment/>
    </xf>
    <xf numFmtId="166" fontId="2" fillId="0" borderId="18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166" fontId="2" fillId="0" borderId="17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166" fontId="3" fillId="0" borderId="17" xfId="41" applyNumberFormat="1" applyFont="1" applyFill="1" applyBorder="1" applyAlignment="1">
      <alignment/>
    </xf>
    <xf numFmtId="10" fontId="3" fillId="0" borderId="13" xfId="70" applyNumberFormat="1" applyFont="1" applyFill="1" applyBorder="1" applyAlignment="1">
      <alignment/>
    </xf>
    <xf numFmtId="10" fontId="2" fillId="0" borderId="15" xfId="70" applyNumberFormat="1" applyFont="1" applyFill="1" applyBorder="1" applyAlignment="1">
      <alignment/>
    </xf>
    <xf numFmtId="164" fontId="0" fillId="0" borderId="15" xfId="41" applyFont="1" applyFill="1" applyBorder="1" applyAlignment="1">
      <alignment/>
    </xf>
    <xf numFmtId="0" fontId="2" fillId="0" borderId="19" xfId="0" applyFont="1" applyFill="1" applyBorder="1" applyAlignment="1">
      <alignment/>
    </xf>
    <xf numFmtId="10" fontId="3" fillId="0" borderId="15" xfId="7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2" fillId="0" borderId="21" xfId="41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6" fontId="3" fillId="0" borderId="33" xfId="41" applyNumberFormat="1" applyFont="1" applyFill="1" applyBorder="1" applyAlignment="1">
      <alignment/>
    </xf>
    <xf numFmtId="166" fontId="3" fillId="0" borderId="34" xfId="41" applyNumberFormat="1" applyFont="1" applyFill="1" applyBorder="1" applyAlignment="1">
      <alignment/>
    </xf>
    <xf numFmtId="10" fontId="2" fillId="0" borderId="13" xfId="70" applyNumberFormat="1" applyFont="1" applyFill="1" applyBorder="1" applyAlignment="1">
      <alignment vertical="center" wrapText="1"/>
    </xf>
    <xf numFmtId="10" fontId="2" fillId="0" borderId="18" xfId="70" applyNumberFormat="1" applyFont="1" applyFill="1" applyBorder="1" applyAlignment="1">
      <alignment vertical="center" wrapText="1"/>
    </xf>
    <xf numFmtId="0" fontId="15" fillId="0" borderId="2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15" fillId="0" borderId="12" xfId="0" applyFont="1" applyBorder="1" applyAlignment="1">
      <alignment horizontal="left" vertical="center" wrapText="1" indent="2"/>
    </xf>
    <xf numFmtId="0" fontId="3" fillId="0" borderId="62" xfId="0" applyFont="1" applyBorder="1" applyAlignment="1">
      <alignment/>
    </xf>
    <xf numFmtId="0" fontId="10" fillId="0" borderId="29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41" applyNumberFormat="1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left" wrapText="1" indent="1"/>
    </xf>
    <xf numFmtId="167" fontId="2" fillId="0" borderId="15" xfId="41" applyNumberFormat="1" applyFont="1" applyFill="1" applyBorder="1" applyAlignment="1">
      <alignment horizontal="left" wrapText="1" indent="1"/>
    </xf>
    <xf numFmtId="0" fontId="11" fillId="0" borderId="12" xfId="0" applyFont="1" applyFill="1" applyBorder="1" applyAlignment="1">
      <alignment wrapText="1"/>
    </xf>
    <xf numFmtId="165" fontId="2" fillId="0" borderId="20" xfId="41" applyNumberFormat="1" applyFont="1" applyFill="1" applyBorder="1" applyAlignment="1">
      <alignment horizontal="left" wrapText="1" indent="1"/>
    </xf>
    <xf numFmtId="166" fontId="2" fillId="0" borderId="20" xfId="41" applyNumberFormat="1" applyFont="1" applyFill="1" applyBorder="1" applyAlignment="1">
      <alignment/>
    </xf>
    <xf numFmtId="166" fontId="2" fillId="0" borderId="20" xfId="41" applyNumberFormat="1" applyFont="1" applyFill="1" applyBorder="1" applyAlignment="1">
      <alignment horizontal="right"/>
    </xf>
    <xf numFmtId="166" fontId="3" fillId="0" borderId="20" xfId="41" applyNumberFormat="1" applyFont="1" applyFill="1" applyBorder="1" applyAlignment="1">
      <alignment/>
    </xf>
    <xf numFmtId="0" fontId="8" fillId="0" borderId="29" xfId="0" applyFont="1" applyFill="1" applyBorder="1" applyAlignment="1">
      <alignment horizontal="left" vertical="center" wrapText="1" indent="2"/>
    </xf>
    <xf numFmtId="165" fontId="3" fillId="0" borderId="20" xfId="41" applyNumberFormat="1" applyFont="1" applyFill="1" applyBorder="1" applyAlignment="1">
      <alignment vertical="center" wrapText="1"/>
    </xf>
    <xf numFmtId="165" fontId="3" fillId="0" borderId="21" xfId="41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10" fontId="2" fillId="0" borderId="14" xfId="70" applyNumberFormat="1" applyFont="1" applyFill="1" applyBorder="1" applyAlignment="1">
      <alignment/>
    </xf>
    <xf numFmtId="10" fontId="2" fillId="0" borderId="59" xfId="70" applyNumberFormat="1" applyFont="1" applyFill="1" applyBorder="1" applyAlignment="1">
      <alignment/>
    </xf>
    <xf numFmtId="10" fontId="2" fillId="0" borderId="59" xfId="70" applyNumberFormat="1" applyFont="1" applyFill="1" applyBorder="1" applyAlignment="1">
      <alignment horizontal="left" wrapText="1" indent="1"/>
    </xf>
    <xf numFmtId="10" fontId="2" fillId="0" borderId="65" xfId="70" applyNumberFormat="1" applyFont="1" applyFill="1" applyBorder="1" applyAlignment="1">
      <alignment horizontal="left" wrapText="1" indent="1"/>
    </xf>
    <xf numFmtId="10" fontId="2" fillId="0" borderId="15" xfId="7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vertical="center" wrapText="1"/>
    </xf>
    <xf numFmtId="165" fontId="3" fillId="0" borderId="70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62" xfId="0" applyFont="1" applyFill="1" applyBorder="1" applyAlignment="1">
      <alignment wrapText="1"/>
    </xf>
    <xf numFmtId="10" fontId="2" fillId="0" borderId="18" xfId="70" applyNumberFormat="1" applyFont="1" applyFill="1" applyBorder="1" applyAlignment="1">
      <alignment/>
    </xf>
    <xf numFmtId="10" fontId="2" fillId="0" borderId="73" xfId="70" applyNumberFormat="1" applyFont="1" applyFill="1" applyBorder="1" applyAlignment="1">
      <alignment/>
    </xf>
    <xf numFmtId="10" fontId="2" fillId="0" borderId="73" xfId="70" applyNumberFormat="1" applyFont="1" applyFill="1" applyBorder="1" applyAlignment="1">
      <alignment horizontal="left" wrapText="1" indent="1"/>
    </xf>
    <xf numFmtId="10" fontId="2" fillId="0" borderId="74" xfId="70" applyNumberFormat="1" applyFont="1" applyFill="1" applyBorder="1" applyAlignment="1">
      <alignment horizontal="left" wrapText="1" indent="1"/>
    </xf>
    <xf numFmtId="10" fontId="2" fillId="0" borderId="19" xfId="70" applyNumberFormat="1" applyFont="1" applyFill="1" applyBorder="1" applyAlignment="1">
      <alignment horizontal="left" wrapText="1" indent="1"/>
    </xf>
    <xf numFmtId="10" fontId="2" fillId="0" borderId="20" xfId="70" applyNumberFormat="1" applyFont="1" applyFill="1" applyBorder="1" applyAlignment="1">
      <alignment horizontal="left" wrapText="1" indent="1"/>
    </xf>
    <xf numFmtId="10" fontId="2" fillId="0" borderId="21" xfId="70" applyNumberFormat="1" applyFont="1" applyFill="1" applyBorder="1" applyAlignment="1">
      <alignment horizontal="left" wrapText="1" indent="1"/>
    </xf>
    <xf numFmtId="10" fontId="2" fillId="0" borderId="20" xfId="7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10" fontId="2" fillId="0" borderId="19" xfId="7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/>
    </xf>
    <xf numFmtId="0" fontId="10" fillId="0" borderId="6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 indent="1"/>
    </xf>
    <xf numFmtId="1" fontId="2" fillId="0" borderId="21" xfId="41" applyNumberFormat="1" applyFont="1" applyFill="1" applyBorder="1" applyAlignment="1">
      <alignment/>
    </xf>
    <xf numFmtId="0" fontId="10" fillId="0" borderId="29" xfId="0" applyFont="1" applyFill="1" applyBorder="1" applyAlignment="1">
      <alignment horizontal="left" wrapText="1" indent="1"/>
    </xf>
    <xf numFmtId="0" fontId="8" fillId="0" borderId="22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wrapText="1" indent="2"/>
    </xf>
    <xf numFmtId="1" fontId="3" fillId="0" borderId="20" xfId="0" applyNumberFormat="1" applyFont="1" applyBorder="1" applyAlignment="1">
      <alignment/>
    </xf>
    <xf numFmtId="10" fontId="2" fillId="0" borderId="13" xfId="7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/>
    </xf>
    <xf numFmtId="0" fontId="3" fillId="0" borderId="62" xfId="0" applyFont="1" applyBorder="1" applyAlignment="1">
      <alignment horizontal="left"/>
    </xf>
    <xf numFmtId="10" fontId="3" fillId="0" borderId="28" xfId="70" applyNumberFormat="1" applyFont="1" applyBorder="1" applyAlignment="1">
      <alignment/>
    </xf>
    <xf numFmtId="10" fontId="3" fillId="0" borderId="34" xfId="70" applyNumberFormat="1" applyFont="1" applyBorder="1" applyAlignment="1">
      <alignment/>
    </xf>
    <xf numFmtId="0" fontId="11" fillId="0" borderId="2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3" fontId="2" fillId="0" borderId="69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vertical="top" wrapText="1" indent="4"/>
    </xf>
    <xf numFmtId="3" fontId="3" fillId="0" borderId="21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10" fontId="2" fillId="0" borderId="28" xfId="70" applyNumberFormat="1" applyFont="1" applyFill="1" applyBorder="1" applyAlignment="1">
      <alignment/>
    </xf>
    <xf numFmtId="10" fontId="2" fillId="0" borderId="34" xfId="7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29" xfId="0" applyFont="1" applyFill="1" applyBorder="1" applyAlignment="1">
      <alignment horizontal="left" vertical="top" wrapText="1"/>
    </xf>
    <xf numFmtId="10" fontId="3" fillId="0" borderId="28" xfId="7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/>
    </xf>
    <xf numFmtId="165" fontId="3" fillId="0" borderId="53" xfId="41" applyNumberFormat="1" applyFont="1" applyFill="1" applyBorder="1" applyAlignment="1" applyProtection="1">
      <alignment/>
      <protection/>
    </xf>
    <xf numFmtId="165" fontId="3" fillId="0" borderId="52" xfId="41" applyNumberFormat="1" applyFont="1" applyFill="1" applyBorder="1" applyAlignment="1" applyProtection="1">
      <alignment/>
      <protection/>
    </xf>
    <xf numFmtId="10" fontId="3" fillId="0" borderId="19" xfId="70" applyNumberFormat="1" applyFont="1" applyBorder="1" applyAlignment="1">
      <alignment/>
    </xf>
    <xf numFmtId="165" fontId="2" fillId="0" borderId="52" xfId="41" applyNumberFormat="1" applyFont="1" applyFill="1" applyBorder="1" applyAlignment="1" applyProtection="1">
      <alignment/>
      <protection/>
    </xf>
    <xf numFmtId="10" fontId="2" fillId="0" borderId="19" xfId="70" applyNumberFormat="1" applyFont="1" applyBorder="1" applyAlignment="1">
      <alignment/>
    </xf>
    <xf numFmtId="165" fontId="2" fillId="0" borderId="53" xfId="41" applyNumberFormat="1" applyFont="1" applyFill="1" applyBorder="1" applyAlignment="1" applyProtection="1">
      <alignment/>
      <protection/>
    </xf>
    <xf numFmtId="165" fontId="2" fillId="0" borderId="52" xfId="41" applyNumberFormat="1" applyFont="1" applyFill="1" applyBorder="1" applyAlignment="1" applyProtection="1">
      <alignment horizontal="left"/>
      <protection/>
    </xf>
    <xf numFmtId="165" fontId="2" fillId="0" borderId="66" xfId="41" applyNumberFormat="1" applyFont="1" applyFill="1" applyBorder="1" applyAlignment="1" applyProtection="1">
      <alignment/>
      <protection/>
    </xf>
    <xf numFmtId="165" fontId="2" fillId="0" borderId="72" xfId="41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2" fillId="0" borderId="49" xfId="41" applyNumberFormat="1" applyFont="1" applyFill="1" applyBorder="1" applyAlignment="1" applyProtection="1">
      <alignment/>
      <protection/>
    </xf>
    <xf numFmtId="165" fontId="3" fillId="0" borderId="15" xfId="41" applyNumberFormat="1" applyFont="1" applyFill="1" applyBorder="1" applyAlignment="1" applyProtection="1">
      <alignment/>
      <protection/>
    </xf>
    <xf numFmtId="165" fontId="2" fillId="0" borderId="75" xfId="41" applyNumberFormat="1" applyFont="1" applyFill="1" applyBorder="1" applyAlignment="1" applyProtection="1">
      <alignment/>
      <protection/>
    </xf>
    <xf numFmtId="165" fontId="2" fillId="0" borderId="52" xfId="41" applyNumberFormat="1" applyFont="1" applyFill="1" applyBorder="1" applyAlignment="1" applyProtection="1">
      <alignment horizontal="left" indent="3"/>
      <protection/>
    </xf>
    <xf numFmtId="165" fontId="3" fillId="0" borderId="52" xfId="41" applyNumberFormat="1" applyFont="1" applyFill="1" applyBorder="1" applyAlignment="1" applyProtection="1">
      <alignment horizontal="left" indent="3"/>
      <protection/>
    </xf>
    <xf numFmtId="165" fontId="3" fillId="0" borderId="55" xfId="41" applyNumberFormat="1" applyFont="1" applyFill="1" applyBorder="1" applyAlignment="1" applyProtection="1">
      <alignment/>
      <protection/>
    </xf>
    <xf numFmtId="0" fontId="10" fillId="0" borderId="16" xfId="0" applyFont="1" applyBorder="1" applyAlignment="1">
      <alignment horizontal="center" vertical="center" wrapText="1"/>
    </xf>
    <xf numFmtId="165" fontId="3" fillId="0" borderId="15" xfId="41" applyNumberFormat="1" applyFont="1" applyFill="1" applyBorder="1" applyAlignment="1">
      <alignment wrapText="1"/>
    </xf>
    <xf numFmtId="10" fontId="3" fillId="0" borderId="28" xfId="70" applyNumberFormat="1" applyFont="1" applyFill="1" applyBorder="1" applyAlignment="1">
      <alignment wrapText="1"/>
    </xf>
    <xf numFmtId="10" fontId="3" fillId="0" borderId="34" xfId="70" applyNumberFormat="1" applyFont="1" applyFill="1" applyBorder="1" applyAlignment="1">
      <alignment wrapText="1"/>
    </xf>
    <xf numFmtId="168" fontId="2" fillId="0" borderId="15" xfId="70" applyNumberFormat="1" applyFont="1" applyFill="1" applyBorder="1" applyAlignment="1">
      <alignment horizontal="left" wrapText="1" indent="1"/>
    </xf>
    <xf numFmtId="9" fontId="2" fillId="0" borderId="15" xfId="70" applyFont="1" applyFill="1" applyBorder="1" applyAlignment="1">
      <alignment/>
    </xf>
    <xf numFmtId="0" fontId="2" fillId="0" borderId="16" xfId="0" applyFont="1" applyFill="1" applyBorder="1" applyAlignment="1">
      <alignment/>
    </xf>
    <xf numFmtId="10" fontId="2" fillId="0" borderId="16" xfId="70" applyNumberFormat="1" applyFont="1" applyFill="1" applyBorder="1" applyAlignment="1">
      <alignment/>
    </xf>
    <xf numFmtId="9" fontId="3" fillId="0" borderId="28" xfId="70" applyFont="1" applyBorder="1" applyAlignment="1">
      <alignment/>
    </xf>
    <xf numFmtId="1" fontId="16" fillId="0" borderId="34" xfId="41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 wrapText="1"/>
    </xf>
    <xf numFmtId="10" fontId="3" fillId="0" borderId="28" xfId="70" applyNumberFormat="1" applyFont="1" applyBorder="1" applyAlignment="1">
      <alignment wrapText="1"/>
    </xf>
    <xf numFmtId="9" fontId="3" fillId="0" borderId="28" xfId="70" applyFont="1" applyBorder="1" applyAlignment="1">
      <alignment wrapText="1"/>
    </xf>
    <xf numFmtId="10" fontId="3" fillId="0" borderId="34" xfId="70" applyNumberFormat="1" applyFont="1" applyBorder="1" applyAlignment="1">
      <alignment wrapText="1"/>
    </xf>
    <xf numFmtId="9" fontId="2" fillId="0" borderId="18" xfId="70" applyFont="1" applyFill="1" applyBorder="1" applyAlignment="1">
      <alignment/>
    </xf>
    <xf numFmtId="9" fontId="2" fillId="0" borderId="19" xfId="70" applyFont="1" applyFill="1" applyBorder="1" applyAlignment="1">
      <alignment/>
    </xf>
    <xf numFmtId="9" fontId="2" fillId="0" borderId="21" xfId="70" applyFont="1" applyFill="1" applyBorder="1" applyAlignment="1">
      <alignment/>
    </xf>
    <xf numFmtId="9" fontId="2" fillId="0" borderId="34" xfId="7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166" fontId="2" fillId="33" borderId="15" xfId="41" applyNumberFormat="1" applyFont="1" applyFill="1" applyBorder="1" applyAlignment="1">
      <alignment/>
    </xf>
    <xf numFmtId="9" fontId="3" fillId="0" borderId="34" xfId="70" applyFont="1" applyFill="1" applyBorder="1" applyAlignment="1">
      <alignment/>
    </xf>
    <xf numFmtId="9" fontId="2" fillId="0" borderId="14" xfId="70" applyFont="1" applyFill="1" applyBorder="1" applyAlignment="1">
      <alignment/>
    </xf>
    <xf numFmtId="9" fontId="2" fillId="0" borderId="15" xfId="70" applyFont="1" applyFill="1" applyBorder="1" applyAlignment="1">
      <alignment horizontal="left" wrapText="1" indent="1"/>
    </xf>
    <xf numFmtId="165" fontId="3" fillId="0" borderId="19" xfId="41" applyNumberFormat="1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wrapText="1"/>
    </xf>
    <xf numFmtId="165" fontId="2" fillId="0" borderId="13" xfId="41" applyNumberFormat="1" applyFont="1" applyFill="1" applyBorder="1" applyAlignment="1">
      <alignment horizontal="left" wrapText="1" indent="1"/>
    </xf>
    <xf numFmtId="166" fontId="2" fillId="0" borderId="13" xfId="41" applyNumberFormat="1" applyFont="1" applyFill="1" applyBorder="1" applyAlignment="1">
      <alignment horizontal="right"/>
    </xf>
    <xf numFmtId="10" fontId="2" fillId="0" borderId="28" xfId="70" applyNumberFormat="1" applyFont="1" applyFill="1" applyBorder="1" applyAlignment="1">
      <alignment horizontal="left" wrapText="1" indent="1"/>
    </xf>
    <xf numFmtId="10" fontId="2" fillId="0" borderId="34" xfId="70" applyNumberFormat="1" applyFont="1" applyFill="1" applyBorder="1" applyAlignment="1">
      <alignment horizontal="left" wrapText="1" indent="1"/>
    </xf>
    <xf numFmtId="9" fontId="2" fillId="0" borderId="13" xfId="70" applyFont="1" applyFill="1" applyBorder="1" applyAlignment="1">
      <alignment vertical="center" wrapText="1"/>
    </xf>
    <xf numFmtId="0" fontId="5" fillId="0" borderId="13" xfId="0" applyFont="1" applyBorder="1" applyAlignment="1">
      <alignment horizontal="left" wrapText="1"/>
    </xf>
    <xf numFmtId="166" fontId="0" fillId="0" borderId="0" xfId="0" applyNumberFormat="1" applyAlignment="1">
      <alignment/>
    </xf>
    <xf numFmtId="166" fontId="2" fillId="33" borderId="14" xfId="41" applyNumberFormat="1" applyFont="1" applyFill="1" applyBorder="1" applyAlignment="1">
      <alignment/>
    </xf>
    <xf numFmtId="10" fontId="3" fillId="0" borderId="16" xfId="70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10" fontId="3" fillId="0" borderId="14" xfId="70" applyNumberFormat="1" applyFont="1" applyFill="1" applyBorder="1" applyAlignment="1">
      <alignment/>
    </xf>
    <xf numFmtId="166" fontId="3" fillId="0" borderId="18" xfId="41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6" fontId="8" fillId="0" borderId="23" xfId="41" applyNumberFormat="1" applyFont="1" applyBorder="1" applyAlignment="1">
      <alignment vertical="center" wrapText="1"/>
    </xf>
    <xf numFmtId="166" fontId="8" fillId="0" borderId="23" xfId="41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166" fontId="8" fillId="0" borderId="15" xfId="41" applyNumberFormat="1" applyFont="1" applyBorder="1" applyAlignment="1">
      <alignment wrapText="1"/>
    </xf>
    <xf numFmtId="10" fontId="11" fillId="0" borderId="15" xfId="70" applyNumberFormat="1" applyFont="1" applyFill="1" applyBorder="1" applyAlignment="1">
      <alignment wrapText="1"/>
    </xf>
    <xf numFmtId="166" fontId="8" fillId="0" borderId="15" xfId="41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3" fillId="0" borderId="15" xfId="0" applyFont="1" applyBorder="1" applyAlignment="1">
      <alignment/>
    </xf>
    <xf numFmtId="166" fontId="13" fillId="0" borderId="15" xfId="41" applyNumberFormat="1" applyFont="1" applyBorder="1" applyAlignment="1">
      <alignment/>
    </xf>
    <xf numFmtId="166" fontId="13" fillId="0" borderId="19" xfId="41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76" xfId="0" applyFont="1" applyBorder="1" applyAlignment="1">
      <alignment/>
    </xf>
    <xf numFmtId="10" fontId="8" fillId="0" borderId="77" xfId="70" applyNumberFormat="1" applyFont="1" applyFill="1" applyBorder="1" applyAlignment="1">
      <alignment/>
    </xf>
    <xf numFmtId="10" fontId="8" fillId="0" borderId="19" xfId="70" applyNumberFormat="1" applyFont="1" applyFill="1" applyBorder="1" applyAlignment="1">
      <alignment/>
    </xf>
    <xf numFmtId="10" fontId="8" fillId="0" borderId="13" xfId="70" applyNumberFormat="1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46" xfId="0" applyFont="1" applyBorder="1" applyAlignment="1">
      <alignment horizontal="left"/>
    </xf>
    <xf numFmtId="9" fontId="2" fillId="0" borderId="19" xfId="70" applyFont="1" applyBorder="1" applyAlignment="1">
      <alignment/>
    </xf>
    <xf numFmtId="10" fontId="2" fillId="0" borderId="18" xfId="70" applyNumberFormat="1" applyFont="1" applyBorder="1" applyAlignment="1">
      <alignment/>
    </xf>
    <xf numFmtId="9" fontId="3" fillId="0" borderId="19" xfId="7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16" xfId="0" applyFont="1" applyBorder="1" applyAlignment="1">
      <alignment/>
    </xf>
    <xf numFmtId="165" fontId="5" fillId="0" borderId="16" xfId="41" applyNumberFormat="1" applyFont="1" applyFill="1" applyBorder="1" applyAlignment="1" applyProtection="1">
      <alignment/>
      <protection/>
    </xf>
    <xf numFmtId="10" fontId="3" fillId="0" borderId="19" xfId="70" applyNumberFormat="1" applyFont="1" applyFill="1" applyBorder="1" applyAlignment="1" applyProtection="1">
      <alignment/>
      <protection/>
    </xf>
    <xf numFmtId="10" fontId="2" fillId="0" borderId="19" xfId="70" applyNumberFormat="1" applyFont="1" applyFill="1" applyBorder="1" applyAlignment="1" applyProtection="1">
      <alignment/>
      <protection/>
    </xf>
    <xf numFmtId="10" fontId="3" fillId="0" borderId="34" xfId="70" applyNumberFormat="1" applyFont="1" applyFill="1" applyBorder="1" applyAlignment="1" applyProtection="1">
      <alignment/>
      <protection/>
    </xf>
    <xf numFmtId="165" fontId="5" fillId="0" borderId="16" xfId="41" applyNumberFormat="1" applyFont="1" applyFill="1" applyBorder="1" applyAlignment="1" applyProtection="1">
      <alignment horizontal="left" wrapText="1"/>
      <protection/>
    </xf>
    <xf numFmtId="165" fontId="4" fillId="0" borderId="16" xfId="41" applyNumberFormat="1" applyFont="1" applyFill="1" applyBorder="1" applyAlignment="1" applyProtection="1">
      <alignment horizontal="left" wrapText="1"/>
      <protection/>
    </xf>
    <xf numFmtId="165" fontId="5" fillId="0" borderId="33" xfId="41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80" xfId="0" applyFont="1" applyBorder="1" applyAlignment="1">
      <alignment/>
    </xf>
    <xf numFmtId="10" fontId="3" fillId="0" borderId="81" xfId="70" applyNumberFormat="1" applyFont="1" applyFill="1" applyBorder="1" applyAlignment="1" applyProtection="1">
      <alignment horizontal="center"/>
      <protection/>
    </xf>
    <xf numFmtId="10" fontId="2" fillId="0" borderId="81" xfId="70" applyNumberFormat="1" applyFont="1" applyFill="1" applyBorder="1" applyAlignment="1" applyProtection="1">
      <alignment horizontal="center"/>
      <protection/>
    </xf>
    <xf numFmtId="165" fontId="5" fillId="0" borderId="45" xfId="41" applyNumberFormat="1" applyFont="1" applyFill="1" applyBorder="1" applyAlignment="1" applyProtection="1">
      <alignment horizontal="left" wrapText="1"/>
      <protection/>
    </xf>
    <xf numFmtId="10" fontId="4" fillId="0" borderId="82" xfId="70" applyNumberFormat="1" applyFont="1" applyFill="1" applyBorder="1" applyAlignment="1" applyProtection="1">
      <alignment horizontal="right" wrapText="1"/>
      <protection/>
    </xf>
    <xf numFmtId="9" fontId="4" fillId="0" borderId="82" xfId="70" applyFont="1" applyFill="1" applyBorder="1" applyAlignment="1" applyProtection="1">
      <alignment horizontal="right" wrapText="1"/>
      <protection/>
    </xf>
    <xf numFmtId="10" fontId="5" fillId="0" borderId="82" xfId="70" applyNumberFormat="1" applyFont="1" applyFill="1" applyBorder="1" applyAlignment="1" applyProtection="1">
      <alignment horizontal="right" wrapText="1"/>
      <protection/>
    </xf>
    <xf numFmtId="10" fontId="5" fillId="0" borderId="83" xfId="70" applyNumberFormat="1" applyFont="1" applyFill="1" applyBorder="1" applyAlignment="1" applyProtection="1">
      <alignment horizontal="right" wrapText="1"/>
      <protection/>
    </xf>
    <xf numFmtId="9" fontId="5" fillId="0" borderId="19" xfId="70" applyFont="1" applyFill="1" applyBorder="1" applyAlignment="1" applyProtection="1">
      <alignment/>
      <protection/>
    </xf>
    <xf numFmtId="9" fontId="4" fillId="0" borderId="19" xfId="70" applyFont="1" applyFill="1" applyBorder="1" applyAlignment="1" applyProtection="1">
      <alignment/>
      <protection/>
    </xf>
    <xf numFmtId="10" fontId="5" fillId="0" borderId="19" xfId="70" applyNumberFormat="1" applyFont="1" applyFill="1" applyBorder="1" applyAlignment="1" applyProtection="1">
      <alignment/>
      <protection/>
    </xf>
    <xf numFmtId="10" fontId="4" fillId="0" borderId="19" xfId="70" applyNumberFormat="1" applyFont="1" applyFill="1" applyBorder="1" applyAlignment="1" applyProtection="1">
      <alignment/>
      <protection/>
    </xf>
    <xf numFmtId="10" fontId="5" fillId="0" borderId="34" xfId="70" applyNumberFormat="1" applyFont="1" applyFill="1" applyBorder="1" applyAlignment="1" applyProtection="1">
      <alignment/>
      <protection/>
    </xf>
    <xf numFmtId="165" fontId="4" fillId="0" borderId="49" xfId="41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left" wrapText="1"/>
    </xf>
    <xf numFmtId="0" fontId="5" fillId="0" borderId="48" xfId="0" applyFont="1" applyBorder="1" applyAlignment="1">
      <alignment horizontal="center" wrapText="1"/>
    </xf>
    <xf numFmtId="10" fontId="3" fillId="0" borderId="20" xfId="70" applyNumberFormat="1" applyFont="1" applyFill="1" applyBorder="1" applyAlignment="1">
      <alignment/>
    </xf>
    <xf numFmtId="10" fontId="3" fillId="0" borderId="18" xfId="70" applyNumberFormat="1" applyFont="1" applyBorder="1" applyAlignment="1">
      <alignment vertical="center" wrapText="1"/>
    </xf>
    <xf numFmtId="9" fontId="3" fillId="0" borderId="19" xfId="70" applyFont="1" applyBorder="1" applyAlignment="1">
      <alignment vertical="center" wrapText="1"/>
    </xf>
    <xf numFmtId="10" fontId="3" fillId="0" borderId="19" xfId="70" applyNumberFormat="1" applyFont="1" applyBorder="1" applyAlignment="1">
      <alignment vertical="center" wrapText="1"/>
    </xf>
    <xf numFmtId="9" fontId="2" fillId="0" borderId="15" xfId="70" applyFont="1" applyFill="1" applyBorder="1" applyAlignment="1">
      <alignment vertical="center" wrapText="1"/>
    </xf>
    <xf numFmtId="9" fontId="2" fillId="0" borderId="20" xfId="70" applyFont="1" applyFill="1" applyBorder="1" applyAlignment="1">
      <alignment vertical="center" wrapText="1"/>
    </xf>
    <xf numFmtId="9" fontId="3" fillId="0" borderId="21" xfId="70" applyFont="1" applyBorder="1" applyAlignment="1">
      <alignment vertical="center" wrapText="1"/>
    </xf>
    <xf numFmtId="166" fontId="2" fillId="0" borderId="18" xfId="41" applyNumberFormat="1" applyFont="1" applyFill="1" applyBorder="1" applyAlignment="1">
      <alignment/>
    </xf>
    <xf numFmtId="166" fontId="3" fillId="33" borderId="16" xfId="41" applyNumberFormat="1" applyFont="1" applyFill="1" applyBorder="1" applyAlignment="1">
      <alignment/>
    </xf>
    <xf numFmtId="166" fontId="3" fillId="33" borderId="19" xfId="41" applyNumberFormat="1" applyFont="1" applyFill="1" applyBorder="1" applyAlignment="1">
      <alignment/>
    </xf>
    <xf numFmtId="166" fontId="3" fillId="33" borderId="14" xfId="41" applyNumberFormat="1" applyFont="1" applyFill="1" applyBorder="1" applyAlignment="1">
      <alignment/>
    </xf>
    <xf numFmtId="9" fontId="4" fillId="0" borderId="84" xfId="70" applyFont="1" applyFill="1" applyBorder="1" applyAlignment="1" applyProtection="1">
      <alignment horizontal="right" wrapText="1"/>
      <protection/>
    </xf>
    <xf numFmtId="9" fontId="5" fillId="0" borderId="84" xfId="70" applyFont="1" applyFill="1" applyBorder="1" applyAlignment="1" applyProtection="1">
      <alignment horizontal="right" wrapText="1"/>
      <protection/>
    </xf>
    <xf numFmtId="0" fontId="4" fillId="0" borderId="13" xfId="0" applyFont="1" applyBorder="1" applyAlignment="1">
      <alignment horizontal="left" wrapText="1" indent="1"/>
    </xf>
    <xf numFmtId="165" fontId="4" fillId="0" borderId="69" xfId="41" applyNumberFormat="1" applyFont="1" applyFill="1" applyBorder="1" applyAlignment="1" applyProtection="1">
      <alignment horizontal="left" wrapText="1"/>
      <protection/>
    </xf>
    <xf numFmtId="0" fontId="5" fillId="0" borderId="85" xfId="0" applyFont="1" applyBorder="1" applyAlignment="1">
      <alignment horizontal="center"/>
    </xf>
    <xf numFmtId="0" fontId="4" fillId="0" borderId="78" xfId="0" applyFont="1" applyBorder="1" applyAlignment="1">
      <alignment horizontal="left" wrapText="1" indent="1"/>
    </xf>
    <xf numFmtId="165" fontId="4" fillId="0" borderId="86" xfId="41" applyNumberFormat="1" applyFont="1" applyFill="1" applyBorder="1" applyAlignment="1" applyProtection="1">
      <alignment horizontal="left" wrapText="1"/>
      <protection/>
    </xf>
    <xf numFmtId="10" fontId="3" fillId="0" borderId="87" xfId="70" applyNumberFormat="1" applyFont="1" applyFill="1" applyBorder="1" applyAlignment="1" applyProtection="1">
      <alignment horizontal="center"/>
      <protection/>
    </xf>
    <xf numFmtId="10" fontId="3" fillId="0" borderId="84" xfId="70" applyNumberFormat="1" applyFont="1" applyFill="1" applyBorder="1" applyAlignment="1" applyProtection="1">
      <alignment horizontal="center"/>
      <protection/>
    </xf>
    <xf numFmtId="165" fontId="4" fillId="0" borderId="79" xfId="41" applyNumberFormat="1" applyFont="1" applyFill="1" applyBorder="1" applyAlignment="1" applyProtection="1">
      <alignment/>
      <protection/>
    </xf>
    <xf numFmtId="0" fontId="5" fillId="0" borderId="38" xfId="0" applyFont="1" applyBorder="1" applyAlignment="1">
      <alignment horizontal="left" wrapText="1" indent="1"/>
    </xf>
    <xf numFmtId="0" fontId="4" fillId="0" borderId="44" xfId="0" applyFont="1" applyBorder="1" applyAlignment="1">
      <alignment horizontal="left" wrapText="1" indent="2"/>
    </xf>
    <xf numFmtId="0" fontId="4" fillId="0" borderId="15" xfId="0" applyFont="1" applyBorder="1" applyAlignment="1">
      <alignment horizontal="left" indent="5"/>
    </xf>
    <xf numFmtId="0" fontId="4" fillId="0" borderId="15" xfId="0" applyFont="1" applyBorder="1" applyAlignment="1">
      <alignment horizontal="left" indent="7"/>
    </xf>
    <xf numFmtId="10" fontId="8" fillId="0" borderId="88" xfId="70" applyNumberFormat="1" applyFont="1" applyFill="1" applyBorder="1" applyAlignment="1">
      <alignment/>
    </xf>
    <xf numFmtId="166" fontId="3" fillId="0" borderId="88" xfId="41" applyNumberFormat="1" applyFont="1" applyBorder="1" applyAlignment="1">
      <alignment horizontal="center" vertical="center"/>
    </xf>
    <xf numFmtId="166" fontId="8" fillId="0" borderId="28" xfId="41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66" fontId="8" fillId="0" borderId="15" xfId="41" applyNumberFormat="1" applyFont="1" applyFill="1" applyBorder="1" applyAlignment="1">
      <alignment wrapText="1"/>
    </xf>
    <xf numFmtId="169" fontId="2" fillId="0" borderId="15" xfId="70" applyNumberFormat="1" applyFont="1" applyFill="1" applyBorder="1" applyAlignment="1">
      <alignment/>
    </xf>
    <xf numFmtId="9" fontId="2" fillId="0" borderId="15" xfId="70" applyNumberFormat="1" applyFont="1" applyFill="1" applyBorder="1" applyAlignment="1">
      <alignment/>
    </xf>
    <xf numFmtId="169" fontId="3" fillId="0" borderId="28" xfId="70" applyNumberFormat="1" applyFont="1" applyBorder="1" applyAlignment="1">
      <alignment/>
    </xf>
    <xf numFmtId="9" fontId="2" fillId="0" borderId="28" xfId="70" applyNumberFormat="1" applyFont="1" applyFill="1" applyBorder="1" applyAlignment="1">
      <alignment/>
    </xf>
    <xf numFmtId="9" fontId="2" fillId="0" borderId="13" xfId="70" applyNumberFormat="1" applyFont="1" applyFill="1" applyBorder="1" applyAlignment="1">
      <alignment vertical="center" wrapText="1"/>
    </xf>
    <xf numFmtId="169" fontId="3" fillId="0" borderId="28" xfId="70" applyNumberFormat="1" applyFont="1" applyBorder="1" applyAlignment="1">
      <alignment wrapText="1"/>
    </xf>
    <xf numFmtId="169" fontId="2" fillId="0" borderId="15" xfId="70" applyNumberFormat="1" applyFont="1" applyFill="1" applyBorder="1" applyAlignment="1">
      <alignment horizontal="left" wrapText="1" indent="1"/>
    </xf>
    <xf numFmtId="166" fontId="2" fillId="33" borderId="14" xfId="41" applyNumberFormat="1" applyFont="1" applyFill="1" applyBorder="1" applyAlignment="1">
      <alignment/>
    </xf>
    <xf numFmtId="166" fontId="2" fillId="33" borderId="16" xfId="41" applyNumberFormat="1" applyFont="1" applyFill="1" applyBorder="1" applyAlignment="1">
      <alignment/>
    </xf>
    <xf numFmtId="166" fontId="2" fillId="0" borderId="19" xfId="41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left" wrapText="1" indent="2"/>
    </xf>
    <xf numFmtId="165" fontId="2" fillId="0" borderId="91" xfId="41" applyNumberFormat="1" applyFont="1" applyFill="1" applyBorder="1" applyAlignment="1" applyProtection="1">
      <alignment/>
      <protection/>
    </xf>
    <xf numFmtId="165" fontId="2" fillId="0" borderId="92" xfId="41" applyNumberFormat="1" applyFont="1" applyFill="1" applyBorder="1" applyAlignment="1" applyProtection="1">
      <alignment/>
      <protection/>
    </xf>
    <xf numFmtId="165" fontId="3" fillId="0" borderId="93" xfId="41" applyNumberFormat="1" applyFont="1" applyFill="1" applyBorder="1" applyAlignment="1" applyProtection="1">
      <alignment/>
      <protection/>
    </xf>
    <xf numFmtId="165" fontId="3" fillId="0" borderId="94" xfId="41" applyNumberFormat="1" applyFont="1" applyFill="1" applyBorder="1" applyAlignment="1" applyProtection="1">
      <alignment/>
      <protection/>
    </xf>
    <xf numFmtId="165" fontId="2" fillId="0" borderId="94" xfId="41" applyNumberFormat="1" applyFont="1" applyFill="1" applyBorder="1" applyAlignment="1" applyProtection="1">
      <alignment/>
      <protection/>
    </xf>
    <xf numFmtId="10" fontId="3" fillId="0" borderId="70" xfId="70" applyNumberFormat="1" applyFont="1" applyBorder="1" applyAlignment="1">
      <alignment/>
    </xf>
    <xf numFmtId="165" fontId="4" fillId="0" borderId="75" xfId="41" applyNumberFormat="1" applyFont="1" applyFill="1" applyBorder="1" applyAlignment="1" applyProtection="1">
      <alignment horizontal="left" wrapText="1"/>
      <protection/>
    </xf>
    <xf numFmtId="165" fontId="4" fillId="0" borderId="50" xfId="41" applyNumberFormat="1" applyFont="1" applyFill="1" applyBorder="1" applyAlignment="1" applyProtection="1">
      <alignment horizontal="left" wrapText="1"/>
      <protection/>
    </xf>
    <xf numFmtId="9" fontId="4" fillId="0" borderId="82" xfId="70" applyNumberFormat="1" applyFont="1" applyFill="1" applyBorder="1" applyAlignment="1" applyProtection="1">
      <alignment horizontal="right" wrapText="1"/>
      <protection/>
    </xf>
    <xf numFmtId="9" fontId="4" fillId="0" borderId="95" xfId="70" applyNumberFormat="1" applyFont="1" applyFill="1" applyBorder="1" applyAlignment="1" applyProtection="1">
      <alignment horizontal="right" wrapText="1"/>
      <protection/>
    </xf>
    <xf numFmtId="9" fontId="4" fillId="0" borderId="96" xfId="70" applyNumberFormat="1" applyFont="1" applyFill="1" applyBorder="1" applyAlignment="1" applyProtection="1">
      <alignment horizontal="right" wrapText="1"/>
      <protection/>
    </xf>
    <xf numFmtId="9" fontId="4" fillId="0" borderId="84" xfId="70" applyNumberFormat="1" applyFont="1" applyFill="1" applyBorder="1" applyAlignment="1" applyProtection="1">
      <alignment horizontal="right" wrapText="1"/>
      <protection/>
    </xf>
    <xf numFmtId="166" fontId="3" fillId="0" borderId="18" xfId="41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9" fontId="2" fillId="0" borderId="15" xfId="70" applyNumberFormat="1" applyFont="1" applyFill="1" applyBorder="1" applyAlignment="1">
      <alignment vertical="center" wrapText="1"/>
    </xf>
    <xf numFmtId="169" fontId="2" fillId="0" borderId="15" xfId="70" applyNumberFormat="1" applyFont="1" applyFill="1" applyBorder="1" applyAlignment="1">
      <alignment vertical="center" wrapText="1"/>
    </xf>
    <xf numFmtId="169" fontId="2" fillId="0" borderId="19" xfId="70" applyNumberFormat="1" applyFont="1" applyFill="1" applyBorder="1" applyAlignment="1">
      <alignment vertical="center" wrapText="1"/>
    </xf>
    <xf numFmtId="1" fontId="3" fillId="0" borderId="21" xfId="0" applyNumberFormat="1" applyFont="1" applyBorder="1" applyAlignment="1">
      <alignment/>
    </xf>
    <xf numFmtId="0" fontId="5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3" fillId="0" borderId="23" xfId="0" applyFont="1" applyBorder="1" applyAlignment="1">
      <alignment horizontal="left" indent="4"/>
    </xf>
    <xf numFmtId="166" fontId="2" fillId="0" borderId="23" xfId="41" applyNumberFormat="1" applyFont="1" applyFill="1" applyBorder="1" applyAlignment="1">
      <alignment/>
    </xf>
    <xf numFmtId="10" fontId="3" fillId="0" borderId="23" xfId="70" applyNumberFormat="1" applyFont="1" applyFill="1" applyBorder="1" applyAlignment="1">
      <alignment/>
    </xf>
    <xf numFmtId="166" fontId="2" fillId="0" borderId="77" xfId="41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indent="2"/>
    </xf>
    <xf numFmtId="0" fontId="4" fillId="0" borderId="12" xfId="0" applyFont="1" applyBorder="1" applyAlignment="1">
      <alignment horizontal="left" indent="6"/>
    </xf>
    <xf numFmtId="0" fontId="4" fillId="0" borderId="29" xfId="0" applyFont="1" applyBorder="1" applyAlignment="1">
      <alignment horizontal="left" indent="6"/>
    </xf>
    <xf numFmtId="0" fontId="4" fillId="0" borderId="11" xfId="0" applyFont="1" applyBorder="1" applyAlignment="1">
      <alignment horizontal="left" indent="2"/>
    </xf>
    <xf numFmtId="0" fontId="4" fillId="0" borderId="12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9" xfId="0" applyFont="1" applyBorder="1" applyAlignment="1">
      <alignment/>
    </xf>
    <xf numFmtId="10" fontId="3" fillId="0" borderId="33" xfId="7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9" fontId="4" fillId="0" borderId="100" xfId="70" applyNumberFormat="1" applyFont="1" applyFill="1" applyBorder="1" applyAlignment="1" applyProtection="1">
      <alignment horizontal="right" wrapText="1"/>
      <protection/>
    </xf>
    <xf numFmtId="0" fontId="3" fillId="0" borderId="28" xfId="59" applyFont="1" applyBorder="1" applyAlignment="1">
      <alignment horizontal="center" vertical="center" wrapText="1"/>
      <protection/>
    </xf>
    <xf numFmtId="0" fontId="15" fillId="0" borderId="15" xfId="59" applyFont="1" applyBorder="1">
      <alignment/>
      <protection/>
    </xf>
    <xf numFmtId="0" fontId="15" fillId="0" borderId="51" xfId="59" applyFont="1" applyBorder="1">
      <alignment/>
      <protection/>
    </xf>
    <xf numFmtId="0" fontId="11" fillId="0" borderId="0" xfId="59" applyFont="1">
      <alignment/>
      <protection/>
    </xf>
    <xf numFmtId="0" fontId="10" fillId="0" borderId="15" xfId="59" applyFont="1" applyBorder="1">
      <alignment/>
      <protection/>
    </xf>
    <xf numFmtId="0" fontId="3" fillId="0" borderId="34" xfId="59" applyFont="1" applyBorder="1" applyAlignment="1">
      <alignment horizontal="center" vertical="center" wrapText="1"/>
      <protection/>
    </xf>
    <xf numFmtId="0" fontId="15" fillId="0" borderId="10" xfId="59" applyFont="1" applyBorder="1">
      <alignment/>
      <protection/>
    </xf>
    <xf numFmtId="166" fontId="15" fillId="0" borderId="51" xfId="44" applyNumberFormat="1" applyFont="1" applyBorder="1" applyAlignment="1">
      <alignment/>
    </xf>
    <xf numFmtId="166" fontId="15" fillId="0" borderId="70" xfId="44" applyNumberFormat="1" applyFont="1" applyBorder="1" applyAlignment="1">
      <alignment/>
    </xf>
    <xf numFmtId="0" fontId="21" fillId="0" borderId="12" xfId="59" applyFont="1" applyBorder="1">
      <alignment/>
      <protection/>
    </xf>
    <xf numFmtId="166" fontId="21" fillId="0" borderId="15" xfId="44" applyNumberFormat="1" applyFont="1" applyBorder="1" applyAlignment="1">
      <alignment/>
    </xf>
    <xf numFmtId="0" fontId="10" fillId="0" borderId="15" xfId="59" applyFont="1" applyBorder="1" applyAlignment="1">
      <alignment horizontal="left" indent="1"/>
      <protection/>
    </xf>
    <xf numFmtId="166" fontId="10" fillId="0" borderId="15" xfId="44" applyNumberFormat="1" applyFont="1" applyBorder="1" applyAlignment="1">
      <alignment/>
    </xf>
    <xf numFmtId="166" fontId="10" fillId="0" borderId="19" xfId="44" applyNumberFormat="1" applyFont="1" applyBorder="1" applyAlignment="1">
      <alignment/>
    </xf>
    <xf numFmtId="0" fontId="10" fillId="0" borderId="12" xfId="59" applyFont="1" applyBorder="1">
      <alignment/>
      <protection/>
    </xf>
    <xf numFmtId="0" fontId="10" fillId="0" borderId="12" xfId="59" applyFont="1" applyBorder="1" applyAlignment="1">
      <alignment horizontal="left" indent="1"/>
      <protection/>
    </xf>
    <xf numFmtId="166" fontId="15" fillId="0" borderId="15" xfId="44" applyNumberFormat="1" applyFont="1" applyBorder="1" applyAlignment="1">
      <alignment/>
    </xf>
    <xf numFmtId="166" fontId="15" fillId="0" borderId="19" xfId="44" applyNumberFormat="1" applyFont="1" applyBorder="1" applyAlignment="1">
      <alignment/>
    </xf>
    <xf numFmtId="0" fontId="10" fillId="0" borderId="15" xfId="59" applyFont="1" applyBorder="1" applyAlignment="1">
      <alignment horizontal="left" indent="2"/>
      <protection/>
    </xf>
    <xf numFmtId="0" fontId="15" fillId="0" borderId="12" xfId="59" applyFont="1" applyBorder="1">
      <alignment/>
      <protection/>
    </xf>
    <xf numFmtId="0" fontId="21" fillId="0" borderId="12" xfId="59" applyFont="1" applyBorder="1" applyAlignment="1">
      <alignment horizontal="left"/>
      <protection/>
    </xf>
    <xf numFmtId="0" fontId="10" fillId="0" borderId="15" xfId="59" applyFont="1" applyBorder="1" applyAlignment="1">
      <alignment horizontal="left" wrapText="1" indent="2"/>
      <protection/>
    </xf>
    <xf numFmtId="0" fontId="10" fillId="0" borderId="12" xfId="59" applyFont="1" applyBorder="1" applyAlignment="1">
      <alignment horizontal="left" indent="2"/>
      <protection/>
    </xf>
    <xf numFmtId="0" fontId="15" fillId="0" borderId="62" xfId="59" applyFont="1" applyBorder="1">
      <alignment/>
      <protection/>
    </xf>
    <xf numFmtId="166" fontId="15" fillId="0" borderId="28" xfId="44" applyNumberFormat="1" applyFont="1" applyBorder="1" applyAlignment="1">
      <alignment/>
    </xf>
    <xf numFmtId="0" fontId="15" fillId="0" borderId="28" xfId="59" applyFont="1" applyBorder="1">
      <alignment/>
      <protection/>
    </xf>
    <xf numFmtId="166" fontId="15" fillId="0" borderId="34" xfId="44" applyNumberFormat="1" applyFont="1" applyBorder="1" applyAlignment="1">
      <alignment/>
    </xf>
    <xf numFmtId="0" fontId="2" fillId="0" borderId="15" xfId="59" applyFont="1" applyBorder="1">
      <alignment/>
      <protection/>
    </xf>
    <xf numFmtId="0" fontId="2" fillId="0" borderId="19" xfId="59" applyFont="1" applyBorder="1">
      <alignment/>
      <protection/>
    </xf>
    <xf numFmtId="0" fontId="13" fillId="0" borderId="0" xfId="59">
      <alignment/>
      <protection/>
    </xf>
    <xf numFmtId="0" fontId="2" fillId="0" borderId="0" xfId="59" applyFont="1">
      <alignment/>
      <protection/>
    </xf>
    <xf numFmtId="0" fontId="5" fillId="0" borderId="51" xfId="59" applyFont="1" applyBorder="1" applyAlignment="1">
      <alignment horizontal="center" vertical="center" wrapText="1"/>
      <protection/>
    </xf>
    <xf numFmtId="0" fontId="5" fillId="0" borderId="28" xfId="59" applyFont="1" applyBorder="1" applyAlignment="1">
      <alignment horizontal="center" vertical="center" wrapText="1"/>
      <protection/>
    </xf>
    <xf numFmtId="166" fontId="4" fillId="0" borderId="15" xfId="44" applyNumberFormat="1" applyFont="1" applyFill="1" applyBorder="1" applyAlignment="1">
      <alignment/>
    </xf>
    <xf numFmtId="166" fontId="4" fillId="0" borderId="0" xfId="59" applyNumberFormat="1" applyFont="1">
      <alignment/>
      <protection/>
    </xf>
    <xf numFmtId="0" fontId="4" fillId="0" borderId="0" xfId="59" applyFont="1" applyFill="1" applyAlignment="1">
      <alignment/>
      <protection/>
    </xf>
    <xf numFmtId="0" fontId="4" fillId="0" borderId="10" xfId="59" applyFont="1" applyBorder="1" applyAlignment="1">
      <alignment wrapText="1"/>
      <protection/>
    </xf>
    <xf numFmtId="0" fontId="4" fillId="0" borderId="51" xfId="59" applyFont="1" applyBorder="1" applyAlignment="1">
      <alignment horizontal="center"/>
      <protection/>
    </xf>
    <xf numFmtId="0" fontId="4" fillId="0" borderId="12" xfId="59" applyFont="1" applyBorder="1" applyAlignment="1">
      <alignment wrapText="1"/>
      <protection/>
    </xf>
    <xf numFmtId="0" fontId="4" fillId="0" borderId="15" xfId="59" applyFont="1" applyBorder="1" applyAlignment="1">
      <alignment horizontal="center"/>
      <protection/>
    </xf>
    <xf numFmtId="0" fontId="4" fillId="0" borderId="15" xfId="59" applyFont="1" applyFill="1" applyBorder="1" applyAlignment="1">
      <alignment horizontal="center"/>
      <protection/>
    </xf>
    <xf numFmtId="166" fontId="4" fillId="0" borderId="19" xfId="59" applyNumberFormat="1" applyFont="1" applyFill="1" applyBorder="1">
      <alignment/>
      <protection/>
    </xf>
    <xf numFmtId="0" fontId="4" fillId="0" borderId="15" xfId="59" applyFont="1" applyBorder="1" applyAlignment="1">
      <alignment horizontal="center" vertical="center"/>
      <protection/>
    </xf>
    <xf numFmtId="166" fontId="4" fillId="0" borderId="15" xfId="44" applyNumberFormat="1" applyFont="1" applyFill="1" applyBorder="1" applyAlignment="1">
      <alignment horizontal="center" vertical="center"/>
    </xf>
    <xf numFmtId="166" fontId="4" fillId="0" borderId="19" xfId="44" applyNumberFormat="1" applyFont="1" applyBorder="1" applyAlignment="1">
      <alignment horizontal="center" vertical="center"/>
    </xf>
    <xf numFmtId="0" fontId="4" fillId="0" borderId="29" xfId="59" applyFont="1" applyBorder="1" applyAlignment="1">
      <alignment wrapText="1"/>
      <protection/>
    </xf>
    <xf numFmtId="0" fontId="4" fillId="0" borderId="20" xfId="59" applyFont="1" applyBorder="1" applyAlignment="1">
      <alignment horizontal="center"/>
      <protection/>
    </xf>
    <xf numFmtId="0" fontId="4" fillId="0" borderId="20" xfId="59" applyFont="1" applyBorder="1" applyAlignment="1">
      <alignment horizontal="right"/>
      <protection/>
    </xf>
    <xf numFmtId="166" fontId="4" fillId="0" borderId="15" xfId="44" applyNumberFormat="1" applyFont="1" applyBorder="1" applyAlignment="1">
      <alignment horizontal="center" vertical="center"/>
    </xf>
    <xf numFmtId="0" fontId="5" fillId="0" borderId="62" xfId="59" applyFont="1" applyBorder="1">
      <alignment/>
      <protection/>
    </xf>
    <xf numFmtId="166" fontId="5" fillId="0" borderId="34" xfId="59" applyNumberFormat="1" applyFont="1" applyBorder="1">
      <alignment/>
      <protection/>
    </xf>
    <xf numFmtId="0" fontId="4" fillId="33" borderId="51" xfId="59" applyFont="1" applyFill="1" applyBorder="1" applyAlignment="1">
      <alignment horizontal="center"/>
      <protection/>
    </xf>
    <xf numFmtId="166" fontId="4" fillId="33" borderId="51" xfId="44" applyNumberFormat="1" applyFont="1" applyFill="1" applyBorder="1" applyAlignment="1">
      <alignment/>
    </xf>
    <xf numFmtId="166" fontId="4" fillId="33" borderId="70" xfId="59" applyNumberFormat="1" applyFont="1" applyFill="1" applyBorder="1">
      <alignment/>
      <protection/>
    </xf>
    <xf numFmtId="0" fontId="4" fillId="33" borderId="15" xfId="59" applyFont="1" applyFill="1" applyBorder="1" applyAlignment="1">
      <alignment horizontal="center"/>
      <protection/>
    </xf>
    <xf numFmtId="166" fontId="4" fillId="33" borderId="15" xfId="44" applyNumberFormat="1" applyFont="1" applyFill="1" applyBorder="1" applyAlignment="1">
      <alignment/>
    </xf>
    <xf numFmtId="166" fontId="4" fillId="33" borderId="19" xfId="59" applyNumberFormat="1" applyFont="1" applyFill="1" applyBorder="1">
      <alignment/>
      <protection/>
    </xf>
    <xf numFmtId="0" fontId="4" fillId="0" borderId="0" xfId="59" applyFont="1" applyAlignment="1">
      <alignment horizontal="left"/>
      <protection/>
    </xf>
    <xf numFmtId="0" fontId="4" fillId="0" borderId="0" xfId="59" applyFont="1">
      <alignment/>
      <protection/>
    </xf>
    <xf numFmtId="0" fontId="3" fillId="0" borderId="0" xfId="59" applyFont="1" applyBorder="1" applyAlignment="1">
      <alignment horizontal="center" vertical="center" wrapText="1"/>
      <protection/>
    </xf>
    <xf numFmtId="0" fontId="3" fillId="0" borderId="101" xfId="59" applyFont="1" applyBorder="1">
      <alignment/>
      <protection/>
    </xf>
    <xf numFmtId="0" fontId="3" fillId="0" borderId="0" xfId="59" applyFont="1" applyBorder="1">
      <alignment/>
      <protection/>
    </xf>
    <xf numFmtId="166" fontId="2" fillId="0" borderId="0" xfId="44" applyNumberFormat="1" applyFont="1" applyBorder="1" applyAlignment="1">
      <alignment/>
    </xf>
    <xf numFmtId="0" fontId="2" fillId="0" borderId="0" xfId="59" applyFont="1" applyBorder="1">
      <alignment/>
      <protection/>
    </xf>
    <xf numFmtId="166" fontId="2" fillId="0" borderId="13" xfId="44" applyNumberFormat="1" applyFont="1" applyBorder="1" applyAlignment="1">
      <alignment/>
    </xf>
    <xf numFmtId="166" fontId="2" fillId="0" borderId="14" xfId="44" applyNumberFormat="1" applyFont="1" applyBorder="1" applyAlignment="1">
      <alignment/>
    </xf>
    <xf numFmtId="166" fontId="2" fillId="0" borderId="15" xfId="44" applyNumberFormat="1" applyFont="1" applyBorder="1" applyAlignment="1">
      <alignment/>
    </xf>
    <xf numFmtId="166" fontId="2" fillId="0" borderId="15" xfId="44" applyNumberFormat="1" applyFont="1" applyBorder="1" applyAlignment="1">
      <alignment vertical="top" wrapText="1"/>
    </xf>
    <xf numFmtId="166" fontId="2" fillId="0" borderId="0" xfId="59" applyNumberFormat="1" applyFont="1" applyBorder="1">
      <alignment/>
      <protection/>
    </xf>
    <xf numFmtId="166" fontId="2" fillId="0" borderId="0" xfId="44" applyNumberFormat="1" applyFont="1" applyBorder="1" applyAlignment="1">
      <alignment vertical="top"/>
    </xf>
    <xf numFmtId="166" fontId="2" fillId="0" borderId="13" xfId="44" applyNumberFormat="1" applyFont="1" applyBorder="1" applyAlignment="1">
      <alignment horizontal="center"/>
    </xf>
    <xf numFmtId="166" fontId="2" fillId="0" borderId="18" xfId="44" applyNumberFormat="1" applyFont="1" applyBorder="1" applyAlignment="1">
      <alignment/>
    </xf>
    <xf numFmtId="166" fontId="2" fillId="0" borderId="15" xfId="44" applyNumberFormat="1" applyFont="1" applyBorder="1" applyAlignment="1">
      <alignment wrapText="1"/>
    </xf>
    <xf numFmtId="166" fontId="2" fillId="0" borderId="15" xfId="44" applyNumberFormat="1" applyFont="1" applyBorder="1" applyAlignment="1">
      <alignment horizontal="center" vertical="top"/>
    </xf>
    <xf numFmtId="166" fontId="2" fillId="0" borderId="15" xfId="44" applyNumberFormat="1" applyFont="1" applyBorder="1" applyAlignment="1">
      <alignment horizontal="center"/>
    </xf>
    <xf numFmtId="166" fontId="2" fillId="0" borderId="15" xfId="44" applyNumberFormat="1" applyFont="1" applyBorder="1" applyAlignment="1">
      <alignment horizontal="center" vertical="top" wrapText="1"/>
    </xf>
    <xf numFmtId="166" fontId="2" fillId="0" borderId="13" xfId="44" applyNumberFormat="1" applyFont="1" applyBorder="1" applyAlignment="1">
      <alignment wrapText="1"/>
    </xf>
    <xf numFmtId="166" fontId="9" fillId="0" borderId="0" xfId="44" applyNumberFormat="1" applyFont="1" applyBorder="1" applyAlignment="1">
      <alignment/>
    </xf>
    <xf numFmtId="166" fontId="2" fillId="0" borderId="16" xfId="44" applyNumberFormat="1" applyFont="1" applyBorder="1" applyAlignment="1">
      <alignment horizontal="center"/>
    </xf>
    <xf numFmtId="166" fontId="2" fillId="0" borderId="19" xfId="44" applyNumberFormat="1" applyFont="1" applyBorder="1" applyAlignment="1">
      <alignment horizontal="center"/>
    </xf>
    <xf numFmtId="166" fontId="9" fillId="0" borderId="0" xfId="44" applyNumberFormat="1" applyFont="1" applyBorder="1" applyAlignment="1">
      <alignment horizontal="center"/>
    </xf>
    <xf numFmtId="166" fontId="3" fillId="0" borderId="102" xfId="44" applyNumberFormat="1" applyFont="1" applyBorder="1" applyAlignment="1">
      <alignment horizontal="center" vertical="center"/>
    </xf>
    <xf numFmtId="166" fontId="3" fillId="0" borderId="26" xfId="44" applyNumberFormat="1" applyFont="1" applyBorder="1" applyAlignment="1">
      <alignment vertical="center"/>
    </xf>
    <xf numFmtId="166" fontId="3" fillId="0" borderId="26" xfId="44" applyNumberFormat="1" applyFont="1" applyBorder="1" applyAlignment="1">
      <alignment horizontal="center" vertical="center"/>
    </xf>
    <xf numFmtId="166" fontId="3" fillId="0" borderId="27" xfId="44" applyNumberFormat="1" applyFont="1" applyBorder="1" applyAlignment="1">
      <alignment horizontal="center" vertical="center"/>
    </xf>
    <xf numFmtId="166" fontId="3" fillId="0" borderId="0" xfId="44" applyNumberFormat="1" applyFont="1" applyBorder="1" applyAlignment="1">
      <alignment horizontal="center" vertical="center"/>
    </xf>
    <xf numFmtId="0" fontId="22" fillId="0" borderId="0" xfId="59" applyFont="1" applyBorder="1" applyAlignment="1">
      <alignment horizontal="center"/>
      <protection/>
    </xf>
    <xf numFmtId="43" fontId="2" fillId="0" borderId="0" xfId="44" applyFont="1" applyBorder="1" applyAlignment="1">
      <alignment/>
    </xf>
    <xf numFmtId="166" fontId="2" fillId="0" borderId="0" xfId="44" applyNumberFormat="1" applyFont="1" applyBorder="1" applyAlignment="1">
      <alignment horizontal="left"/>
    </xf>
    <xf numFmtId="166" fontId="2" fillId="0" borderId="0" xfId="44" applyNumberFormat="1" applyFont="1" applyBorder="1" applyAlignment="1">
      <alignment vertical="top" wrapText="1"/>
    </xf>
    <xf numFmtId="0" fontId="24" fillId="0" borderId="0" xfId="59" applyFont="1" applyAlignment="1">
      <alignment/>
      <protection/>
    </xf>
    <xf numFmtId="166" fontId="24" fillId="0" borderId="0" xfId="59" applyNumberFormat="1" applyFont="1" applyAlignment="1">
      <alignment/>
      <protection/>
    </xf>
    <xf numFmtId="166" fontId="3" fillId="0" borderId="15" xfId="44" applyNumberFormat="1" applyFont="1" applyBorder="1" applyAlignment="1">
      <alignment/>
    </xf>
    <xf numFmtId="166" fontId="2" fillId="0" borderId="15" xfId="44" applyNumberFormat="1" applyFont="1" applyBorder="1" applyAlignment="1">
      <alignment wrapText="1"/>
    </xf>
    <xf numFmtId="166" fontId="2" fillId="0" borderId="15" xfId="44" applyNumberFormat="1" applyFont="1" applyBorder="1" applyAlignment="1">
      <alignment/>
    </xf>
    <xf numFmtId="166" fontId="2" fillId="0" borderId="15" xfId="44" applyNumberFormat="1" applyFont="1" applyBorder="1" applyAlignment="1">
      <alignment horizontal="left" wrapText="1"/>
    </xf>
    <xf numFmtId="0" fontId="4" fillId="0" borderId="98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wrapText="1"/>
      <protection/>
    </xf>
    <xf numFmtId="0" fontId="4" fillId="0" borderId="12" xfId="59" applyFont="1" applyBorder="1" applyAlignment="1">
      <alignment horizontal="center"/>
      <protection/>
    </xf>
    <xf numFmtId="0" fontId="5" fillId="0" borderId="56" xfId="59" applyFont="1" applyBorder="1" applyAlignment="1">
      <alignment horizontal="center" vertical="center" wrapText="1"/>
      <protection/>
    </xf>
    <xf numFmtId="0" fontId="5" fillId="0" borderId="58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vertical="center" wrapText="1"/>
      <protection/>
    </xf>
    <xf numFmtId="166" fontId="4" fillId="0" borderId="19" xfId="44" applyNumberFormat="1" applyFont="1" applyBorder="1" applyAlignment="1">
      <alignment vertical="center"/>
    </xf>
    <xf numFmtId="166" fontId="4" fillId="0" borderId="19" xfId="44" applyNumberFormat="1" applyFont="1" applyBorder="1" applyAlignment="1">
      <alignment/>
    </xf>
    <xf numFmtId="0" fontId="4" fillId="0" borderId="98" xfId="59" applyFont="1" applyBorder="1" applyAlignment="1">
      <alignment horizontal="center"/>
      <protection/>
    </xf>
    <xf numFmtId="0" fontId="4" fillId="0" borderId="79" xfId="59" applyFont="1" applyBorder="1" applyAlignment="1">
      <alignment horizontal="left"/>
      <protection/>
    </xf>
    <xf numFmtId="166" fontId="4" fillId="0" borderId="79" xfId="44" applyNumberFormat="1" applyFont="1" applyBorder="1" applyAlignment="1">
      <alignment horizontal="right"/>
    </xf>
    <xf numFmtId="0" fontId="4" fillId="0" borderId="16" xfId="59" applyFont="1" applyBorder="1" applyAlignment="1">
      <alignment horizontal="left"/>
      <protection/>
    </xf>
    <xf numFmtId="0" fontId="4" fillId="0" borderId="15" xfId="59" applyFont="1" applyBorder="1" applyAlignment="1">
      <alignment horizontal="left"/>
      <protection/>
    </xf>
    <xf numFmtId="0" fontId="4" fillId="0" borderId="16" xfId="59" applyFont="1" applyBorder="1" applyAlignment="1">
      <alignment wrapText="1"/>
      <protection/>
    </xf>
    <xf numFmtId="166" fontId="4" fillId="0" borderId="80" xfId="44" applyNumberFormat="1" applyFont="1" applyBorder="1" applyAlignment="1">
      <alignment vertical="center"/>
    </xf>
    <xf numFmtId="166" fontId="5" fillId="0" borderId="27" xfId="44" applyNumberFormat="1" applyFont="1" applyBorder="1" applyAlignment="1">
      <alignment/>
    </xf>
    <xf numFmtId="0" fontId="25" fillId="0" borderId="0" xfId="59" applyFont="1" applyBorder="1" applyAlignment="1">
      <alignment/>
      <protection/>
    </xf>
    <xf numFmtId="0" fontId="4" fillId="0" borderId="15" xfId="59" applyFont="1" applyBorder="1" applyAlignment="1">
      <alignment vertical="center"/>
      <protection/>
    </xf>
    <xf numFmtId="166" fontId="4" fillId="0" borderId="15" xfId="44" applyNumberFormat="1" applyFont="1" applyBorder="1" applyAlignment="1">
      <alignment/>
    </xf>
    <xf numFmtId="0" fontId="4" fillId="0" borderId="12" xfId="59" applyFont="1" applyBorder="1">
      <alignment/>
      <protection/>
    </xf>
    <xf numFmtId="170" fontId="4" fillId="0" borderId="0" xfId="44" applyNumberFormat="1" applyFont="1" applyAlignment="1">
      <alignment/>
    </xf>
    <xf numFmtId="0" fontId="4" fillId="0" borderId="11" xfId="59" applyFont="1" applyBorder="1" applyAlignment="1">
      <alignment wrapText="1"/>
      <protection/>
    </xf>
    <xf numFmtId="14" fontId="5" fillId="0" borderId="28" xfId="59" applyNumberFormat="1" applyFont="1" applyBorder="1" applyAlignment="1">
      <alignment horizontal="center"/>
      <protection/>
    </xf>
    <xf numFmtId="0" fontId="5" fillId="0" borderId="0" xfId="59" applyFont="1" applyBorder="1" applyAlignment="1">
      <alignment vertical="center" wrapText="1"/>
      <protection/>
    </xf>
    <xf numFmtId="0" fontId="2" fillId="0" borderId="15" xfId="59" applyFont="1" applyBorder="1" applyAlignment="1">
      <alignment wrapText="1"/>
      <protection/>
    </xf>
    <xf numFmtId="10" fontId="11" fillId="34" borderId="103" xfId="71" applyNumberFormat="1" applyFont="1" applyFill="1" applyBorder="1" applyAlignment="1" applyProtection="1">
      <alignment horizontal="right" vertical="center"/>
      <protection/>
    </xf>
    <xf numFmtId="10" fontId="11" fillId="34" borderId="104" xfId="71" applyNumberFormat="1" applyFont="1" applyFill="1" applyBorder="1" applyAlignment="1" applyProtection="1">
      <alignment horizontal="right" vertical="center"/>
      <protection/>
    </xf>
    <xf numFmtId="10" fontId="11" fillId="34" borderId="105" xfId="71" applyNumberFormat="1" applyFont="1" applyFill="1" applyBorder="1" applyAlignment="1" applyProtection="1">
      <alignment horizontal="right" vertical="center"/>
      <protection/>
    </xf>
    <xf numFmtId="10" fontId="11" fillId="34" borderId="106" xfId="71" applyNumberFormat="1" applyFont="1" applyFill="1" applyBorder="1" applyAlignment="1" applyProtection="1">
      <alignment horizontal="right" vertical="center"/>
      <protection/>
    </xf>
    <xf numFmtId="0" fontId="22" fillId="0" borderId="51" xfId="60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 vertical="center"/>
      <protection/>
    </xf>
    <xf numFmtId="0" fontId="22" fillId="0" borderId="0" xfId="60" applyFont="1" applyAlignment="1" applyProtection="1">
      <alignment horizontal="center" vertical="center"/>
      <protection/>
    </xf>
    <xf numFmtId="49" fontId="15" fillId="0" borderId="56" xfId="60" applyNumberFormat="1" applyFont="1" applyBorder="1" applyAlignment="1" applyProtection="1">
      <alignment horizontal="center" vertical="center" wrapText="1"/>
      <protection/>
    </xf>
    <xf numFmtId="49" fontId="15" fillId="0" borderId="71" xfId="60" applyNumberFormat="1" applyFont="1" applyBorder="1" applyAlignment="1" applyProtection="1">
      <alignment horizontal="center" vertical="center"/>
      <protection/>
    </xf>
    <xf numFmtId="49" fontId="15" fillId="0" borderId="107" xfId="60" applyNumberFormat="1" applyFont="1" applyBorder="1" applyAlignment="1" applyProtection="1">
      <alignment horizontal="center" vertical="center"/>
      <protection/>
    </xf>
    <xf numFmtId="49" fontId="22" fillId="0" borderId="0" xfId="60" applyNumberFormat="1" applyFont="1" applyAlignment="1" applyProtection="1">
      <alignment horizontal="center" vertical="center"/>
      <protection/>
    </xf>
    <xf numFmtId="0" fontId="8" fillId="34" borderId="30" xfId="60" applyFont="1" applyFill="1" applyBorder="1" applyAlignment="1" applyProtection="1">
      <alignment horizontal="left" vertical="center" wrapText="1"/>
      <protection/>
    </xf>
    <xf numFmtId="172" fontId="11" fillId="34" borderId="26" xfId="60" applyNumberFormat="1" applyFont="1" applyFill="1" applyBorder="1" applyAlignment="1" applyProtection="1">
      <alignment horizontal="center" vertical="center"/>
      <protection/>
    </xf>
    <xf numFmtId="173" fontId="8" fillId="34" borderId="26" xfId="60" applyNumberFormat="1" applyFont="1" applyFill="1" applyBorder="1" applyAlignment="1" applyProtection="1">
      <alignment horizontal="right" vertical="center"/>
      <protection locked="0"/>
    </xf>
    <xf numFmtId="0" fontId="2" fillId="0" borderId="0" xfId="60" applyFont="1" applyAlignment="1" applyProtection="1">
      <alignment vertical="center"/>
      <protection locked="0"/>
    </xf>
    <xf numFmtId="173" fontId="8" fillId="34" borderId="26" xfId="60" applyNumberFormat="1" applyFont="1" applyFill="1" applyBorder="1" applyAlignment="1" applyProtection="1">
      <alignment horizontal="right" vertical="center"/>
      <protection/>
    </xf>
    <xf numFmtId="173" fontId="2" fillId="0" borderId="0" xfId="60" applyNumberFormat="1" applyFont="1" applyAlignment="1" applyProtection="1">
      <alignment vertical="center"/>
      <protection locked="0"/>
    </xf>
    <xf numFmtId="0" fontId="27" fillId="34" borderId="30" xfId="60" applyFont="1" applyFill="1" applyBorder="1" applyAlignment="1" applyProtection="1">
      <alignment horizontal="left" vertical="center" wrapText="1"/>
      <protection/>
    </xf>
    <xf numFmtId="0" fontId="11" fillId="34" borderId="11" xfId="60" applyFont="1" applyFill="1" applyBorder="1" applyAlignment="1" applyProtection="1">
      <alignment horizontal="left" vertical="center" wrapText="1"/>
      <protection/>
    </xf>
    <xf numFmtId="172" fontId="11" fillId="34" borderId="13" xfId="60" applyNumberFormat="1" applyFont="1" applyFill="1" applyBorder="1" applyAlignment="1" applyProtection="1">
      <alignment horizontal="center" vertical="center"/>
      <protection/>
    </xf>
    <xf numFmtId="173" fontId="11" fillId="34" borderId="13" xfId="60" applyNumberFormat="1" applyFont="1" applyFill="1" applyBorder="1" applyAlignment="1" applyProtection="1">
      <alignment horizontal="right" vertical="center"/>
      <protection locked="0"/>
    </xf>
    <xf numFmtId="0" fontId="11" fillId="34" borderId="12" xfId="60" applyFont="1" applyFill="1" applyBorder="1" applyAlignment="1" applyProtection="1">
      <alignment horizontal="left" vertical="center" wrapText="1"/>
      <protection/>
    </xf>
    <xf numFmtId="172" fontId="11" fillId="34" borderId="15" xfId="60" applyNumberFormat="1" applyFont="1" applyFill="1" applyBorder="1" applyAlignment="1" applyProtection="1">
      <alignment horizontal="center" vertical="center"/>
      <protection/>
    </xf>
    <xf numFmtId="173" fontId="11" fillId="34" borderId="15" xfId="60" applyNumberFormat="1" applyFont="1" applyFill="1" applyBorder="1" applyAlignment="1" applyProtection="1">
      <alignment horizontal="right" vertical="center"/>
      <protection locked="0"/>
    </xf>
    <xf numFmtId="0" fontId="11" fillId="34" borderId="29" xfId="60" applyFont="1" applyFill="1" applyBorder="1" applyAlignment="1" applyProtection="1">
      <alignment horizontal="left" vertical="center" wrapText="1"/>
      <protection/>
    </xf>
    <xf numFmtId="172" fontId="11" fillId="34" borderId="20" xfId="60" applyNumberFormat="1" applyFont="1" applyFill="1" applyBorder="1" applyAlignment="1" applyProtection="1">
      <alignment horizontal="center" vertical="center"/>
      <protection/>
    </xf>
    <xf numFmtId="173" fontId="11" fillId="34" borderId="20" xfId="60" applyNumberFormat="1" applyFont="1" applyFill="1" applyBorder="1" applyAlignment="1" applyProtection="1">
      <alignment horizontal="right" vertical="center"/>
      <protection locked="0"/>
    </xf>
    <xf numFmtId="0" fontId="11" fillId="34" borderId="12" xfId="60" applyFont="1" applyFill="1" applyBorder="1" applyAlignment="1" applyProtection="1">
      <alignment horizontal="left" vertical="center"/>
      <protection locked="0"/>
    </xf>
    <xf numFmtId="166" fontId="11" fillId="34" borderId="15" xfId="44" applyNumberFormat="1" applyFont="1" applyFill="1" applyBorder="1" applyAlignment="1" applyProtection="1">
      <alignment horizontal="right" vertical="center"/>
      <protection locked="0"/>
    </xf>
    <xf numFmtId="173" fontId="29" fillId="0" borderId="0" xfId="60" applyNumberFormat="1" applyFont="1" applyAlignment="1" applyProtection="1">
      <alignment vertical="center"/>
      <protection locked="0"/>
    </xf>
    <xf numFmtId="173" fontId="27" fillId="34" borderId="26" xfId="60" applyNumberFormat="1" applyFont="1" applyFill="1" applyBorder="1" applyAlignment="1" applyProtection="1">
      <alignment horizontal="right" vertical="center"/>
      <protection/>
    </xf>
    <xf numFmtId="43" fontId="11" fillId="34" borderId="15" xfId="44" applyFont="1" applyFill="1" applyBorder="1" applyAlignment="1" applyProtection="1">
      <alignment horizontal="right" vertical="center"/>
      <protection locked="0"/>
    </xf>
    <xf numFmtId="0" fontId="27" fillId="34" borderId="12" xfId="60" applyFont="1" applyFill="1" applyBorder="1" applyAlignment="1" applyProtection="1">
      <alignment horizontal="left" vertical="center" wrapText="1"/>
      <protection/>
    </xf>
    <xf numFmtId="166" fontId="27" fillId="34" borderId="15" xfId="44" applyNumberFormat="1" applyFont="1" applyFill="1" applyBorder="1" applyAlignment="1" applyProtection="1">
      <alignment horizontal="right" vertical="center"/>
      <protection locked="0"/>
    </xf>
    <xf numFmtId="0" fontId="27" fillId="34" borderId="29" xfId="60" applyFont="1" applyFill="1" applyBorder="1" applyAlignment="1" applyProtection="1">
      <alignment horizontal="left" vertical="center" wrapText="1"/>
      <protection/>
    </xf>
    <xf numFmtId="173" fontId="27" fillId="34" borderId="20" xfId="60" applyNumberFormat="1" applyFont="1" applyFill="1" applyBorder="1" applyAlignment="1" applyProtection="1">
      <alignment horizontal="right" vertical="center"/>
      <protection locked="0"/>
    </xf>
    <xf numFmtId="0" fontId="11" fillId="34" borderId="12" xfId="60" applyFont="1" applyFill="1" applyBorder="1" applyAlignment="1" applyProtection="1">
      <alignment horizontal="left" vertical="center" wrapText="1" indent="7"/>
      <protection/>
    </xf>
    <xf numFmtId="0" fontId="11" fillId="34" borderId="12" xfId="60" applyFont="1" applyFill="1" applyBorder="1" applyAlignment="1" applyProtection="1" quotePrefix="1">
      <alignment horizontal="left" vertical="center" indent="12"/>
      <protection locked="0"/>
    </xf>
    <xf numFmtId="43" fontId="27" fillId="34" borderId="15" xfId="44" applyFont="1" applyFill="1" applyBorder="1" applyAlignment="1" applyProtection="1">
      <alignment horizontal="right" vertical="center"/>
      <protection locked="0"/>
    </xf>
    <xf numFmtId="0" fontId="2" fillId="0" borderId="0" xfId="60" applyFont="1">
      <alignment/>
      <protection/>
    </xf>
    <xf numFmtId="173" fontId="27" fillId="34" borderId="15" xfId="60" applyNumberFormat="1" applyFont="1" applyFill="1" applyBorder="1" applyAlignment="1" applyProtection="1">
      <alignment horizontal="right" vertical="center"/>
      <protection locked="0"/>
    </xf>
    <xf numFmtId="0" fontId="29" fillId="0" borderId="0" xfId="59" applyFont="1" applyAlignment="1">
      <alignment/>
      <protection/>
    </xf>
    <xf numFmtId="10" fontId="11" fillId="34" borderId="108" xfId="71" applyNumberFormat="1" applyFont="1" applyFill="1" applyBorder="1" applyAlignment="1" applyProtection="1">
      <alignment horizontal="right" vertical="center"/>
      <protection/>
    </xf>
    <xf numFmtId="0" fontId="22" fillId="0" borderId="109" xfId="60" applyFont="1" applyBorder="1" applyAlignment="1" applyProtection="1">
      <alignment horizontal="center" vertical="center" wrapText="1"/>
      <protection/>
    </xf>
    <xf numFmtId="49" fontId="15" fillId="0" borderId="57" xfId="60" applyNumberFormat="1" applyFont="1" applyBorder="1" applyAlignment="1" applyProtection="1">
      <alignment horizontal="center" vertical="center"/>
      <protection/>
    </xf>
    <xf numFmtId="10" fontId="11" fillId="34" borderId="107" xfId="71" applyNumberFormat="1" applyFont="1" applyFill="1" applyBorder="1" applyAlignment="1" applyProtection="1">
      <alignment horizontal="right" vertical="center"/>
      <protection/>
    </xf>
    <xf numFmtId="173" fontId="8" fillId="34" borderId="25" xfId="60" applyNumberFormat="1" applyFont="1" applyFill="1" applyBorder="1" applyAlignment="1" applyProtection="1">
      <alignment horizontal="right" vertical="center"/>
      <protection/>
    </xf>
    <xf numFmtId="173" fontId="11" fillId="34" borderId="14" xfId="60" applyNumberFormat="1" applyFont="1" applyFill="1" applyBorder="1" applyAlignment="1" applyProtection="1">
      <alignment horizontal="right" vertical="center"/>
      <protection locked="0"/>
    </xf>
    <xf numFmtId="173" fontId="11" fillId="34" borderId="16" xfId="60" applyNumberFormat="1" applyFont="1" applyFill="1" applyBorder="1" applyAlignment="1" applyProtection="1">
      <alignment horizontal="right" vertical="center"/>
      <protection locked="0"/>
    </xf>
    <xf numFmtId="173" fontId="11" fillId="34" borderId="33" xfId="60" applyNumberFormat="1" applyFont="1" applyFill="1" applyBorder="1" applyAlignment="1" applyProtection="1">
      <alignment horizontal="right" vertical="center"/>
      <protection locked="0"/>
    </xf>
    <xf numFmtId="173" fontId="8" fillId="34" borderId="88" xfId="60" applyNumberFormat="1" applyFont="1" applyFill="1" applyBorder="1" applyAlignment="1" applyProtection="1">
      <alignment horizontal="right" vertical="center"/>
      <protection/>
    </xf>
    <xf numFmtId="166" fontId="11" fillId="34" borderId="16" xfId="44" applyNumberFormat="1" applyFont="1" applyFill="1" applyBorder="1" applyAlignment="1" applyProtection="1">
      <alignment horizontal="right" vertical="center"/>
      <protection locked="0"/>
    </xf>
    <xf numFmtId="173" fontId="27" fillId="34" borderId="25" xfId="60" applyNumberFormat="1" applyFont="1" applyFill="1" applyBorder="1" applyAlignment="1" applyProtection="1">
      <alignment horizontal="right" vertical="center"/>
      <protection/>
    </xf>
    <xf numFmtId="173" fontId="27" fillId="34" borderId="88" xfId="60" applyNumberFormat="1" applyFont="1" applyFill="1" applyBorder="1" applyAlignment="1" applyProtection="1">
      <alignment horizontal="right" vertical="center"/>
      <protection/>
    </xf>
    <xf numFmtId="43" fontId="11" fillId="34" borderId="16" xfId="44" applyFont="1" applyFill="1" applyBorder="1" applyAlignment="1" applyProtection="1">
      <alignment horizontal="right" vertical="center"/>
      <protection locked="0"/>
    </xf>
    <xf numFmtId="166" fontId="27" fillId="34" borderId="16" xfId="44" applyNumberFormat="1" applyFont="1" applyFill="1" applyBorder="1" applyAlignment="1" applyProtection="1">
      <alignment horizontal="right" vertical="center"/>
      <protection locked="0"/>
    </xf>
    <xf numFmtId="173" fontId="27" fillId="34" borderId="33" xfId="60" applyNumberFormat="1" applyFont="1" applyFill="1" applyBorder="1" applyAlignment="1" applyProtection="1">
      <alignment horizontal="right" vertical="center"/>
      <protection locked="0"/>
    </xf>
    <xf numFmtId="10" fontId="11" fillId="34" borderId="110" xfId="71" applyNumberFormat="1" applyFont="1" applyFill="1" applyBorder="1" applyAlignment="1" applyProtection="1">
      <alignment horizontal="right" vertical="center"/>
      <protection/>
    </xf>
    <xf numFmtId="173" fontId="27" fillId="34" borderId="111" xfId="60" applyNumberFormat="1" applyFont="1" applyFill="1" applyBorder="1" applyAlignment="1" applyProtection="1">
      <alignment horizontal="right" vertical="center"/>
      <protection locked="0"/>
    </xf>
    <xf numFmtId="43" fontId="27" fillId="34" borderId="16" xfId="44" applyFont="1" applyFill="1" applyBorder="1" applyAlignment="1" applyProtection="1">
      <alignment horizontal="right" vertical="center"/>
      <protection locked="0"/>
    </xf>
    <xf numFmtId="173" fontId="27" fillId="34" borderId="16" xfId="60" applyNumberFormat="1" applyFont="1" applyFill="1" applyBorder="1" applyAlignment="1" applyProtection="1">
      <alignment horizontal="right" vertical="center"/>
      <protection locked="0"/>
    </xf>
    <xf numFmtId="173" fontId="27" fillId="34" borderId="17" xfId="60" applyNumberFormat="1" applyFont="1" applyFill="1" applyBorder="1" applyAlignment="1" applyProtection="1">
      <alignment horizontal="right" vertical="center"/>
      <protection locked="0"/>
    </xf>
    <xf numFmtId="173" fontId="11" fillId="34" borderId="17" xfId="60" applyNumberFormat="1" applyFont="1" applyFill="1" applyBorder="1" applyAlignment="1" applyProtection="1">
      <alignment horizontal="right" vertical="center"/>
      <protection locked="0"/>
    </xf>
    <xf numFmtId="172" fontId="11" fillId="34" borderId="71" xfId="60" applyNumberFormat="1" applyFont="1" applyFill="1" applyBorder="1" applyAlignment="1" applyProtection="1">
      <alignment horizontal="center" vertical="center"/>
      <protection/>
    </xf>
    <xf numFmtId="0" fontId="8" fillId="34" borderId="112" xfId="60" applyFont="1" applyFill="1" applyBorder="1" applyAlignment="1" applyProtection="1">
      <alignment horizontal="left" vertical="center" wrapText="1"/>
      <protection/>
    </xf>
    <xf numFmtId="173" fontId="8" fillId="34" borderId="102" xfId="60" applyNumberFormat="1" applyFont="1" applyFill="1" applyBorder="1" applyAlignment="1" applyProtection="1">
      <alignment horizontal="right" vertical="center"/>
      <protection/>
    </xf>
    <xf numFmtId="172" fontId="11" fillId="34" borderId="105" xfId="60" applyNumberFormat="1" applyFont="1" applyFill="1" applyBorder="1" applyAlignment="1" applyProtection="1">
      <alignment horizontal="center" vertical="center"/>
      <protection/>
    </xf>
    <xf numFmtId="0" fontId="27" fillId="34" borderId="76" xfId="60" applyFont="1" applyFill="1" applyBorder="1" applyAlignment="1" applyProtection="1">
      <alignment horizontal="left" vertical="center" wrapText="1"/>
      <protection/>
    </xf>
    <xf numFmtId="173" fontId="27" fillId="34" borderId="64" xfId="60" applyNumberFormat="1" applyFont="1" applyFill="1" applyBorder="1" applyAlignment="1" applyProtection="1">
      <alignment horizontal="right" vertical="center"/>
      <protection locked="0"/>
    </xf>
    <xf numFmtId="0" fontId="27" fillId="34" borderId="112" xfId="60" applyFont="1" applyFill="1" applyBorder="1" applyAlignment="1" applyProtection="1">
      <alignment horizontal="left" vertical="center" wrapText="1"/>
      <protection/>
    </xf>
    <xf numFmtId="173" fontId="27" fillId="34" borderId="102" xfId="60" applyNumberFormat="1" applyFont="1" applyFill="1" applyBorder="1" applyAlignment="1" applyProtection="1">
      <alignment horizontal="right" vertical="center"/>
      <protection/>
    </xf>
    <xf numFmtId="0" fontId="27" fillId="34" borderId="56" xfId="60" applyFont="1" applyFill="1" applyBorder="1" applyAlignment="1" applyProtection="1">
      <alignment horizontal="left" vertical="center" wrapText="1"/>
      <protection/>
    </xf>
    <xf numFmtId="173" fontId="28" fillId="34" borderId="71" xfId="60" applyNumberFormat="1" applyFont="1" applyFill="1" applyBorder="1" applyAlignment="1" applyProtection="1">
      <alignment horizontal="right" vertical="center"/>
      <protection/>
    </xf>
    <xf numFmtId="173" fontId="8" fillId="34" borderId="13" xfId="60" applyNumberFormat="1" applyFont="1" applyFill="1" applyBorder="1" applyAlignment="1" applyProtection="1">
      <alignment horizontal="right" vertical="center"/>
      <protection/>
    </xf>
    <xf numFmtId="172" fontId="11" fillId="34" borderId="28" xfId="60" applyNumberFormat="1" applyFont="1" applyFill="1" applyBorder="1" applyAlignment="1" applyProtection="1">
      <alignment horizontal="center" vertical="center"/>
      <protection/>
    </xf>
    <xf numFmtId="173" fontId="8" fillId="34" borderId="15" xfId="60" applyNumberFormat="1" applyFont="1" applyFill="1" applyBorder="1" applyAlignment="1" applyProtection="1">
      <alignment horizontal="right" vertical="center"/>
      <protection locked="0"/>
    </xf>
    <xf numFmtId="10" fontId="11" fillId="34" borderId="113" xfId="71" applyNumberFormat="1" applyFont="1" applyFill="1" applyBorder="1" applyAlignment="1" applyProtection="1">
      <alignment horizontal="right" vertical="center"/>
      <protection/>
    </xf>
    <xf numFmtId="173" fontId="2" fillId="0" borderId="0" xfId="60" applyNumberFormat="1" applyFont="1" applyBorder="1" applyAlignment="1" applyProtection="1">
      <alignment vertical="center"/>
      <protection locked="0"/>
    </xf>
    <xf numFmtId="0" fontId="2" fillId="0" borderId="0" xfId="60" applyFont="1" applyBorder="1" applyAlignment="1" applyProtection="1">
      <alignment vertical="center"/>
      <protection locked="0"/>
    </xf>
    <xf numFmtId="0" fontId="8" fillId="34" borderId="11" xfId="60" applyFont="1" applyFill="1" applyBorder="1" applyAlignment="1" applyProtection="1">
      <alignment horizontal="left" vertical="center" wrapText="1" indent="1"/>
      <protection/>
    </xf>
    <xf numFmtId="0" fontId="8" fillId="34" borderId="29" xfId="60" applyFont="1" applyFill="1" applyBorder="1" applyAlignment="1" applyProtection="1">
      <alignment horizontal="left" vertical="center" wrapText="1" indent="1"/>
      <protection/>
    </xf>
    <xf numFmtId="0" fontId="11" fillId="34" borderId="62" xfId="60" applyFont="1" applyFill="1" applyBorder="1" applyAlignment="1" applyProtection="1">
      <alignment horizontal="left" vertical="center" wrapText="1"/>
      <protection/>
    </xf>
    <xf numFmtId="173" fontId="11" fillId="34" borderId="28" xfId="60" applyNumberFormat="1" applyFont="1" applyFill="1" applyBorder="1" applyAlignment="1" applyProtection="1">
      <alignment horizontal="right" vertical="center"/>
      <protection locked="0"/>
    </xf>
    <xf numFmtId="173" fontId="11" fillId="34" borderId="16" xfId="60" applyNumberFormat="1" applyFont="1" applyFill="1" applyBorder="1" applyAlignment="1" applyProtection="1">
      <alignment horizontal="right" vertical="center"/>
      <protection/>
    </xf>
    <xf numFmtId="0" fontId="2" fillId="0" borderId="0" xfId="59" applyFont="1" applyFill="1">
      <alignment/>
      <protection/>
    </xf>
    <xf numFmtId="0" fontId="3" fillId="0" borderId="15" xfId="59" applyFont="1" applyBorder="1" applyAlignment="1">
      <alignment wrapText="1"/>
      <protection/>
    </xf>
    <xf numFmtId="0" fontId="22" fillId="0" borderId="109" xfId="61" applyFont="1" applyBorder="1" applyAlignment="1" applyProtection="1">
      <alignment horizontal="center" vertical="center"/>
      <protection/>
    </xf>
    <xf numFmtId="49" fontId="8" fillId="0" borderId="30" xfId="61" applyNumberFormat="1" applyFont="1" applyBorder="1" applyAlignment="1" applyProtection="1">
      <alignment horizontal="center" vertical="center" wrapText="1"/>
      <protection/>
    </xf>
    <xf numFmtId="49" fontId="8" fillId="0" borderId="26" xfId="61" applyNumberFormat="1" applyFont="1" applyBorder="1" applyAlignment="1" applyProtection="1">
      <alignment horizontal="center" vertical="center"/>
      <protection/>
    </xf>
    <xf numFmtId="49" fontId="8" fillId="0" borderId="25" xfId="61" applyNumberFormat="1" applyFont="1" applyBorder="1" applyAlignment="1" applyProtection="1">
      <alignment horizontal="center" vertical="center"/>
      <protection/>
    </xf>
    <xf numFmtId="49" fontId="8" fillId="0" borderId="105" xfId="61" applyNumberFormat="1" applyFont="1" applyBorder="1" applyAlignment="1" applyProtection="1">
      <alignment horizontal="center" vertical="center"/>
      <protection/>
    </xf>
    <xf numFmtId="0" fontId="11" fillId="0" borderId="11" xfId="61" applyFont="1" applyBorder="1" applyAlignment="1" applyProtection="1">
      <alignment horizontal="left" vertical="center" wrapText="1"/>
      <protection/>
    </xf>
    <xf numFmtId="172" fontId="11" fillId="0" borderId="13" xfId="61" applyNumberFormat="1" applyFont="1" applyBorder="1" applyAlignment="1" applyProtection="1">
      <alignment horizontal="center" vertical="center"/>
      <protection/>
    </xf>
    <xf numFmtId="173" fontId="11" fillId="0" borderId="14" xfId="61" applyNumberFormat="1" applyFont="1" applyBorder="1" applyAlignment="1" applyProtection="1">
      <alignment vertical="center"/>
      <protection locked="0"/>
    </xf>
    <xf numFmtId="0" fontId="11" fillId="0" borderId="12" xfId="61" applyFont="1" applyBorder="1" applyAlignment="1" applyProtection="1">
      <alignment horizontal="left" vertical="center" wrapText="1"/>
      <protection/>
    </xf>
    <xf numFmtId="172" fontId="11" fillId="0" borderId="15" xfId="61" applyNumberFormat="1" applyFont="1" applyBorder="1" applyAlignment="1" applyProtection="1">
      <alignment horizontal="center" vertical="center"/>
      <protection/>
    </xf>
    <xf numFmtId="173" fontId="11" fillId="0" borderId="16" xfId="61" applyNumberFormat="1" applyFont="1" applyBorder="1" applyAlignment="1" applyProtection="1">
      <alignment vertical="center"/>
      <protection locked="0"/>
    </xf>
    <xf numFmtId="0" fontId="11" fillId="0" borderId="29" xfId="61" applyFont="1" applyBorder="1" applyAlignment="1" applyProtection="1">
      <alignment horizontal="left" vertical="center" wrapText="1"/>
      <protection/>
    </xf>
    <xf numFmtId="172" fontId="11" fillId="0" borderId="20" xfId="61" applyNumberFormat="1" applyFont="1" applyBorder="1" applyAlignment="1" applyProtection="1">
      <alignment horizontal="center" vertical="center"/>
      <protection/>
    </xf>
    <xf numFmtId="43" fontId="11" fillId="0" borderId="17" xfId="44" applyFont="1" applyBorder="1" applyAlignment="1" applyProtection="1">
      <alignment vertical="center"/>
      <protection locked="0"/>
    </xf>
    <xf numFmtId="173" fontId="8" fillId="34" borderId="25" xfId="61" applyNumberFormat="1" applyFont="1" applyFill="1" applyBorder="1" applyAlignment="1" applyProtection="1">
      <alignment vertical="center"/>
      <protection/>
    </xf>
    <xf numFmtId="10" fontId="8" fillId="34" borderId="106" xfId="71" applyNumberFormat="1" applyFont="1" applyFill="1" applyBorder="1" applyAlignment="1" applyProtection="1">
      <alignment horizontal="right" vertical="center"/>
      <protection/>
    </xf>
    <xf numFmtId="0" fontId="11" fillId="34" borderId="11" xfId="61" applyFont="1" applyFill="1" applyBorder="1" applyAlignment="1" applyProtection="1">
      <alignment horizontal="left" vertical="center" wrapText="1"/>
      <protection/>
    </xf>
    <xf numFmtId="173" fontId="11" fillId="34" borderId="14" xfId="61" applyNumberFormat="1" applyFont="1" applyFill="1" applyBorder="1" applyAlignment="1" applyProtection="1">
      <alignment vertical="center"/>
      <protection locked="0"/>
    </xf>
    <xf numFmtId="0" fontId="11" fillId="34" borderId="29" xfId="61" applyFont="1" applyFill="1" applyBorder="1" applyAlignment="1" applyProtection="1">
      <alignment horizontal="left" vertical="center" wrapText="1"/>
      <protection/>
    </xf>
    <xf numFmtId="173" fontId="11" fillId="34" borderId="17" xfId="61" applyNumberFormat="1" applyFont="1" applyFill="1" applyBorder="1" applyAlignment="1" applyProtection="1">
      <alignment vertical="center"/>
      <protection locked="0"/>
    </xf>
    <xf numFmtId="43" fontId="11" fillId="34" borderId="14" xfId="44" applyFont="1" applyFill="1" applyBorder="1" applyAlignment="1" applyProtection="1">
      <alignment vertical="center"/>
      <protection locked="0"/>
    </xf>
    <xf numFmtId="43" fontId="11" fillId="34" borderId="17" xfId="44" applyFont="1" applyFill="1" applyBorder="1" applyAlignment="1" applyProtection="1">
      <alignment vertical="center"/>
      <protection locked="0"/>
    </xf>
    <xf numFmtId="173" fontId="27" fillId="34" borderId="25" xfId="61" applyNumberFormat="1" applyFont="1" applyFill="1" applyBorder="1" applyAlignment="1" applyProtection="1">
      <alignment vertical="center"/>
      <protection/>
    </xf>
    <xf numFmtId="0" fontId="11" fillId="34" borderId="12" xfId="61" applyFont="1" applyFill="1" applyBorder="1" applyAlignment="1" applyProtection="1">
      <alignment horizontal="left" vertical="center" wrapText="1"/>
      <protection/>
    </xf>
    <xf numFmtId="43" fontId="11" fillId="34" borderId="16" xfId="44" applyFont="1" applyFill="1" applyBorder="1" applyAlignment="1" applyProtection="1">
      <alignment vertical="center"/>
      <protection locked="0"/>
    </xf>
    <xf numFmtId="166" fontId="11" fillId="34" borderId="16" xfId="44" applyNumberFormat="1" applyFont="1" applyFill="1" applyBorder="1" applyAlignment="1" applyProtection="1">
      <alignment vertical="center"/>
      <protection locked="0"/>
    </xf>
    <xf numFmtId="166" fontId="11" fillId="34" borderId="17" xfId="44" applyNumberFormat="1" applyFont="1" applyFill="1" applyBorder="1" applyAlignment="1" applyProtection="1">
      <alignment vertical="center"/>
      <protection locked="0"/>
    </xf>
    <xf numFmtId="166" fontId="11" fillId="34" borderId="14" xfId="44" applyNumberFormat="1" applyFont="1" applyFill="1" applyBorder="1" applyAlignment="1" applyProtection="1">
      <alignment vertical="center"/>
      <protection locked="0"/>
    </xf>
    <xf numFmtId="173" fontId="11" fillId="34" borderId="16" xfId="61" applyNumberFormat="1" applyFont="1" applyFill="1" applyBorder="1" applyAlignment="1" applyProtection="1">
      <alignment vertical="center"/>
      <protection locked="0"/>
    </xf>
    <xf numFmtId="0" fontId="11" fillId="34" borderId="12" xfId="61" applyFont="1" applyFill="1" applyBorder="1" applyAlignment="1" applyProtection="1">
      <alignment horizontal="left" vertical="center" wrapText="1" indent="7"/>
      <protection/>
    </xf>
    <xf numFmtId="0" fontId="27" fillId="34" borderId="29" xfId="61" applyFont="1" applyFill="1" applyBorder="1" applyAlignment="1" applyProtection="1">
      <alignment horizontal="left" vertical="center" wrapText="1"/>
      <protection/>
    </xf>
    <xf numFmtId="173" fontId="28" fillId="34" borderId="17" xfId="61" applyNumberFormat="1" applyFont="1" applyFill="1" applyBorder="1" applyAlignment="1" applyProtection="1">
      <alignment vertical="center"/>
      <protection locked="0"/>
    </xf>
    <xf numFmtId="0" fontId="2" fillId="0" borderId="0" xfId="61" applyFont="1">
      <alignment/>
      <protection/>
    </xf>
    <xf numFmtId="10" fontId="8" fillId="0" borderId="0" xfId="7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Alignment="1" applyProtection="1">
      <alignment vertical="center" wrapText="1"/>
      <protection/>
    </xf>
    <xf numFmtId="0" fontId="11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10" fontId="8" fillId="0" borderId="15" xfId="71" applyNumberFormat="1" applyFont="1" applyFill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72" fontId="11" fillId="0" borderId="0" xfId="61" applyNumberFormat="1" applyFont="1" applyBorder="1" applyAlignment="1" applyProtection="1">
      <alignment horizontal="center" vertical="center"/>
      <protection/>
    </xf>
    <xf numFmtId="173" fontId="11" fillId="0" borderId="0" xfId="61" applyNumberFormat="1" applyFont="1" applyBorder="1" applyAlignment="1" applyProtection="1">
      <alignment vertical="center"/>
      <protection locked="0"/>
    </xf>
    <xf numFmtId="0" fontId="2" fillId="0" borderId="15" xfId="59" applyFont="1" applyBorder="1" applyAlignment="1">
      <alignment horizontal="center"/>
      <protection/>
    </xf>
    <xf numFmtId="0" fontId="2" fillId="0" borderId="15" xfId="59" applyFont="1" applyBorder="1" applyAlignment="1">
      <alignment/>
      <protection/>
    </xf>
    <xf numFmtId="0" fontId="24" fillId="0" borderId="15" xfId="59" applyFont="1" applyBorder="1" applyAlignment="1">
      <alignment/>
      <protection/>
    </xf>
    <xf numFmtId="173" fontId="11" fillId="0" borderId="15" xfId="61" applyNumberFormat="1" applyFont="1" applyBorder="1" applyAlignment="1" applyProtection="1">
      <alignment vertical="center"/>
      <protection locked="0"/>
    </xf>
    <xf numFmtId="173" fontId="11" fillId="0" borderId="15" xfId="61" applyNumberFormat="1" applyFont="1" applyFill="1" applyBorder="1" applyAlignment="1" applyProtection="1">
      <alignment vertical="center"/>
      <protection locked="0"/>
    </xf>
    <xf numFmtId="10" fontId="11" fillId="0" borderId="15" xfId="71" applyNumberFormat="1" applyFont="1" applyFill="1" applyBorder="1" applyAlignment="1" applyProtection="1">
      <alignment horizontal="right" vertical="center"/>
      <protection/>
    </xf>
    <xf numFmtId="173" fontId="11" fillId="34" borderId="15" xfId="61" applyNumberFormat="1" applyFont="1" applyFill="1" applyBorder="1" applyAlignment="1" applyProtection="1">
      <alignment vertical="center"/>
      <protection locked="0"/>
    </xf>
    <xf numFmtId="10" fontId="11" fillId="34" borderId="114" xfId="71" applyNumberFormat="1" applyFont="1" applyFill="1" applyBorder="1" applyAlignment="1" applyProtection="1">
      <alignment horizontal="right" vertical="center"/>
      <protection/>
    </xf>
    <xf numFmtId="0" fontId="8" fillId="34" borderId="112" xfId="61" applyFont="1" applyFill="1" applyBorder="1" applyAlignment="1" applyProtection="1">
      <alignment horizontal="left" vertical="center" wrapText="1"/>
      <protection/>
    </xf>
    <xf numFmtId="173" fontId="8" fillId="34" borderId="115" xfId="61" applyNumberFormat="1" applyFont="1" applyFill="1" applyBorder="1" applyAlignment="1" applyProtection="1">
      <alignment vertical="center"/>
      <protection/>
    </xf>
    <xf numFmtId="172" fontId="11" fillId="0" borderId="69" xfId="61" applyNumberFormat="1" applyFont="1" applyBorder="1" applyAlignment="1" applyProtection="1">
      <alignment horizontal="center" vertical="center"/>
      <protection/>
    </xf>
    <xf numFmtId="172" fontId="11" fillId="0" borderId="105" xfId="61" applyNumberFormat="1" applyFont="1" applyBorder="1" applyAlignment="1" applyProtection="1">
      <alignment horizontal="center" vertical="center"/>
      <protection/>
    </xf>
    <xf numFmtId="172" fontId="8" fillId="0" borderId="105" xfId="61" applyNumberFormat="1" applyFont="1" applyBorder="1" applyAlignment="1" applyProtection="1">
      <alignment horizontal="center" vertical="center"/>
      <protection/>
    </xf>
    <xf numFmtId="16" fontId="8" fillId="34" borderId="112" xfId="61" applyNumberFormat="1" applyFont="1" applyFill="1" applyBorder="1" applyAlignment="1" applyProtection="1">
      <alignment vertical="center" wrapText="1"/>
      <protection/>
    </xf>
    <xf numFmtId="0" fontId="27" fillId="34" borderId="112" xfId="61" applyFont="1" applyFill="1" applyBorder="1" applyAlignment="1" applyProtection="1">
      <alignment horizontal="left" vertical="center" wrapText="1"/>
      <protection/>
    </xf>
    <xf numFmtId="173" fontId="27" fillId="34" borderId="115" xfId="61" applyNumberFormat="1" applyFont="1" applyFill="1" applyBorder="1" applyAlignment="1" applyProtection="1">
      <alignment vertical="center"/>
      <protection/>
    </xf>
    <xf numFmtId="0" fontId="8" fillId="34" borderId="112" xfId="61" applyFont="1" applyFill="1" applyBorder="1" applyAlignment="1" applyProtection="1">
      <alignment vertical="center" wrapText="1"/>
      <protection/>
    </xf>
    <xf numFmtId="0" fontId="8" fillId="34" borderId="24" xfId="61" applyFont="1" applyFill="1" applyBorder="1" applyAlignment="1" applyProtection="1">
      <alignment horizontal="left" vertical="center" wrapText="1"/>
      <protection/>
    </xf>
    <xf numFmtId="43" fontId="8" fillId="34" borderId="35" xfId="44" applyFont="1" applyFill="1" applyBorder="1" applyAlignment="1" applyProtection="1">
      <alignment vertical="center"/>
      <protection/>
    </xf>
    <xf numFmtId="43" fontId="8" fillId="34" borderId="88" xfId="44" applyFont="1" applyFill="1" applyBorder="1" applyAlignment="1" applyProtection="1">
      <alignment vertical="center"/>
      <protection/>
    </xf>
    <xf numFmtId="172" fontId="11" fillId="0" borderId="28" xfId="61" applyNumberFormat="1" applyFont="1" applyBorder="1" applyAlignment="1" applyProtection="1">
      <alignment horizontal="center" vertical="center"/>
      <protection/>
    </xf>
    <xf numFmtId="173" fontId="8" fillId="34" borderId="105" xfId="61" applyNumberFormat="1" applyFont="1" applyFill="1" applyBorder="1" applyAlignment="1" applyProtection="1">
      <alignment vertical="center"/>
      <protection/>
    </xf>
    <xf numFmtId="10" fontId="11" fillId="34" borderId="19" xfId="71" applyNumberFormat="1" applyFont="1" applyFill="1" applyBorder="1" applyAlignment="1" applyProtection="1">
      <alignment horizontal="right" vertical="center"/>
      <protection/>
    </xf>
    <xf numFmtId="173" fontId="8" fillId="34" borderId="27" xfId="61" applyNumberFormat="1" applyFont="1" applyFill="1" applyBorder="1" applyAlignment="1" applyProtection="1">
      <alignment vertical="center"/>
      <protection/>
    </xf>
    <xf numFmtId="173" fontId="11" fillId="33" borderId="16" xfId="61" applyNumberFormat="1" applyFont="1" applyFill="1" applyBorder="1" applyAlignment="1" applyProtection="1">
      <alignment vertical="center"/>
      <protection locked="0"/>
    </xf>
    <xf numFmtId="165" fontId="2" fillId="33" borderId="52" xfId="41" applyNumberFormat="1" applyFont="1" applyFill="1" applyBorder="1" applyAlignment="1" applyProtection="1">
      <alignment/>
      <protection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left" wrapText="1"/>
    </xf>
    <xf numFmtId="165" fontId="3" fillId="0" borderId="54" xfId="41" applyNumberFormat="1" applyFont="1" applyFill="1" applyBorder="1" applyAlignment="1" applyProtection="1">
      <alignment horizontal="left" indent="3"/>
      <protection/>
    </xf>
    <xf numFmtId="165" fontId="3" fillId="0" borderId="54" xfId="41" applyNumberFormat="1" applyFont="1" applyFill="1" applyBorder="1" applyAlignment="1" applyProtection="1">
      <alignment/>
      <protection/>
    </xf>
    <xf numFmtId="0" fontId="5" fillId="0" borderId="118" xfId="0" applyFont="1" applyBorder="1" applyAlignment="1">
      <alignment horizontal="center"/>
    </xf>
    <xf numFmtId="165" fontId="3" fillId="0" borderId="75" xfId="41" applyNumberFormat="1" applyFont="1" applyFill="1" applyBorder="1" applyAlignment="1" applyProtection="1">
      <alignment horizontal="left" indent="3"/>
      <protection/>
    </xf>
    <xf numFmtId="0" fontId="4" fillId="0" borderId="117" xfId="0" applyFont="1" applyBorder="1" applyAlignment="1">
      <alignment horizontal="left" wrapText="1"/>
    </xf>
    <xf numFmtId="165" fontId="2" fillId="0" borderId="54" xfId="41" applyNumberFormat="1" applyFont="1" applyFill="1" applyBorder="1" applyAlignment="1" applyProtection="1">
      <alignment/>
      <protection/>
    </xf>
    <xf numFmtId="0" fontId="4" fillId="0" borderId="38" xfId="0" applyFont="1" applyBorder="1" applyAlignment="1">
      <alignment horizontal="left" wrapText="1"/>
    </xf>
    <xf numFmtId="165" fontId="4" fillId="33" borderId="53" xfId="41" applyNumberFormat="1" applyFont="1" applyFill="1" applyBorder="1" applyAlignment="1" applyProtection="1">
      <alignment/>
      <protection/>
    </xf>
    <xf numFmtId="165" fontId="4" fillId="33" borderId="66" xfId="41" applyNumberFormat="1" applyFont="1" applyFill="1" applyBorder="1" applyAlignment="1" applyProtection="1">
      <alignment/>
      <protection/>
    </xf>
    <xf numFmtId="165" fontId="4" fillId="33" borderId="15" xfId="41" applyNumberFormat="1" applyFont="1" applyFill="1" applyBorder="1" applyAlignment="1" applyProtection="1">
      <alignment/>
      <protection/>
    </xf>
    <xf numFmtId="165" fontId="4" fillId="0" borderId="75" xfId="41" applyNumberFormat="1" applyFont="1" applyFill="1" applyBorder="1" applyAlignment="1" applyProtection="1">
      <alignment horizontal="center"/>
      <protection/>
    </xf>
    <xf numFmtId="165" fontId="4" fillId="0" borderId="50" xfId="41" applyNumberFormat="1" applyFont="1" applyFill="1" applyBorder="1" applyAlignment="1" applyProtection="1">
      <alignment horizontal="center"/>
      <protection/>
    </xf>
    <xf numFmtId="165" fontId="4" fillId="0" borderId="14" xfId="41" applyNumberFormat="1" applyFont="1" applyFill="1" applyBorder="1" applyAlignment="1" applyProtection="1">
      <alignment horizontal="left" wrapText="1"/>
      <protection/>
    </xf>
    <xf numFmtId="0" fontId="5" fillId="0" borderId="49" xfId="0" applyFont="1" applyBorder="1" applyAlignment="1">
      <alignment wrapText="1"/>
    </xf>
    <xf numFmtId="9" fontId="4" fillId="0" borderId="81" xfId="70" applyNumberFormat="1" applyFont="1" applyFill="1" applyBorder="1" applyAlignment="1" applyProtection="1">
      <alignment horizontal="right" wrapText="1"/>
      <protection/>
    </xf>
    <xf numFmtId="165" fontId="4" fillId="33" borderId="52" xfId="41" applyNumberFormat="1" applyFont="1" applyFill="1" applyBorder="1" applyAlignment="1" applyProtection="1">
      <alignment horizontal="left" wrapText="1"/>
      <protection/>
    </xf>
    <xf numFmtId="0" fontId="11" fillId="34" borderId="12" xfId="61" applyFont="1" applyFill="1" applyBorder="1" applyAlignment="1" applyProtection="1">
      <alignment horizontal="left" vertical="center" wrapText="1" indent="3"/>
      <protection/>
    </xf>
    <xf numFmtId="0" fontId="11" fillId="34" borderId="12" xfId="61" applyFont="1" applyFill="1" applyBorder="1" applyAlignment="1" applyProtection="1" quotePrefix="1">
      <alignment horizontal="left" vertical="center" indent="7"/>
      <protection locked="0"/>
    </xf>
    <xf numFmtId="166" fontId="11" fillId="33" borderId="16" xfId="41" applyNumberFormat="1" applyFont="1" applyFill="1" applyBorder="1" applyAlignment="1">
      <alignment/>
    </xf>
    <xf numFmtId="166" fontId="11" fillId="33" borderId="13" xfId="41" applyNumberFormat="1" applyFont="1" applyFill="1" applyBorder="1" applyAlignment="1">
      <alignment wrapText="1"/>
    </xf>
    <xf numFmtId="166" fontId="11" fillId="33" borderId="13" xfId="41" applyNumberFormat="1" applyFont="1" applyFill="1" applyBorder="1" applyAlignment="1">
      <alignment vertical="top" wrapText="1"/>
    </xf>
    <xf numFmtId="166" fontId="11" fillId="33" borderId="15" xfId="41" applyNumberFormat="1" applyFont="1" applyFill="1" applyBorder="1" applyAlignment="1">
      <alignment wrapText="1"/>
    </xf>
    <xf numFmtId="166" fontId="11" fillId="33" borderId="15" xfId="41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166" fontId="2" fillId="33" borderId="16" xfId="41" applyNumberFormat="1" applyFont="1" applyFill="1" applyBorder="1" applyAlignment="1">
      <alignment/>
    </xf>
    <xf numFmtId="9" fontId="3" fillId="0" borderId="28" xfId="70" applyNumberFormat="1" applyFont="1" applyBorder="1" applyAlignment="1">
      <alignment/>
    </xf>
    <xf numFmtId="165" fontId="3" fillId="33" borderId="53" xfId="41" applyNumberFormat="1" applyFont="1" applyFill="1" applyBorder="1" applyAlignment="1" applyProtection="1">
      <alignment/>
      <protection/>
    </xf>
    <xf numFmtId="165" fontId="3" fillId="33" borderId="52" xfId="41" applyNumberFormat="1" applyFont="1" applyFill="1" applyBorder="1" applyAlignment="1" applyProtection="1">
      <alignment/>
      <protection/>
    </xf>
    <xf numFmtId="9" fontId="5" fillId="0" borderId="82" xfId="70" applyNumberFormat="1" applyFont="1" applyFill="1" applyBorder="1" applyAlignment="1" applyProtection="1">
      <alignment horizontal="right" wrapText="1"/>
      <protection/>
    </xf>
    <xf numFmtId="165" fontId="5" fillId="33" borderId="15" xfId="41" applyNumberFormat="1" applyFont="1" applyFill="1" applyBorder="1" applyAlignment="1" applyProtection="1">
      <alignment/>
      <protection/>
    </xf>
    <xf numFmtId="165" fontId="5" fillId="33" borderId="15" xfId="41" applyNumberFormat="1" applyFont="1" applyFill="1" applyBorder="1" applyAlignment="1" applyProtection="1">
      <alignment horizontal="left" wrapText="1"/>
      <protection/>
    </xf>
    <xf numFmtId="166" fontId="2" fillId="0" borderId="0" xfId="0" applyNumberFormat="1" applyFont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 wrapText="1"/>
    </xf>
    <xf numFmtId="0" fontId="22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2" fillId="0" borderId="56" xfId="0" applyFont="1" applyBorder="1" applyAlignment="1">
      <alignment horizontal="center"/>
    </xf>
    <xf numFmtId="0" fontId="2" fillId="0" borderId="71" xfId="0" applyFont="1" applyBorder="1" applyAlignment="1">
      <alignment wrapText="1"/>
    </xf>
    <xf numFmtId="166" fontId="2" fillId="0" borderId="71" xfId="41" applyNumberFormat="1" applyFont="1" applyBorder="1" applyAlignment="1">
      <alignment/>
    </xf>
    <xf numFmtId="166" fontId="2" fillId="0" borderId="71" xfId="41" applyNumberFormat="1" applyFont="1" applyFill="1" applyBorder="1" applyAlignment="1">
      <alignment/>
    </xf>
    <xf numFmtId="166" fontId="2" fillId="0" borderId="109" xfId="41" applyNumberFormat="1" applyFont="1" applyBorder="1" applyAlignment="1">
      <alignment/>
    </xf>
    <xf numFmtId="166" fontId="2" fillId="0" borderId="51" xfId="41" applyNumberFormat="1" applyFont="1" applyBorder="1" applyAlignment="1">
      <alignment/>
    </xf>
    <xf numFmtId="166" fontId="3" fillId="0" borderId="70" xfId="41" applyNumberFormat="1" applyFont="1" applyBorder="1" applyAlignment="1">
      <alignment/>
    </xf>
    <xf numFmtId="166" fontId="3" fillId="0" borderId="0" xfId="41" applyNumberFormat="1" applyFont="1" applyBorder="1" applyAlignment="1">
      <alignment/>
    </xf>
    <xf numFmtId="1" fontId="2" fillId="0" borderId="2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wrapText="1"/>
    </xf>
    <xf numFmtId="166" fontId="2" fillId="0" borderId="20" xfId="41" applyNumberFormat="1" applyFont="1" applyBorder="1" applyAlignment="1">
      <alignment/>
    </xf>
    <xf numFmtId="166" fontId="2" fillId="0" borderId="16" xfId="41" applyNumberFormat="1" applyFont="1" applyBorder="1" applyAlignment="1">
      <alignment/>
    </xf>
    <xf numFmtId="166" fontId="2" fillId="0" borderId="15" xfId="41" applyNumberFormat="1" applyFont="1" applyBorder="1" applyAlignment="1">
      <alignment/>
    </xf>
    <xf numFmtId="166" fontId="3" fillId="0" borderId="19" xfId="41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 wrapText="1"/>
    </xf>
    <xf numFmtId="166" fontId="3" fillId="0" borderId="26" xfId="41" applyNumberFormat="1" applyFont="1" applyBorder="1" applyAlignment="1">
      <alignment wrapText="1"/>
    </xf>
    <xf numFmtId="166" fontId="3" fillId="0" borderId="27" xfId="41" applyNumberFormat="1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166" fontId="3" fillId="0" borderId="58" xfId="41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horizontal="left" wrapText="1" indent="1"/>
    </xf>
    <xf numFmtId="166" fontId="3" fillId="0" borderId="21" xfId="41" applyNumberFormat="1" applyFont="1" applyBorder="1" applyAlignment="1">
      <alignment/>
    </xf>
    <xf numFmtId="0" fontId="2" fillId="0" borderId="7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wrapText="1"/>
    </xf>
    <xf numFmtId="166" fontId="2" fillId="0" borderId="69" xfId="41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6" fontId="2" fillId="0" borderId="15" xfId="41" applyNumberFormat="1" applyFont="1" applyBorder="1" applyAlignment="1">
      <alignment horizontal="left" wrapText="1"/>
    </xf>
    <xf numFmtId="43" fontId="2" fillId="0" borderId="15" xfId="41" applyNumberFormat="1" applyFont="1" applyBorder="1" applyAlignment="1">
      <alignment/>
    </xf>
    <xf numFmtId="0" fontId="2" fillId="0" borderId="98" xfId="0" applyFont="1" applyBorder="1" applyAlignment="1">
      <alignment horizontal="center" vertical="center" wrapText="1"/>
    </xf>
    <xf numFmtId="0" fontId="3" fillId="0" borderId="1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6" fontId="2" fillId="0" borderId="13" xfId="41" applyNumberFormat="1" applyFont="1" applyBorder="1" applyAlignment="1">
      <alignment/>
    </xf>
    <xf numFmtId="166" fontId="3" fillId="0" borderId="18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166" fontId="3" fillId="0" borderId="28" xfId="0" applyNumberFormat="1" applyFont="1" applyBorder="1" applyAlignment="1">
      <alignment/>
    </xf>
    <xf numFmtId="166" fontId="3" fillId="0" borderId="34" xfId="41" applyNumberFormat="1" applyFont="1" applyBorder="1" applyAlignment="1">
      <alignment/>
    </xf>
    <xf numFmtId="0" fontId="2" fillId="0" borderId="38" xfId="0" applyFont="1" applyBorder="1" applyAlignment="1">
      <alignment horizontal="left"/>
    </xf>
    <xf numFmtId="165" fontId="3" fillId="0" borderId="18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2" fillId="0" borderId="62" xfId="0" applyFont="1" applyBorder="1" applyAlignment="1">
      <alignment horizontal="center"/>
    </xf>
    <xf numFmtId="0" fontId="3" fillId="0" borderId="119" xfId="0" applyFont="1" applyBorder="1" applyAlignment="1">
      <alignment/>
    </xf>
    <xf numFmtId="165" fontId="3" fillId="0" borderId="34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3" fillId="0" borderId="31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3" fontId="2" fillId="0" borderId="15" xfId="41" applyNumberFormat="1" applyFont="1" applyFill="1" applyBorder="1" applyAlignment="1">
      <alignment/>
    </xf>
    <xf numFmtId="43" fontId="2" fillId="0" borderId="20" xfId="41" applyNumberFormat="1" applyFont="1" applyFill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/>
    </xf>
    <xf numFmtId="166" fontId="3" fillId="0" borderId="26" xfId="0" applyNumberFormat="1" applyFont="1" applyBorder="1" applyAlignment="1">
      <alignment/>
    </xf>
    <xf numFmtId="166" fontId="3" fillId="0" borderId="27" xfId="0" applyNumberFormat="1" applyFont="1" applyBorder="1" applyAlignment="1">
      <alignment/>
    </xf>
    <xf numFmtId="166" fontId="2" fillId="0" borderId="0" xfId="41" applyNumberFormat="1" applyFont="1" applyFill="1" applyBorder="1" applyAlignment="1">
      <alignment/>
    </xf>
    <xf numFmtId="166" fontId="2" fillId="0" borderId="0" xfId="41" applyNumberFormat="1" applyFont="1" applyFill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2" fillId="0" borderId="15" xfId="0" applyFont="1" applyBorder="1" applyAlignment="1">
      <alignment horizontal="left" wrapText="1" indent="2"/>
    </xf>
    <xf numFmtId="0" fontId="2" fillId="0" borderId="37" xfId="0" applyFont="1" applyBorder="1" applyAlignment="1">
      <alignment horizontal="left" indent="1"/>
    </xf>
    <xf numFmtId="166" fontId="3" fillId="0" borderId="77" xfId="0" applyNumberFormat="1" applyFont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165" fontId="5" fillId="33" borderId="15" xfId="41" applyNumberFormat="1" applyFont="1" applyFill="1" applyBorder="1" applyAlignment="1" applyProtection="1">
      <alignment horizontal="center"/>
      <protection/>
    </xf>
    <xf numFmtId="165" fontId="5" fillId="33" borderId="52" xfId="41" applyNumberFormat="1" applyFont="1" applyFill="1" applyBorder="1" applyAlignment="1" applyProtection="1">
      <alignment/>
      <protection/>
    </xf>
    <xf numFmtId="165" fontId="4" fillId="33" borderId="15" xfId="41" applyNumberFormat="1" applyFont="1" applyFill="1" applyBorder="1" applyAlignment="1" applyProtection="1">
      <alignment horizontal="center"/>
      <protection/>
    </xf>
    <xf numFmtId="0" fontId="3" fillId="0" borderId="69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165" fontId="5" fillId="33" borderId="52" xfId="41" applyNumberFormat="1" applyFont="1" applyFill="1" applyBorder="1" applyAlignment="1" applyProtection="1">
      <alignment horizontal="left" wrapText="1"/>
      <protection/>
    </xf>
    <xf numFmtId="9" fontId="2" fillId="0" borderId="81" xfId="70" applyNumberFormat="1" applyFont="1" applyFill="1" applyBorder="1" applyAlignment="1" applyProtection="1">
      <alignment horizontal="center"/>
      <protection/>
    </xf>
    <xf numFmtId="9" fontId="3" fillId="0" borderId="84" xfId="70" applyNumberFormat="1" applyFont="1" applyFill="1" applyBorder="1" applyAlignment="1" applyProtection="1">
      <alignment horizontal="center"/>
      <protection/>
    </xf>
    <xf numFmtId="1" fontId="3" fillId="33" borderId="15" xfId="0" applyNumberFormat="1" applyFont="1" applyFill="1" applyBorder="1" applyAlignment="1">
      <alignment/>
    </xf>
    <xf numFmtId="9" fontId="3" fillId="0" borderId="28" xfId="70" applyNumberFormat="1" applyFont="1" applyBorder="1" applyAlignment="1">
      <alignment wrapText="1"/>
    </xf>
    <xf numFmtId="0" fontId="3" fillId="0" borderId="23" xfId="0" applyFont="1" applyBorder="1" applyAlignment="1">
      <alignment horizontal="center"/>
    </xf>
    <xf numFmtId="166" fontId="11" fillId="0" borderId="51" xfId="41" applyNumberFormat="1" applyFont="1" applyBorder="1" applyAlignment="1">
      <alignment/>
    </xf>
    <xf numFmtId="165" fontId="8" fillId="0" borderId="52" xfId="41" applyNumberFormat="1" applyFont="1" applyFill="1" applyBorder="1" applyAlignment="1" applyProtection="1">
      <alignment/>
      <protection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65" fontId="2" fillId="0" borderId="50" xfId="41" applyNumberFormat="1" applyFont="1" applyFill="1" applyBorder="1" applyAlignment="1" applyProtection="1">
      <alignment/>
      <protection/>
    </xf>
    <xf numFmtId="165" fontId="8" fillId="0" borderId="49" xfId="41" applyNumberFormat="1" applyFont="1" applyFill="1" applyBorder="1" applyAlignment="1" applyProtection="1">
      <alignment/>
      <protection/>
    </xf>
    <xf numFmtId="165" fontId="3" fillId="0" borderId="120" xfId="41" applyNumberFormat="1" applyFont="1" applyFill="1" applyBorder="1" applyAlignment="1" applyProtection="1">
      <alignment/>
      <protection/>
    </xf>
    <xf numFmtId="165" fontId="2" fillId="0" borderId="13" xfId="41" applyNumberFormat="1" applyFont="1" applyFill="1" applyBorder="1" applyAlignment="1" applyProtection="1">
      <alignment/>
      <protection/>
    </xf>
    <xf numFmtId="165" fontId="3" fillId="0" borderId="28" xfId="41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wrapText="1"/>
    </xf>
    <xf numFmtId="1" fontId="2" fillId="0" borderId="76" xfId="0" applyNumberFormat="1" applyFont="1" applyBorder="1" applyAlignment="1">
      <alignment horizontal="center" vertical="center"/>
    </xf>
    <xf numFmtId="0" fontId="2" fillId="0" borderId="69" xfId="0" applyFont="1" applyFill="1" applyBorder="1" applyAlignment="1">
      <alignment wrapText="1"/>
    </xf>
    <xf numFmtId="166" fontId="2" fillId="0" borderId="69" xfId="41" applyNumberFormat="1" applyFont="1" applyFill="1" applyBorder="1" applyAlignment="1">
      <alignment/>
    </xf>
    <xf numFmtId="166" fontId="2" fillId="0" borderId="14" xfId="41" applyNumberFormat="1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166" fontId="4" fillId="0" borderId="20" xfId="44" applyNumberFormat="1" applyFont="1" applyBorder="1" applyAlignment="1">
      <alignment/>
    </xf>
    <xf numFmtId="166" fontId="4" fillId="33" borderId="20" xfId="44" applyNumberFormat="1" applyFont="1" applyFill="1" applyBorder="1" applyAlignment="1">
      <alignment/>
    </xf>
    <xf numFmtId="166" fontId="4" fillId="0" borderId="21" xfId="44" applyNumberFormat="1" applyFont="1" applyBorder="1" applyAlignment="1">
      <alignment/>
    </xf>
    <xf numFmtId="0" fontId="5" fillId="0" borderId="30" xfId="59" applyFont="1" applyBorder="1" applyAlignment="1">
      <alignment horizontal="center"/>
      <protection/>
    </xf>
    <xf numFmtId="166" fontId="5" fillId="0" borderId="26" xfId="44" applyNumberFormat="1" applyFont="1" applyBorder="1" applyAlignment="1">
      <alignment/>
    </xf>
    <xf numFmtId="166" fontId="4" fillId="0" borderId="27" xfId="44" applyNumberFormat="1" applyFont="1" applyBorder="1" applyAlignment="1">
      <alignment/>
    </xf>
    <xf numFmtId="166" fontId="2" fillId="0" borderId="15" xfId="44" applyNumberFormat="1" applyFont="1" applyBorder="1" applyAlignment="1">
      <alignment vertical="top"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111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68" xfId="59" applyFont="1" applyBorder="1" applyAlignment="1">
      <alignment horizontal="center" vertical="center"/>
      <protection/>
    </xf>
    <xf numFmtId="166" fontId="2" fillId="0" borderId="15" xfId="44" applyNumberFormat="1" applyFont="1" applyBorder="1" applyAlignment="1">
      <alignment horizontal="left" vertical="top"/>
    </xf>
    <xf numFmtId="165" fontId="5" fillId="33" borderId="54" xfId="41" applyNumberFormat="1" applyFont="1" applyFill="1" applyBorder="1" applyAlignment="1" applyProtection="1">
      <alignment/>
      <protection/>
    </xf>
    <xf numFmtId="165" fontId="5" fillId="33" borderId="53" xfId="41" applyNumberFormat="1" applyFont="1" applyFill="1" applyBorder="1" applyAlignment="1" applyProtection="1">
      <alignment/>
      <protection/>
    </xf>
    <xf numFmtId="165" fontId="4" fillId="33" borderId="13" xfId="41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>
      <alignment horizontal="left" wrapText="1"/>
    </xf>
    <xf numFmtId="166" fontId="3" fillId="0" borderId="15" xfId="44" applyNumberFormat="1" applyFont="1" applyBorder="1" applyAlignment="1">
      <alignment/>
    </xf>
    <xf numFmtId="166" fontId="3" fillId="0" borderId="13" xfId="44" applyNumberFormat="1" applyFont="1" applyBorder="1" applyAlignment="1">
      <alignment/>
    </xf>
    <xf numFmtId="166" fontId="3" fillId="0" borderId="13" xfId="44" applyNumberFormat="1" applyFont="1" applyFill="1" applyBorder="1" applyAlignment="1">
      <alignment/>
    </xf>
    <xf numFmtId="166" fontId="2" fillId="33" borderId="13" xfId="44" applyNumberFormat="1" applyFont="1" applyFill="1" applyBorder="1" applyAlignment="1">
      <alignment/>
    </xf>
    <xf numFmtId="166" fontId="2" fillId="33" borderId="13" xfId="44" applyNumberFormat="1" applyFont="1" applyFill="1" applyBorder="1" applyAlignment="1">
      <alignment/>
    </xf>
    <xf numFmtId="166" fontId="2" fillId="33" borderId="13" xfId="44" applyNumberFormat="1" applyFont="1" applyFill="1" applyBorder="1" applyAlignment="1">
      <alignment horizontal="center"/>
    </xf>
    <xf numFmtId="166" fontId="2" fillId="33" borderId="15" xfId="44" applyNumberFormat="1" applyFont="1" applyFill="1" applyBorder="1" applyAlignment="1">
      <alignment horizontal="center"/>
    </xf>
    <xf numFmtId="166" fontId="2" fillId="33" borderId="15" xfId="44" applyNumberFormat="1" applyFont="1" applyFill="1" applyBorder="1" applyAlignment="1">
      <alignment vertical="top" wrapText="1"/>
    </xf>
    <xf numFmtId="166" fontId="2" fillId="33" borderId="15" xfId="44" applyNumberFormat="1" applyFont="1" applyFill="1" applyBorder="1" applyAlignment="1">
      <alignment vertical="top"/>
    </xf>
    <xf numFmtId="166" fontId="2" fillId="33" borderId="15" xfId="44" applyNumberFormat="1" applyFont="1" applyFill="1" applyBorder="1" applyAlignment="1">
      <alignment/>
    </xf>
    <xf numFmtId="0" fontId="2" fillId="33" borderId="15" xfId="59" applyFont="1" applyFill="1" applyBorder="1" applyAlignment="1">
      <alignment horizontal="left" vertical="top" wrapText="1"/>
      <protection/>
    </xf>
    <xf numFmtId="0" fontId="2" fillId="0" borderId="12" xfId="59" applyFont="1" applyBorder="1" applyAlignment="1">
      <alignment horizontal="center" vertical="top"/>
      <protection/>
    </xf>
    <xf numFmtId="166" fontId="2" fillId="0" borderId="19" xfId="44" applyNumberFormat="1" applyFont="1" applyBorder="1" applyAlignment="1">
      <alignment horizontal="center" vertical="top"/>
    </xf>
    <xf numFmtId="166" fontId="2" fillId="0" borderId="19" xfId="44" applyNumberFormat="1" applyFont="1" applyBorder="1" applyAlignment="1">
      <alignment vertical="top"/>
    </xf>
    <xf numFmtId="166" fontId="2" fillId="0" borderId="19" xfId="44" applyNumberFormat="1" applyFont="1" applyBorder="1" applyAlignment="1">
      <alignment/>
    </xf>
    <xf numFmtId="166" fontId="3" fillId="0" borderId="19" xfId="44" applyNumberFormat="1" applyFont="1" applyBorder="1" applyAlignment="1">
      <alignment/>
    </xf>
    <xf numFmtId="166" fontId="2" fillId="0" borderId="19" xfId="44" applyNumberFormat="1" applyFont="1" applyBorder="1" applyAlignment="1">
      <alignment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 wrapText="1" shrinkToFit="1"/>
    </xf>
    <xf numFmtId="0" fontId="3" fillId="0" borderId="3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166" fontId="2" fillId="0" borderId="13" xfId="44" applyNumberFormat="1" applyFont="1" applyBorder="1" applyAlignment="1">
      <alignment horizontal="center" vertical="center"/>
    </xf>
    <xf numFmtId="166" fontId="2" fillId="0" borderId="18" xfId="44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166" fontId="2" fillId="0" borderId="15" xfId="44" applyNumberFormat="1" applyFont="1" applyBorder="1" applyAlignment="1">
      <alignment horizontal="center" vertical="center" wrapText="1"/>
    </xf>
    <xf numFmtId="166" fontId="2" fillId="0" borderId="15" xfId="44" applyNumberFormat="1" applyFont="1" applyBorder="1" applyAlignment="1">
      <alignment horizontal="center" vertical="center"/>
    </xf>
    <xf numFmtId="166" fontId="2" fillId="0" borderId="19" xfId="44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66" fontId="2" fillId="0" borderId="20" xfId="44" applyNumberFormat="1" applyFont="1" applyBorder="1" applyAlignment="1">
      <alignment horizontal="center" vertical="center" wrapText="1"/>
    </xf>
    <xf numFmtId="166" fontId="2" fillId="0" borderId="20" xfId="44" applyNumberFormat="1" applyFont="1" applyBorder="1" applyAlignment="1">
      <alignment horizontal="center" vertical="center"/>
    </xf>
    <xf numFmtId="166" fontId="2" fillId="0" borderId="21" xfId="44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165" fontId="2" fillId="33" borderId="53" xfId="41" applyNumberFormat="1" applyFont="1" applyFill="1" applyBorder="1" applyAlignment="1" applyProtection="1">
      <alignment/>
      <protection/>
    </xf>
    <xf numFmtId="165" fontId="2" fillId="33" borderId="15" xfId="41" applyNumberFormat="1" applyFont="1" applyFill="1" applyBorder="1" applyAlignment="1" applyProtection="1">
      <alignment/>
      <protection/>
    </xf>
    <xf numFmtId="165" fontId="3" fillId="33" borderId="15" xfId="41" applyNumberFormat="1" applyFont="1" applyFill="1" applyBorder="1" applyAlignment="1" applyProtection="1">
      <alignment/>
      <protection/>
    </xf>
    <xf numFmtId="165" fontId="2" fillId="33" borderId="54" xfId="41" applyNumberFormat="1" applyFont="1" applyFill="1" applyBorder="1" applyAlignment="1" applyProtection="1">
      <alignment/>
      <protection/>
    </xf>
    <xf numFmtId="10" fontId="3" fillId="0" borderId="21" xfId="70" applyNumberFormat="1" applyFont="1" applyBorder="1" applyAlignment="1">
      <alignment/>
    </xf>
    <xf numFmtId="165" fontId="2" fillId="0" borderId="53" xfId="41" applyNumberFormat="1" applyFont="1" applyFill="1" applyBorder="1" applyAlignment="1" applyProtection="1">
      <alignment horizontal="left" indent="3"/>
      <protection/>
    </xf>
    <xf numFmtId="165" fontId="2" fillId="0" borderId="15" xfId="41" applyNumberFormat="1" applyFont="1" applyFill="1" applyBorder="1" applyAlignment="1" applyProtection="1">
      <alignment horizontal="left" indent="3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62" xfId="59" applyFont="1" applyBorder="1" applyAlignment="1">
      <alignment horizontal="center" vertical="center" wrapText="1"/>
      <protection/>
    </xf>
    <xf numFmtId="0" fontId="3" fillId="0" borderId="51" xfId="59" applyFont="1" applyBorder="1" applyAlignment="1">
      <alignment horizontal="center" vertical="center" wrapText="1"/>
      <protection/>
    </xf>
    <xf numFmtId="0" fontId="3" fillId="0" borderId="28" xfId="59" applyFont="1" applyBorder="1" applyAlignment="1">
      <alignment horizontal="center" vertical="center" wrapText="1"/>
      <protection/>
    </xf>
    <xf numFmtId="0" fontId="3" fillId="0" borderId="70" xfId="59" applyFont="1" applyBorder="1" applyAlignment="1">
      <alignment horizontal="center" vertical="center" wrapText="1"/>
      <protection/>
    </xf>
    <xf numFmtId="0" fontId="8" fillId="0" borderId="51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166" fontId="8" fillId="0" borderId="51" xfId="41" applyNumberFormat="1" applyFont="1" applyFill="1" applyBorder="1" applyAlignment="1">
      <alignment horizontal="center" vertical="center" wrapText="1"/>
    </xf>
    <xf numFmtId="166" fontId="8" fillId="0" borderId="28" xfId="41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6" fontId="5" fillId="0" borderId="51" xfId="41" applyNumberFormat="1" applyFont="1" applyFill="1" applyBorder="1" applyAlignment="1">
      <alignment horizontal="center" vertical="center" wrapText="1"/>
    </xf>
    <xf numFmtId="166" fontId="5" fillId="0" borderId="28" xfId="41" applyNumberFormat="1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3" fillId="0" borderId="109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15" fillId="0" borderId="109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1" fontId="10" fillId="0" borderId="58" xfId="41" applyNumberFormat="1" applyFont="1" applyFill="1" applyBorder="1" applyAlignment="1">
      <alignment horizontal="center" vertical="center" wrapText="1"/>
    </xf>
    <xf numFmtId="1" fontId="10" fillId="0" borderId="68" xfId="41" applyNumberFormat="1" applyFont="1" applyFill="1" applyBorder="1" applyAlignment="1">
      <alignment horizontal="center" vertical="center" wrapText="1"/>
    </xf>
    <xf numFmtId="1" fontId="10" fillId="0" borderId="18" xfId="41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165" fontId="8" fillId="0" borderId="109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33" xfId="41" applyNumberFormat="1" applyFont="1" applyFill="1" applyBorder="1" applyAlignment="1">
      <alignment horizontal="center" vertical="center" wrapText="1"/>
    </xf>
    <xf numFmtId="165" fontId="8" fillId="0" borderId="58" xfId="41" applyNumberFormat="1" applyFont="1" applyFill="1" applyBorder="1" applyAlignment="1">
      <alignment horizontal="center" vertical="center" wrapText="1"/>
    </xf>
    <xf numFmtId="165" fontId="8" fillId="0" borderId="68" xfId="41" applyNumberFormat="1" applyFont="1" applyFill="1" applyBorder="1" applyAlignment="1">
      <alignment horizontal="center" vertical="center" wrapText="1"/>
    </xf>
    <xf numFmtId="165" fontId="8" fillId="0" borderId="77" xfId="41" applyNumberFormat="1" applyFont="1" applyFill="1" applyBorder="1" applyAlignment="1">
      <alignment horizontal="center" vertical="center" wrapText="1"/>
    </xf>
    <xf numFmtId="165" fontId="8" fillId="0" borderId="124" xfId="41" applyNumberFormat="1" applyFont="1" applyFill="1" applyBorder="1" applyAlignment="1">
      <alignment horizontal="center" vertical="center" wrapText="1"/>
    </xf>
    <xf numFmtId="165" fontId="8" fillId="0" borderId="71" xfId="41" applyNumberFormat="1" applyFont="1" applyFill="1" applyBorder="1" applyAlignment="1">
      <alignment horizontal="center" vertical="center" wrapText="1"/>
    </xf>
    <xf numFmtId="165" fontId="8" fillId="0" borderId="69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5" fontId="8" fillId="0" borderId="125" xfId="41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62" xfId="59" applyFont="1" applyBorder="1" applyAlignment="1">
      <alignment horizontal="center" vertical="center" wrapText="1"/>
      <protection/>
    </xf>
    <xf numFmtId="0" fontId="5" fillId="0" borderId="51" xfId="59" applyFont="1" applyBorder="1" applyAlignment="1">
      <alignment horizontal="center" vertical="center" wrapText="1"/>
      <protection/>
    </xf>
    <xf numFmtId="0" fontId="5" fillId="0" borderId="70" xfId="59" applyFont="1" applyBorder="1" applyAlignment="1">
      <alignment horizontal="center" vertical="center"/>
      <protection/>
    </xf>
    <xf numFmtId="0" fontId="5" fillId="0" borderId="34" xfId="59" applyFont="1" applyBorder="1" applyAlignment="1">
      <alignment horizontal="center" vertical="center"/>
      <protection/>
    </xf>
    <xf numFmtId="0" fontId="15" fillId="0" borderId="5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9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79" xfId="0" applyFont="1" applyBorder="1" applyAlignment="1">
      <alignment/>
    </xf>
    <xf numFmtId="0" fontId="2" fillId="0" borderId="63" xfId="0" applyFont="1" applyBorder="1" applyAlignment="1">
      <alignment/>
    </xf>
    <xf numFmtId="0" fontId="10" fillId="0" borderId="1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wrapText="1"/>
    </xf>
    <xf numFmtId="0" fontId="15" fillId="0" borderId="125" xfId="0" applyFont="1" applyBorder="1" applyAlignment="1">
      <alignment horizontal="center" wrapText="1"/>
    </xf>
    <xf numFmtId="1" fontId="15" fillId="0" borderId="58" xfId="41" applyNumberFormat="1" applyFont="1" applyFill="1" applyBorder="1" applyAlignment="1">
      <alignment horizontal="center" vertical="center" wrapText="1"/>
    </xf>
    <xf numFmtId="1" fontId="15" fillId="0" borderId="68" xfId="41" applyNumberFormat="1" applyFont="1" applyFill="1" applyBorder="1" applyAlignment="1">
      <alignment horizontal="center" vertical="center" wrapText="1"/>
    </xf>
    <xf numFmtId="1" fontId="15" fillId="0" borderId="18" xfId="41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7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130" xfId="0" applyFont="1" applyBorder="1" applyAlignment="1">
      <alignment horizontal="left" wrapText="1"/>
    </xf>
    <xf numFmtId="0" fontId="5" fillId="0" borderId="46" xfId="0" applyFont="1" applyBorder="1" applyAlignment="1">
      <alignment horizontal="left"/>
    </xf>
    <xf numFmtId="0" fontId="5" fillId="0" borderId="117" xfId="0" applyFont="1" applyBorder="1" applyAlignment="1">
      <alignment horizontal="left"/>
    </xf>
    <xf numFmtId="0" fontId="5" fillId="0" borderId="39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52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/>
    </xf>
    <xf numFmtId="0" fontId="18" fillId="0" borderId="5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166" fontId="2" fillId="0" borderId="20" xfId="41" applyNumberFormat="1" applyFont="1" applyFill="1" applyBorder="1" applyAlignment="1">
      <alignment horizontal="center"/>
    </xf>
    <xf numFmtId="166" fontId="2" fillId="0" borderId="69" xfId="41" applyNumberFormat="1" applyFont="1" applyFill="1" applyBorder="1" applyAlignment="1">
      <alignment horizontal="center"/>
    </xf>
    <xf numFmtId="166" fontId="2" fillId="0" borderId="13" xfId="41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3" fillId="0" borderId="109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0" fontId="3" fillId="0" borderId="109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5" fillId="0" borderId="70" xfId="59" applyFont="1" applyBorder="1" applyAlignment="1">
      <alignment horizontal="center" vertical="center" wrapText="1"/>
      <protection/>
    </xf>
    <xf numFmtId="0" fontId="5" fillId="0" borderId="34" xfId="59" applyFont="1" applyBorder="1" applyAlignment="1">
      <alignment horizontal="center" vertical="center" wrapText="1"/>
      <protection/>
    </xf>
    <xf numFmtId="0" fontId="5" fillId="0" borderId="28" xfId="59" applyFont="1" applyBorder="1" applyAlignment="1">
      <alignment horizontal="center"/>
      <protection/>
    </xf>
    <xf numFmtId="0" fontId="5" fillId="0" borderId="28" xfId="59" applyFont="1" applyBorder="1" applyAlignment="1">
      <alignment horizontal="center" vertical="center" wrapText="1"/>
      <protection/>
    </xf>
    <xf numFmtId="0" fontId="5" fillId="0" borderId="51" xfId="59" applyFont="1" applyBorder="1" applyAlignment="1">
      <alignment horizontal="center" vertical="center"/>
      <protection/>
    </xf>
    <xf numFmtId="0" fontId="2" fillId="33" borderId="15" xfId="59" applyFont="1" applyFill="1" applyBorder="1" applyAlignment="1">
      <alignment vertical="top" wrapText="1"/>
      <protection/>
    </xf>
    <xf numFmtId="0" fontId="2" fillId="33" borderId="15" xfId="59" applyFont="1" applyFill="1" applyBorder="1" applyAlignment="1">
      <alignment horizontal="left" vertical="top" wrapText="1"/>
      <protection/>
    </xf>
    <xf numFmtId="166" fontId="2" fillId="0" borderId="20" xfId="44" applyNumberFormat="1" applyFont="1" applyBorder="1" applyAlignment="1">
      <alignment horizontal="center" vertical="top"/>
    </xf>
    <xf numFmtId="166" fontId="2" fillId="0" borderId="69" xfId="44" applyNumberFormat="1" applyFont="1" applyBorder="1" applyAlignment="1">
      <alignment horizontal="center" vertical="top"/>
    </xf>
    <xf numFmtId="166" fontId="2" fillId="0" borderId="15" xfId="44" applyNumberFormat="1" applyFont="1" applyBorder="1" applyAlignment="1">
      <alignment horizontal="center" vertical="top"/>
    </xf>
    <xf numFmtId="166" fontId="2" fillId="0" borderId="15" xfId="44" applyNumberFormat="1" applyFont="1" applyBorder="1" applyAlignment="1">
      <alignment horizontal="center" vertical="top" wrapText="1"/>
    </xf>
    <xf numFmtId="0" fontId="3" fillId="0" borderId="71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166" fontId="3" fillId="0" borderId="71" xfId="44" applyNumberFormat="1" applyFont="1" applyBorder="1" applyAlignment="1">
      <alignment horizontal="center" vertical="center" wrapText="1"/>
    </xf>
    <xf numFmtId="166" fontId="3" fillId="0" borderId="69" xfId="44" applyNumberFormat="1" applyFont="1" applyBorder="1" applyAlignment="1">
      <alignment horizontal="center" vertical="center" wrapText="1"/>
    </xf>
    <xf numFmtId="0" fontId="2" fillId="0" borderId="15" xfId="59" applyFont="1" applyBorder="1" applyAlignment="1">
      <alignment horizontal="left" vertical="top" wrapText="1"/>
      <protection/>
    </xf>
    <xf numFmtId="0" fontId="3" fillId="0" borderId="109" xfId="59" applyFont="1" applyBorder="1" applyAlignment="1">
      <alignment horizontal="center" vertical="center"/>
      <protection/>
    </xf>
    <xf numFmtId="0" fontId="3" fillId="0" borderId="124" xfId="59" applyFont="1" applyBorder="1" applyAlignment="1">
      <alignment horizontal="center" vertical="center"/>
      <protection/>
    </xf>
    <xf numFmtId="0" fontId="3" fillId="0" borderId="134" xfId="59" applyFont="1" applyBorder="1" applyAlignment="1">
      <alignment horizontal="center" vertical="center"/>
      <protection/>
    </xf>
    <xf numFmtId="0" fontId="22" fillId="0" borderId="123" xfId="59" applyFont="1" applyBorder="1" applyAlignment="1">
      <alignment horizontal="center" vertical="center" wrapText="1"/>
      <protection/>
    </xf>
    <xf numFmtId="0" fontId="22" fillId="0" borderId="76" xfId="59" applyFont="1" applyBorder="1" applyAlignment="1">
      <alignment horizontal="center" vertical="center" wrapText="1"/>
      <protection/>
    </xf>
    <xf numFmtId="166" fontId="2" fillId="0" borderId="19" xfId="44" applyNumberFormat="1" applyFont="1" applyBorder="1" applyAlignment="1">
      <alignment horizontal="center" vertical="top"/>
    </xf>
    <xf numFmtId="0" fontId="3" fillId="0" borderId="57" xfId="59" applyFont="1" applyBorder="1" applyAlignment="1">
      <alignment horizontal="center" vertical="center" wrapText="1"/>
      <protection/>
    </xf>
    <xf numFmtId="0" fontId="3" fillId="0" borderId="111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top"/>
      <protection/>
    </xf>
    <xf numFmtId="0" fontId="3" fillId="0" borderId="109" xfId="59" applyFont="1" applyBorder="1" applyAlignment="1">
      <alignment horizontal="center" vertical="center" wrapText="1"/>
      <protection/>
    </xf>
    <xf numFmtId="0" fontId="3" fillId="0" borderId="125" xfId="59" applyFont="1" applyBorder="1" applyAlignment="1">
      <alignment horizontal="center" vertical="center" wrapText="1"/>
      <protection/>
    </xf>
    <xf numFmtId="0" fontId="22" fillId="0" borderId="112" xfId="59" applyFont="1" applyBorder="1" applyAlignment="1">
      <alignment horizontal="center" vertical="center"/>
      <protection/>
    </xf>
    <xf numFmtId="0" fontId="22" fillId="0" borderId="102" xfId="59" applyFont="1" applyBorder="1" applyAlignment="1">
      <alignment horizontal="center" vertical="center"/>
      <protection/>
    </xf>
    <xf numFmtId="0" fontId="2" fillId="0" borderId="76" xfId="59" applyFont="1" applyBorder="1" applyAlignment="1">
      <alignment horizontal="center" vertical="top"/>
      <protection/>
    </xf>
    <xf numFmtId="0" fontId="2" fillId="0" borderId="29" xfId="59" applyFont="1" applyBorder="1" applyAlignment="1">
      <alignment horizontal="center" vertical="top"/>
      <protection/>
    </xf>
    <xf numFmtId="0" fontId="2" fillId="0" borderId="22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2" fillId="33" borderId="20" xfId="59" applyFont="1" applyFill="1" applyBorder="1" applyAlignment="1">
      <alignment horizontal="left" vertical="top" wrapText="1"/>
      <protection/>
    </xf>
    <xf numFmtId="0" fontId="2" fillId="33" borderId="69" xfId="59" applyFont="1" applyFill="1" applyBorder="1" applyAlignment="1">
      <alignment horizontal="left" vertical="top" wrapText="1"/>
      <protection/>
    </xf>
    <xf numFmtId="0" fontId="2" fillId="33" borderId="13" xfId="59" applyFont="1" applyFill="1" applyBorder="1" applyAlignment="1">
      <alignment horizontal="left" vertical="top" wrapText="1"/>
      <protection/>
    </xf>
    <xf numFmtId="166" fontId="2" fillId="0" borderId="20" xfId="44" applyNumberFormat="1" applyFont="1" applyBorder="1" applyAlignment="1">
      <alignment horizontal="center" vertical="top" wrapText="1"/>
    </xf>
    <xf numFmtId="166" fontId="2" fillId="0" borderId="69" xfId="44" applyNumberFormat="1" applyFont="1" applyBorder="1" applyAlignment="1">
      <alignment horizontal="center" vertical="top" wrapText="1"/>
    </xf>
    <xf numFmtId="166" fontId="2" fillId="0" borderId="13" xfId="44" applyNumberFormat="1" applyFont="1" applyBorder="1" applyAlignment="1">
      <alignment horizontal="center" vertical="top" wrapText="1"/>
    </xf>
    <xf numFmtId="0" fontId="3" fillId="0" borderId="20" xfId="59" applyFont="1" applyBorder="1" applyAlignment="1">
      <alignment horizontal="left" vertical="top" wrapText="1"/>
      <protection/>
    </xf>
    <xf numFmtId="0" fontId="3" fillId="0" borderId="69" xfId="59" applyFont="1" applyBorder="1" applyAlignment="1">
      <alignment horizontal="left" vertical="top" wrapText="1"/>
      <protection/>
    </xf>
    <xf numFmtId="166" fontId="9" fillId="0" borderId="20" xfId="44" applyNumberFormat="1" applyFont="1" applyBorder="1" applyAlignment="1">
      <alignment horizontal="center" vertical="top" wrapText="1"/>
    </xf>
    <xf numFmtId="166" fontId="9" fillId="0" borderId="69" xfId="44" applyNumberFormat="1" applyFont="1" applyBorder="1" applyAlignment="1">
      <alignment horizontal="center" vertical="top" wrapText="1"/>
    </xf>
    <xf numFmtId="166" fontId="2" fillId="0" borderId="15" xfId="44" applyNumberFormat="1" applyFont="1" applyBorder="1" applyAlignment="1">
      <alignment horizontal="left" vertical="top" wrapText="1"/>
    </xf>
    <xf numFmtId="166" fontId="2" fillId="0" borderId="20" xfId="44" applyNumberFormat="1" applyFont="1" applyBorder="1" applyAlignment="1">
      <alignment horizontal="center" vertical="top"/>
    </xf>
    <xf numFmtId="166" fontId="2" fillId="0" borderId="69" xfId="44" applyNumberFormat="1" applyFont="1" applyBorder="1" applyAlignment="1">
      <alignment horizontal="center" vertical="top"/>
    </xf>
    <xf numFmtId="166" fontId="2" fillId="0" borderId="13" xfId="44" applyNumberFormat="1" applyFont="1" applyBorder="1" applyAlignment="1">
      <alignment horizontal="center" vertical="top"/>
    </xf>
    <xf numFmtId="0" fontId="5" fillId="0" borderId="57" xfId="59" applyFont="1" applyBorder="1" applyAlignment="1">
      <alignment horizontal="center" vertical="center" wrapText="1"/>
      <protection/>
    </xf>
    <xf numFmtId="0" fontId="5" fillId="0" borderId="135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/>
      <protection/>
    </xf>
    <xf numFmtId="0" fontId="5" fillId="0" borderId="51" xfId="59" applyFont="1" applyBorder="1" applyAlignment="1">
      <alignment horizontal="left"/>
      <protection/>
    </xf>
    <xf numFmtId="0" fontId="5" fillId="0" borderId="70" xfId="59" applyFont="1" applyBorder="1" applyAlignment="1">
      <alignment horizontal="left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4" fillId="0" borderId="63" xfId="59" applyFont="1" applyBorder="1" applyAlignment="1">
      <alignment horizontal="center" vertical="center" wrapText="1"/>
      <protection/>
    </xf>
    <xf numFmtId="0" fontId="4" fillId="0" borderId="98" xfId="59" applyFont="1" applyBorder="1" applyAlignment="1">
      <alignment horizontal="center"/>
      <protection/>
    </xf>
    <xf numFmtId="0" fontId="4" fillId="0" borderId="79" xfId="59" applyFont="1" applyBorder="1" applyAlignment="1">
      <alignment horizontal="center"/>
      <protection/>
    </xf>
    <xf numFmtId="0" fontId="4" fillId="0" borderId="80" xfId="59" applyFont="1" applyBorder="1" applyAlignment="1">
      <alignment horizontal="center"/>
      <protection/>
    </xf>
    <xf numFmtId="0" fontId="4" fillId="0" borderId="29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98" xfId="59" applyFont="1" applyBorder="1" applyAlignment="1">
      <alignment horizontal="center" vertical="center"/>
      <protection/>
    </xf>
    <xf numFmtId="0" fontId="4" fillId="0" borderId="79" xfId="59" applyFont="1" applyBorder="1" applyAlignment="1">
      <alignment horizontal="center" vertical="center"/>
      <protection/>
    </xf>
    <xf numFmtId="0" fontId="4" fillId="0" borderId="80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9" xfId="59" applyFont="1" applyBorder="1" applyAlignment="1">
      <alignment vertical="center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center"/>
      <protection/>
    </xf>
    <xf numFmtId="0" fontId="4" fillId="0" borderId="20" xfId="59" applyFont="1" applyBorder="1" applyAlignment="1">
      <alignment horizontal="center"/>
      <protection/>
    </xf>
    <xf numFmtId="0" fontId="4" fillId="0" borderId="21" xfId="59" applyFont="1" applyBorder="1" applyAlignment="1">
      <alignment horizontal="center"/>
      <protection/>
    </xf>
    <xf numFmtId="0" fontId="4" fillId="0" borderId="20" xfId="59" applyFont="1" applyBorder="1" applyAlignment="1">
      <alignment horizontal="left" vertical="center" wrapText="1"/>
      <protection/>
    </xf>
    <xf numFmtId="0" fontId="4" fillId="0" borderId="69" xfId="59" applyFont="1" applyBorder="1" applyAlignment="1">
      <alignment horizontal="left" vertical="center" wrapText="1"/>
      <protection/>
    </xf>
    <xf numFmtId="0" fontId="4" fillId="0" borderId="13" xfId="59" applyFont="1" applyBorder="1" applyAlignment="1">
      <alignment horizontal="left" vertical="center" wrapText="1"/>
      <protection/>
    </xf>
    <xf numFmtId="166" fontId="4" fillId="0" borderId="21" xfId="44" applyNumberFormat="1" applyFont="1" applyBorder="1" applyAlignment="1">
      <alignment horizontal="center" vertical="center"/>
    </xf>
    <xf numFmtId="166" fontId="4" fillId="0" borderId="68" xfId="44" applyNumberFormat="1" applyFont="1" applyBorder="1" applyAlignment="1">
      <alignment horizontal="center" vertical="center"/>
    </xf>
    <xf numFmtId="166" fontId="4" fillId="0" borderId="18" xfId="44" applyNumberFormat="1" applyFont="1" applyBorder="1" applyAlignment="1">
      <alignment horizontal="center" vertical="center"/>
    </xf>
    <xf numFmtId="0" fontId="4" fillId="0" borderId="16" xfId="59" applyFont="1" applyBorder="1" applyAlignment="1">
      <alignment horizontal="center" wrapText="1"/>
      <protection/>
    </xf>
    <xf numFmtId="0" fontId="4" fillId="0" borderId="63" xfId="59" applyFont="1" applyBorder="1" applyAlignment="1">
      <alignment horizontal="center" wrapText="1"/>
      <protection/>
    </xf>
    <xf numFmtId="0" fontId="5" fillId="0" borderId="30" xfId="59" applyFont="1" applyBorder="1" applyAlignment="1">
      <alignment horizontal="left"/>
      <protection/>
    </xf>
    <xf numFmtId="0" fontId="5" fillId="0" borderId="26" xfId="59" applyFont="1" applyBorder="1" applyAlignment="1">
      <alignment horizontal="left"/>
      <protection/>
    </xf>
    <xf numFmtId="0" fontId="5" fillId="0" borderId="25" xfId="59" applyFont="1" applyBorder="1" applyAlignment="1">
      <alignment horizontal="center"/>
      <protection/>
    </xf>
    <xf numFmtId="0" fontId="5" fillId="0" borderId="102" xfId="59" applyFont="1" applyBorder="1" applyAlignment="1">
      <alignment horizontal="center"/>
      <protection/>
    </xf>
    <xf numFmtId="0" fontId="4" fillId="0" borderId="20" xfId="59" applyFont="1" applyBorder="1" applyAlignment="1">
      <alignment horizontal="left" vertical="center"/>
      <protection/>
    </xf>
    <xf numFmtId="0" fontId="4" fillId="0" borderId="13" xfId="59" applyFont="1" applyBorder="1" applyAlignment="1">
      <alignment horizontal="left" vertical="center"/>
      <protection/>
    </xf>
    <xf numFmtId="0" fontId="5" fillId="0" borderId="12" xfId="59" applyFont="1" applyBorder="1" applyAlignment="1">
      <alignment horizontal="left"/>
      <protection/>
    </xf>
    <xf numFmtId="0" fontId="5" fillId="0" borderId="15" xfId="59" applyFont="1" applyBorder="1" applyAlignment="1">
      <alignment horizontal="left"/>
      <protection/>
    </xf>
    <xf numFmtId="0" fontId="5" fillId="0" borderId="20" xfId="59" applyFont="1" applyBorder="1" applyAlignment="1">
      <alignment horizontal="left"/>
      <protection/>
    </xf>
    <xf numFmtId="0" fontId="5" fillId="0" borderId="19" xfId="59" applyFont="1" applyBorder="1" applyAlignment="1">
      <alignment horizontal="left"/>
      <protection/>
    </xf>
    <xf numFmtId="0" fontId="26" fillId="0" borderId="10" xfId="60" applyFont="1" applyBorder="1" applyAlignment="1" applyProtection="1">
      <alignment horizontal="center" vertical="center" wrapText="1"/>
      <protection/>
    </xf>
    <xf numFmtId="0" fontId="26" fillId="0" borderId="62" xfId="60" applyFont="1" applyBorder="1" applyAlignment="1" applyProtection="1">
      <alignment horizontal="center" vertical="center" wrapText="1"/>
      <protection/>
    </xf>
    <xf numFmtId="0" fontId="27" fillId="0" borderId="51" xfId="60" applyFont="1" applyBorder="1" applyAlignment="1" applyProtection="1">
      <alignment horizontal="center" vertical="center" textRotation="90"/>
      <protection/>
    </xf>
    <xf numFmtId="0" fontId="27" fillId="0" borderId="28" xfId="60" applyFont="1" applyBorder="1" applyAlignment="1" applyProtection="1">
      <alignment horizontal="center" vertical="center" textRotation="90"/>
      <protection/>
    </xf>
    <xf numFmtId="0" fontId="22" fillId="0" borderId="107" xfId="60" applyFont="1" applyBorder="1" applyAlignment="1" applyProtection="1">
      <alignment horizontal="center" vertical="center" wrapText="1"/>
      <protection/>
    </xf>
    <xf numFmtId="0" fontId="22" fillId="0" borderId="106" xfId="60" applyFont="1" applyBorder="1" applyAlignment="1" applyProtection="1">
      <alignment horizontal="center" vertical="center" wrapText="1"/>
      <protection/>
    </xf>
    <xf numFmtId="0" fontId="22" fillId="0" borderId="33" xfId="60" applyFont="1" applyBorder="1" applyAlignment="1" applyProtection="1">
      <alignment horizontal="center" vertical="center"/>
      <protection/>
    </xf>
    <xf numFmtId="0" fontId="22" fillId="0" borderId="32" xfId="60" applyFont="1" applyBorder="1" applyAlignment="1" applyProtection="1">
      <alignment horizontal="center" vertical="center"/>
      <protection/>
    </xf>
    <xf numFmtId="0" fontId="26" fillId="0" borderId="10" xfId="61" applyFont="1" applyBorder="1" applyAlignment="1" applyProtection="1">
      <alignment horizontal="center" vertical="center" wrapText="1"/>
      <protection/>
    </xf>
    <xf numFmtId="0" fontId="26" fillId="0" borderId="29" xfId="61" applyFont="1" applyBorder="1" applyAlignment="1" applyProtection="1">
      <alignment horizontal="center" vertical="center" wrapText="1"/>
      <protection/>
    </xf>
    <xf numFmtId="0" fontId="27" fillId="0" borderId="51" xfId="61" applyFont="1" applyBorder="1" applyAlignment="1" applyProtection="1">
      <alignment horizontal="center" vertical="center" textRotation="90"/>
      <protection/>
    </xf>
    <xf numFmtId="0" fontId="27" fillId="0" borderId="20" xfId="61" applyFont="1" applyBorder="1" applyAlignment="1" applyProtection="1">
      <alignment horizontal="center" vertical="center" textRotation="90"/>
      <protection/>
    </xf>
    <xf numFmtId="0" fontId="22" fillId="0" borderId="107" xfId="61" applyFont="1" applyBorder="1" applyAlignment="1" applyProtection="1">
      <alignment horizontal="center" vertical="center" wrapText="1"/>
      <protection/>
    </xf>
    <xf numFmtId="0" fontId="22" fillId="0" borderId="106" xfId="61" applyFont="1" applyBorder="1" applyAlignment="1" applyProtection="1">
      <alignment horizontal="center" vertical="center" wrapText="1"/>
      <protection/>
    </xf>
    <xf numFmtId="0" fontId="22" fillId="0" borderId="33" xfId="61" applyFont="1" applyBorder="1" applyAlignment="1" applyProtection="1">
      <alignment horizontal="center" vertical="center"/>
      <protection/>
    </xf>
    <xf numFmtId="0" fontId="22" fillId="0" borderId="136" xfId="6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wrapText="1" shrinkToFi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3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Munka2" xfId="60"/>
    <cellStyle name="Normál_Munka4" xfId="61"/>
    <cellStyle name="Összesen" xfId="62"/>
    <cellStyle name="Currency" xfId="63"/>
    <cellStyle name="Currency [0]" xfId="64"/>
    <cellStyle name="Pénznem 2" xfId="65"/>
    <cellStyle name="Pénznem 3" xfId="66"/>
    <cellStyle name="Rossz" xfId="67"/>
    <cellStyle name="Semleges" xfId="68"/>
    <cellStyle name="Számítás" xfId="69"/>
    <cellStyle name="Percent" xfId="70"/>
    <cellStyle name="Százalék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7" sqref="A7"/>
    </sheetView>
  </sheetViews>
  <sheetFormatPr defaultColWidth="9.140625" defaultRowHeight="12.75"/>
  <cols>
    <col min="1" max="1" width="22.140625" style="0" customWidth="1"/>
    <col min="2" max="2" width="12.28125" style="0" customWidth="1"/>
    <col min="3" max="3" width="12.57421875" style="0" customWidth="1"/>
    <col min="4" max="4" width="21.140625" style="0" customWidth="1"/>
    <col min="5" max="5" width="12.421875" style="0" customWidth="1"/>
    <col min="6" max="6" width="12.28125" style="0" customWidth="1"/>
  </cols>
  <sheetData>
    <row r="1" spans="1:6" ht="15">
      <c r="A1" s="1083" t="s">
        <v>458</v>
      </c>
      <c r="B1" s="1085" t="s">
        <v>459</v>
      </c>
      <c r="C1" s="1085"/>
      <c r="D1" s="1085" t="s">
        <v>460</v>
      </c>
      <c r="E1" s="1085" t="s">
        <v>459</v>
      </c>
      <c r="F1" s="1087"/>
    </row>
    <row r="2" spans="1:6" ht="15.75" thickBot="1">
      <c r="A2" s="1084"/>
      <c r="B2" s="601" t="s">
        <v>461</v>
      </c>
      <c r="C2" s="601" t="s">
        <v>462</v>
      </c>
      <c r="D2" s="1086"/>
      <c r="E2" s="601" t="s">
        <v>461</v>
      </c>
      <c r="F2" s="606" t="s">
        <v>462</v>
      </c>
    </row>
    <row r="3" spans="1:6" ht="14.25">
      <c r="A3" s="607" t="s">
        <v>463</v>
      </c>
      <c r="B3" s="608">
        <f>B4+B6+B13+B18</f>
        <v>34401257</v>
      </c>
      <c r="C3" s="608">
        <f>C4+C6+C13+C18</f>
        <v>34730351</v>
      </c>
      <c r="D3" s="603" t="s">
        <v>464</v>
      </c>
      <c r="E3" s="608">
        <f>SUM(E4:E5)</f>
        <v>32939430</v>
      </c>
      <c r="F3" s="609">
        <f>SUM(F4:F5)</f>
        <v>34344449</v>
      </c>
    </row>
    <row r="4" spans="1:6" ht="13.5">
      <c r="A4" s="610" t="s">
        <v>465</v>
      </c>
      <c r="B4" s="611">
        <v>11782</v>
      </c>
      <c r="C4" s="611">
        <v>4488</v>
      </c>
      <c r="D4" s="612" t="s">
        <v>466</v>
      </c>
      <c r="E4" s="613">
        <v>32330987</v>
      </c>
      <c r="F4" s="614">
        <v>31356052</v>
      </c>
    </row>
    <row r="5" spans="1:6" ht="13.5">
      <c r="A5" s="615"/>
      <c r="B5" s="613"/>
      <c r="C5" s="613"/>
      <c r="D5" s="612" t="s">
        <v>467</v>
      </c>
      <c r="E5" s="613">
        <v>608443</v>
      </c>
      <c r="F5" s="614">
        <v>2988397</v>
      </c>
    </row>
    <row r="6" spans="1:6" ht="13.5">
      <c r="A6" s="610" t="s">
        <v>468</v>
      </c>
      <c r="B6" s="611">
        <f>SUM(B7:B11)</f>
        <v>30604960</v>
      </c>
      <c r="C6" s="611">
        <f>SUM(C7:C11)</f>
        <v>29956235</v>
      </c>
      <c r="D6" s="605"/>
      <c r="E6" s="613"/>
      <c r="F6" s="614"/>
    </row>
    <row r="7" spans="1:6" ht="14.25">
      <c r="A7" s="616" t="s">
        <v>469</v>
      </c>
      <c r="B7" s="613">
        <v>29653438</v>
      </c>
      <c r="C7" s="613">
        <v>29580230</v>
      </c>
      <c r="D7" s="602" t="s">
        <v>470</v>
      </c>
      <c r="E7" s="617">
        <f>E8</f>
        <v>249897</v>
      </c>
      <c r="F7" s="618">
        <f>F8</f>
        <v>793215</v>
      </c>
    </row>
    <row r="8" spans="1:6" ht="13.5">
      <c r="A8" s="616" t="s">
        <v>471</v>
      </c>
      <c r="B8" s="613">
        <v>213367</v>
      </c>
      <c r="C8" s="613">
        <v>194122</v>
      </c>
      <c r="D8" s="605" t="s">
        <v>472</v>
      </c>
      <c r="E8" s="613">
        <f>E9+E12</f>
        <v>249897</v>
      </c>
      <c r="F8" s="614">
        <f>F9+F12</f>
        <v>793215</v>
      </c>
    </row>
    <row r="9" spans="1:6" ht="13.5">
      <c r="A9" s="616" t="s">
        <v>473</v>
      </c>
      <c r="B9" s="613">
        <v>20897</v>
      </c>
      <c r="C9" s="613">
        <v>22217</v>
      </c>
      <c r="D9" s="612" t="s">
        <v>474</v>
      </c>
      <c r="E9" s="613">
        <f>SUM(E10:E11)</f>
        <v>102026</v>
      </c>
      <c r="F9" s="614">
        <f>SUM(F10:F11)</f>
        <v>592689</v>
      </c>
    </row>
    <row r="10" spans="1:6" ht="13.5">
      <c r="A10" s="616" t="s">
        <v>475</v>
      </c>
      <c r="B10" s="613">
        <v>717258</v>
      </c>
      <c r="C10" s="613">
        <v>159666</v>
      </c>
      <c r="D10" s="619" t="s">
        <v>476</v>
      </c>
      <c r="E10" s="613">
        <v>73370</v>
      </c>
      <c r="F10" s="614">
        <v>603198</v>
      </c>
    </row>
    <row r="11" spans="1:6" ht="13.5">
      <c r="A11" s="616" t="s">
        <v>477</v>
      </c>
      <c r="B11" s="613">
        <v>0</v>
      </c>
      <c r="C11" s="613">
        <v>0</v>
      </c>
      <c r="D11" s="619" t="s">
        <v>478</v>
      </c>
      <c r="E11" s="613">
        <v>28656</v>
      </c>
      <c r="F11" s="614">
        <v>-10509</v>
      </c>
    </row>
    <row r="12" spans="1:6" ht="13.5">
      <c r="A12" s="615"/>
      <c r="B12" s="613"/>
      <c r="C12" s="613"/>
      <c r="D12" s="612" t="s">
        <v>479</v>
      </c>
      <c r="E12" s="613">
        <v>147871</v>
      </c>
      <c r="F12" s="614">
        <v>200526</v>
      </c>
    </row>
    <row r="13" spans="1:6" ht="13.5">
      <c r="A13" s="610" t="s">
        <v>480</v>
      </c>
      <c r="B13" s="611">
        <f>SUM(B14:B16)</f>
        <v>801632</v>
      </c>
      <c r="C13" s="611">
        <f>SUM(C14:C16)</f>
        <v>824297</v>
      </c>
      <c r="D13" s="612"/>
      <c r="E13" s="613"/>
      <c r="F13" s="614"/>
    </row>
    <row r="14" spans="1:6" ht="14.25">
      <c r="A14" s="616" t="s">
        <v>481</v>
      </c>
      <c r="B14" s="613">
        <v>794520</v>
      </c>
      <c r="C14" s="613">
        <v>798020</v>
      </c>
      <c r="D14" s="602" t="s">
        <v>482</v>
      </c>
      <c r="E14" s="617">
        <f>E15+E19+E34</f>
        <v>1859578</v>
      </c>
      <c r="F14" s="618">
        <f>F15+F19+F34</f>
        <v>701449</v>
      </c>
    </row>
    <row r="15" spans="1:6" ht="14.25">
      <c r="A15" s="616" t="s">
        <v>483</v>
      </c>
      <c r="B15" s="613">
        <v>0</v>
      </c>
      <c r="C15" s="613">
        <v>0</v>
      </c>
      <c r="D15" s="602" t="s">
        <v>484</v>
      </c>
      <c r="E15" s="617">
        <f>SUM(E16:E17)</f>
        <v>866596</v>
      </c>
      <c r="F15" s="618">
        <f>SUM(F16:F17)</f>
        <v>475152</v>
      </c>
    </row>
    <row r="16" spans="1:6" ht="13.5">
      <c r="A16" s="616" t="s">
        <v>485</v>
      </c>
      <c r="B16" s="613">
        <v>7112</v>
      </c>
      <c r="C16" s="613">
        <v>26277</v>
      </c>
      <c r="D16" s="612" t="s">
        <v>486</v>
      </c>
      <c r="E16" s="613">
        <v>6156</v>
      </c>
      <c r="F16" s="614">
        <v>77386</v>
      </c>
    </row>
    <row r="17" spans="1:6" ht="13.5">
      <c r="A17" s="615"/>
      <c r="B17" s="613"/>
      <c r="C17" s="613"/>
      <c r="D17" s="612" t="s">
        <v>487</v>
      </c>
      <c r="E17" s="613">
        <v>860440</v>
      </c>
      <c r="F17" s="614">
        <v>397766</v>
      </c>
    </row>
    <row r="18" spans="1:6" ht="13.5">
      <c r="A18" s="610" t="s">
        <v>488</v>
      </c>
      <c r="B18" s="611">
        <f>SUM(B19:B20)</f>
        <v>2982883</v>
      </c>
      <c r="C18" s="611">
        <f>SUM(C19:C20)</f>
        <v>3945331</v>
      </c>
      <c r="D18" s="612"/>
      <c r="E18" s="613"/>
      <c r="F18" s="614"/>
    </row>
    <row r="19" spans="1:6" ht="14.25">
      <c r="A19" s="616" t="s">
        <v>489</v>
      </c>
      <c r="B19" s="613">
        <v>2852401</v>
      </c>
      <c r="C19" s="613">
        <v>3099188</v>
      </c>
      <c r="D19" s="602" t="s">
        <v>490</v>
      </c>
      <c r="E19" s="617">
        <f>E20+E21+E23+E27</f>
        <v>983189</v>
      </c>
      <c r="F19" s="618">
        <f>F20+F21+F23+F27</f>
        <v>216633</v>
      </c>
    </row>
    <row r="20" spans="1:6" ht="13.5">
      <c r="A20" s="616" t="s">
        <v>491</v>
      </c>
      <c r="B20" s="613">
        <v>130482</v>
      </c>
      <c r="C20" s="613">
        <v>846143</v>
      </c>
      <c r="D20" s="612" t="s">
        <v>492</v>
      </c>
      <c r="E20" s="613"/>
      <c r="F20" s="614">
        <v>0</v>
      </c>
    </row>
    <row r="21" spans="1:6" ht="13.5">
      <c r="A21" s="615"/>
      <c r="B21" s="613"/>
      <c r="C21" s="613"/>
      <c r="D21" s="612" t="s">
        <v>493</v>
      </c>
      <c r="E21" s="613">
        <v>206755</v>
      </c>
      <c r="F21" s="614">
        <v>109342</v>
      </c>
    </row>
    <row r="22" spans="1:6" ht="13.5">
      <c r="A22" s="615"/>
      <c r="B22" s="613"/>
      <c r="C22" s="613"/>
      <c r="D22" s="619" t="s">
        <v>494</v>
      </c>
      <c r="E22" s="613">
        <v>27255</v>
      </c>
      <c r="F22" s="614">
        <v>35126</v>
      </c>
    </row>
    <row r="23" spans="1:6" ht="14.25">
      <c r="A23" s="620" t="s">
        <v>495</v>
      </c>
      <c r="B23" s="617">
        <f>B24+B28+B35+B40</f>
        <v>647648</v>
      </c>
      <c r="C23" s="617">
        <f>C24+C28+C35+C40</f>
        <v>1108762</v>
      </c>
      <c r="D23" s="612" t="s">
        <v>496</v>
      </c>
      <c r="E23" s="613">
        <f>SUM(E24:E25)</f>
        <v>601783</v>
      </c>
      <c r="F23" s="614">
        <f>SUM(F24:F25)</f>
        <v>42664</v>
      </c>
    </row>
    <row r="24" spans="1:6" ht="13.5">
      <c r="A24" s="621" t="s">
        <v>497</v>
      </c>
      <c r="B24" s="611">
        <f>SUM(B25:B27)</f>
        <v>9463</v>
      </c>
      <c r="C24" s="611">
        <f>SUM(C25:C27)</f>
        <v>8115</v>
      </c>
      <c r="D24" s="619" t="s">
        <v>498</v>
      </c>
      <c r="E24" s="613">
        <v>520237</v>
      </c>
      <c r="F24" s="614">
        <v>32171</v>
      </c>
    </row>
    <row r="25" spans="1:6" ht="13.5">
      <c r="A25" s="616" t="s">
        <v>499</v>
      </c>
      <c r="B25" s="613">
        <v>6929</v>
      </c>
      <c r="C25" s="613">
        <v>8067</v>
      </c>
      <c r="D25" s="619" t="s">
        <v>500</v>
      </c>
      <c r="E25" s="613">
        <v>81546</v>
      </c>
      <c r="F25" s="614">
        <v>10493</v>
      </c>
    </row>
    <row r="26" spans="1:6" ht="13.5">
      <c r="A26" s="616" t="s">
        <v>848</v>
      </c>
      <c r="B26" s="613">
        <v>2297</v>
      </c>
      <c r="C26" s="613"/>
      <c r="D26" s="619"/>
      <c r="E26" s="613"/>
      <c r="F26" s="614"/>
    </row>
    <row r="27" spans="1:6" ht="13.5">
      <c r="A27" s="616" t="s">
        <v>849</v>
      </c>
      <c r="B27" s="613">
        <v>237</v>
      </c>
      <c r="C27" s="613">
        <v>48</v>
      </c>
      <c r="D27" s="612" t="s">
        <v>501</v>
      </c>
      <c r="E27" s="613">
        <f>SUM(E28:E31)</f>
        <v>174651</v>
      </c>
      <c r="F27" s="614">
        <f>SUM(F28:F32)</f>
        <v>64627</v>
      </c>
    </row>
    <row r="28" spans="1:6" ht="13.5">
      <c r="A28" s="610" t="s">
        <v>502</v>
      </c>
      <c r="B28" s="611">
        <f>B29+B30+B31+B33</f>
        <v>378495</v>
      </c>
      <c r="C28" s="611">
        <f>C29+C30+C31+C33</f>
        <v>297768</v>
      </c>
      <c r="D28" s="619" t="s">
        <v>503</v>
      </c>
      <c r="E28" s="613">
        <v>117310</v>
      </c>
      <c r="F28" s="614">
        <v>0</v>
      </c>
    </row>
    <row r="29" spans="1:6" ht="13.5">
      <c r="A29" s="616" t="s">
        <v>504</v>
      </c>
      <c r="B29" s="613">
        <v>104455</v>
      </c>
      <c r="C29" s="613">
        <v>137576</v>
      </c>
      <c r="D29" s="619" t="s">
        <v>505</v>
      </c>
      <c r="E29" s="613">
        <v>56658</v>
      </c>
      <c r="F29" s="614">
        <v>58256</v>
      </c>
    </row>
    <row r="30" spans="1:6" ht="23.25" customHeight="1">
      <c r="A30" s="616" t="s">
        <v>506</v>
      </c>
      <c r="B30" s="613">
        <v>205407</v>
      </c>
      <c r="C30" s="613">
        <v>70139</v>
      </c>
      <c r="D30" s="622" t="s">
        <v>507</v>
      </c>
      <c r="E30" s="613">
        <v>0</v>
      </c>
      <c r="F30" s="614">
        <v>5000</v>
      </c>
    </row>
    <row r="31" spans="1:6" ht="27" customHeight="1">
      <c r="A31" s="616" t="s">
        <v>508</v>
      </c>
      <c r="B31" s="613">
        <v>67617</v>
      </c>
      <c r="C31" s="613">
        <v>85930</v>
      </c>
      <c r="D31" s="622" t="s">
        <v>509</v>
      </c>
      <c r="E31" s="613">
        <v>683</v>
      </c>
      <c r="F31" s="614">
        <v>1185</v>
      </c>
    </row>
    <row r="32" spans="1:6" ht="25.5">
      <c r="A32" s="623" t="s">
        <v>510</v>
      </c>
      <c r="B32" s="613">
        <v>2419</v>
      </c>
      <c r="C32" s="613">
        <v>604</v>
      </c>
      <c r="D32" s="622" t="s">
        <v>850</v>
      </c>
      <c r="E32" s="628"/>
      <c r="F32" s="614">
        <v>186</v>
      </c>
    </row>
    <row r="33" spans="1:6" ht="13.5">
      <c r="A33" s="616" t="s">
        <v>511</v>
      </c>
      <c r="B33" s="613">
        <v>1016</v>
      </c>
      <c r="C33" s="613">
        <v>4123</v>
      </c>
      <c r="D33" s="628"/>
      <c r="E33" s="628"/>
      <c r="F33" s="629"/>
    </row>
    <row r="34" spans="1:6" ht="14.25">
      <c r="A34" s="615"/>
      <c r="B34" s="613"/>
      <c r="C34" s="613"/>
      <c r="D34" s="602" t="s">
        <v>512</v>
      </c>
      <c r="E34" s="617">
        <f>SUM(E35:E38)</f>
        <v>9793</v>
      </c>
      <c r="F34" s="618">
        <f>SUM(F35:F38)</f>
        <v>9664</v>
      </c>
    </row>
    <row r="35" spans="1:6" ht="13.5">
      <c r="A35" s="610" t="s">
        <v>513</v>
      </c>
      <c r="B35" s="611">
        <f>SUM(B36:B38)</f>
        <v>245505</v>
      </c>
      <c r="C35" s="611">
        <f>SUM(C36:C38)</f>
        <v>795041</v>
      </c>
      <c r="D35" s="612" t="s">
        <v>514</v>
      </c>
      <c r="E35" s="613">
        <v>4991</v>
      </c>
      <c r="F35" s="614">
        <v>674</v>
      </c>
    </row>
    <row r="36" spans="1:6" ht="13.5">
      <c r="A36" s="616" t="s">
        <v>515</v>
      </c>
      <c r="B36" s="613">
        <v>882</v>
      </c>
      <c r="C36" s="613">
        <v>329</v>
      </c>
      <c r="D36" s="612" t="s">
        <v>516</v>
      </c>
      <c r="E36" s="613">
        <v>15</v>
      </c>
      <c r="F36" s="614">
        <v>3153</v>
      </c>
    </row>
    <row r="37" spans="1:6" ht="13.5">
      <c r="A37" s="616" t="s">
        <v>517</v>
      </c>
      <c r="B37" s="613">
        <v>239836</v>
      </c>
      <c r="C37" s="613">
        <v>788875</v>
      </c>
      <c r="D37" s="612" t="s">
        <v>518</v>
      </c>
      <c r="E37" s="613"/>
      <c r="F37" s="614">
        <v>0</v>
      </c>
    </row>
    <row r="38" spans="1:6" ht="13.5">
      <c r="A38" s="616" t="s">
        <v>519</v>
      </c>
      <c r="B38" s="613">
        <v>4787</v>
      </c>
      <c r="C38" s="613">
        <v>5837</v>
      </c>
      <c r="D38" s="612" t="s">
        <v>520</v>
      </c>
      <c r="E38" s="613">
        <v>4787</v>
      </c>
      <c r="F38" s="614">
        <v>5837</v>
      </c>
    </row>
    <row r="39" spans="1:6" ht="13.5">
      <c r="A39" s="615"/>
      <c r="B39" s="613"/>
      <c r="C39" s="613"/>
      <c r="D39" s="612"/>
      <c r="E39" s="613"/>
      <c r="F39" s="614"/>
    </row>
    <row r="40" spans="1:6" ht="13.5">
      <c r="A40" s="610" t="s">
        <v>521</v>
      </c>
      <c r="B40" s="611">
        <f>SUM(B41:B43)</f>
        <v>14185</v>
      </c>
      <c r="C40" s="611">
        <f>SUM(C41:C43)</f>
        <v>7838</v>
      </c>
      <c r="D40" s="612"/>
      <c r="E40" s="613"/>
      <c r="F40" s="614"/>
    </row>
    <row r="41" spans="1:6" ht="13.5">
      <c r="A41" s="616" t="s">
        <v>522</v>
      </c>
      <c r="B41" s="613">
        <v>146</v>
      </c>
      <c r="C41" s="613">
        <v>39</v>
      </c>
      <c r="D41" s="612"/>
      <c r="E41" s="613"/>
      <c r="F41" s="614"/>
    </row>
    <row r="42" spans="1:6" ht="13.5">
      <c r="A42" s="616" t="s">
        <v>523</v>
      </c>
      <c r="B42" s="613">
        <v>14039</v>
      </c>
      <c r="C42" s="613">
        <v>7799</v>
      </c>
      <c r="D42" s="605"/>
      <c r="E42" s="613"/>
      <c r="F42" s="614"/>
    </row>
    <row r="43" spans="1:6" ht="13.5">
      <c r="A43" s="616" t="s">
        <v>524</v>
      </c>
      <c r="B43" s="613">
        <v>0</v>
      </c>
      <c r="C43" s="613">
        <v>0</v>
      </c>
      <c r="D43" s="605"/>
      <c r="E43" s="613"/>
      <c r="F43" s="614"/>
    </row>
    <row r="44" spans="1:6" ht="15" thickBot="1">
      <c r="A44" s="624" t="s">
        <v>525</v>
      </c>
      <c r="B44" s="625">
        <f>B23+B3</f>
        <v>35048905</v>
      </c>
      <c r="C44" s="625">
        <f>C23+C3</f>
        <v>35839113</v>
      </c>
      <c r="D44" s="626" t="s">
        <v>526</v>
      </c>
      <c r="E44" s="625">
        <f>E3+E7+E14</f>
        <v>35048905</v>
      </c>
      <c r="F44" s="627">
        <f>F3+F7+F14</f>
        <v>35839113</v>
      </c>
    </row>
    <row r="45" spans="1:6" ht="13.5">
      <c r="A45" s="604"/>
      <c r="B45" s="604"/>
      <c r="C45" s="604"/>
      <c r="D45" s="604"/>
      <c r="E45" s="604"/>
      <c r="F45" s="604"/>
    </row>
  </sheetData>
  <sheetProtection/>
  <mergeCells count="4">
    <mergeCell ref="A1:A2"/>
    <mergeCell ref="B1:C1"/>
    <mergeCell ref="D1:D2"/>
    <mergeCell ref="E1:F1"/>
  </mergeCells>
  <printOptions/>
  <pageMargins left="0.7086614173228347" right="0.35433070866141736" top="1.1811023622047245" bottom="0.7480314960629921" header="0.31496062992125984" footer="0.31496062992125984"/>
  <pageSetup horizontalDpi="600" verticalDpi="600" orientation="portrait" paperSize="9" r:id="rId1"/>
  <headerFooter>
    <oddHeader>&amp;C&amp;"Book Antiqua,Félkövér"&amp;11Keszthely Város Önkormányzata összesített mérlegadatai&amp;R&amp;9 1. sz. melléklet
eFt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52">
      <selection activeCell="B67" sqref="B67"/>
    </sheetView>
  </sheetViews>
  <sheetFormatPr defaultColWidth="9.140625" defaultRowHeight="12.75"/>
  <cols>
    <col min="1" max="1" width="4.00390625" style="106" customWidth="1"/>
    <col min="2" max="2" width="46.421875" style="107" customWidth="1"/>
    <col min="3" max="3" width="11.8515625" style="40" customWidth="1"/>
    <col min="4" max="4" width="12.421875" style="40" customWidth="1"/>
    <col min="5" max="5" width="10.7109375" style="40" customWidth="1"/>
    <col min="6" max="6" width="9.28125" style="3" customWidth="1"/>
    <col min="7" max="7" width="10.57421875" style="3" customWidth="1"/>
    <col min="8" max="8" width="11.421875" style="3" customWidth="1"/>
    <col min="9" max="15" width="9.140625" style="3" customWidth="1"/>
    <col min="16" max="16" width="9.140625" style="49" customWidth="1"/>
    <col min="17" max="16384" width="9.140625" style="3" customWidth="1"/>
  </cols>
  <sheetData>
    <row r="1" spans="1:8" ht="16.5">
      <c r="A1" s="1201" t="s">
        <v>27</v>
      </c>
      <c r="B1" s="1098" t="s">
        <v>112</v>
      </c>
      <c r="C1" s="1190" t="s">
        <v>235</v>
      </c>
      <c r="D1" s="1190" t="s">
        <v>378</v>
      </c>
      <c r="E1" s="1187" t="s">
        <v>377</v>
      </c>
      <c r="F1" s="1200" t="s">
        <v>370</v>
      </c>
      <c r="G1" s="1200"/>
      <c r="H1" s="1194" t="s">
        <v>310</v>
      </c>
    </row>
    <row r="2" spans="1:8" ht="45.75" customHeight="1" thickBot="1">
      <c r="A2" s="1202"/>
      <c r="B2" s="1099"/>
      <c r="C2" s="1186"/>
      <c r="D2" s="1186"/>
      <c r="E2" s="1189"/>
      <c r="F2" s="452" t="s">
        <v>175</v>
      </c>
      <c r="G2" s="452" t="s">
        <v>176</v>
      </c>
      <c r="H2" s="1195"/>
    </row>
    <row r="3" spans="1:8" ht="16.5" customHeight="1">
      <c r="A3" s="1196" t="s">
        <v>124</v>
      </c>
      <c r="B3" s="1197"/>
      <c r="C3" s="1197"/>
      <c r="D3" s="443"/>
      <c r="E3" s="443"/>
      <c r="F3" s="139"/>
      <c r="G3" s="394"/>
      <c r="H3" s="231"/>
    </row>
    <row r="4" spans="1:8" s="49" customFormat="1" ht="16.5">
      <c r="A4" s="43"/>
      <c r="B4" s="229"/>
      <c r="C4" s="230"/>
      <c r="D4" s="230"/>
      <c r="E4" s="230"/>
      <c r="F4" s="44"/>
      <c r="G4" s="395"/>
      <c r="H4" s="141"/>
    </row>
    <row r="5" spans="1:8" s="49" customFormat="1" ht="15.75">
      <c r="A5" s="95">
        <v>1</v>
      </c>
      <c r="B5" s="94" t="s">
        <v>113</v>
      </c>
      <c r="C5" s="396">
        <f>SUM(C6:C9)</f>
        <v>612475</v>
      </c>
      <c r="D5" s="396">
        <f>SUM(D6:D9)</f>
        <v>630366</v>
      </c>
      <c r="E5" s="907">
        <f>SUM(E6:E9)</f>
        <v>557604</v>
      </c>
      <c r="F5" s="396">
        <f>SUM(F6:F9)</f>
        <v>0</v>
      </c>
      <c r="G5" s="397">
        <f>E5-F5</f>
        <v>557604</v>
      </c>
      <c r="H5" s="398">
        <f>E5/D5</f>
        <v>0.8845718201806569</v>
      </c>
    </row>
    <row r="6" spans="1:8" s="49" customFormat="1" ht="30" customHeight="1">
      <c r="A6" s="89"/>
      <c r="B6" s="92" t="s">
        <v>194</v>
      </c>
      <c r="C6" s="399">
        <v>150</v>
      </c>
      <c r="D6" s="399">
        <v>150</v>
      </c>
      <c r="E6" s="877">
        <v>80</v>
      </c>
      <c r="F6" s="399">
        <v>0</v>
      </c>
      <c r="G6" s="399">
        <f>E6-F6</f>
        <v>80</v>
      </c>
      <c r="H6" s="400">
        <f aca="true" t="shared" si="0" ref="H6:H94">E6/D6</f>
        <v>0.5333333333333333</v>
      </c>
    </row>
    <row r="7" spans="1:8" s="49" customFormat="1" ht="30" customHeight="1">
      <c r="A7" s="89"/>
      <c r="B7" s="92" t="s">
        <v>195</v>
      </c>
      <c r="C7" s="399">
        <v>90226</v>
      </c>
      <c r="D7" s="399">
        <v>105536</v>
      </c>
      <c r="E7" s="877">
        <v>33479</v>
      </c>
      <c r="F7" s="399">
        <v>0</v>
      </c>
      <c r="G7" s="399">
        <f aca="true" t="shared" si="1" ref="G7:G71">E7-F7</f>
        <v>33479</v>
      </c>
      <c r="H7" s="400">
        <f t="shared" si="0"/>
        <v>0.3172282443905397</v>
      </c>
    </row>
    <row r="8" spans="1:8" s="49" customFormat="1" ht="16.5">
      <c r="A8" s="89"/>
      <c r="B8" s="92" t="s">
        <v>114</v>
      </c>
      <c r="C8" s="399">
        <v>650</v>
      </c>
      <c r="D8" s="399">
        <v>231</v>
      </c>
      <c r="E8" s="877">
        <v>200</v>
      </c>
      <c r="F8" s="399">
        <v>0</v>
      </c>
      <c r="G8" s="399">
        <f t="shared" si="1"/>
        <v>200</v>
      </c>
      <c r="H8" s="400">
        <f t="shared" si="0"/>
        <v>0.8658008658008658</v>
      </c>
    </row>
    <row r="9" spans="1:8" s="49" customFormat="1" ht="16.5">
      <c r="A9" s="89"/>
      <c r="B9" s="92" t="s">
        <v>115</v>
      </c>
      <c r="C9" s="399">
        <v>521449</v>
      </c>
      <c r="D9" s="399">
        <v>524449</v>
      </c>
      <c r="E9" s="877">
        <v>523845</v>
      </c>
      <c r="F9" s="399">
        <v>0</v>
      </c>
      <c r="G9" s="399">
        <f t="shared" si="1"/>
        <v>523845</v>
      </c>
      <c r="H9" s="400">
        <f t="shared" si="0"/>
        <v>0.9988483150887885</v>
      </c>
    </row>
    <row r="10" spans="1:8" s="49" customFormat="1" ht="16.5">
      <c r="A10" s="89"/>
      <c r="B10" s="92"/>
      <c r="C10" s="399"/>
      <c r="D10" s="399"/>
      <c r="E10" s="877"/>
      <c r="F10" s="399"/>
      <c r="G10" s="399"/>
      <c r="H10" s="398"/>
    </row>
    <row r="11" spans="1:8" s="49" customFormat="1" ht="15.75">
      <c r="A11" s="95">
        <v>2</v>
      </c>
      <c r="B11" s="94" t="s">
        <v>158</v>
      </c>
      <c r="C11" s="396">
        <f>SUM(C12:C12)</f>
        <v>2000</v>
      </c>
      <c r="D11" s="907">
        <f>SUM(D12:D14)</f>
        <v>1534</v>
      </c>
      <c r="E11" s="907">
        <f>SUM(E12:E14)</f>
        <v>724</v>
      </c>
      <c r="F11" s="396">
        <f>SUM(F12:F14)</f>
        <v>0</v>
      </c>
      <c r="G11" s="397">
        <f t="shared" si="1"/>
        <v>724</v>
      </c>
      <c r="H11" s="398">
        <f t="shared" si="0"/>
        <v>0.47196870925684486</v>
      </c>
    </row>
    <row r="12" spans="1:8" s="49" customFormat="1" ht="16.5">
      <c r="A12" s="95"/>
      <c r="B12" s="92" t="s">
        <v>159</v>
      </c>
      <c r="C12" s="401">
        <v>2000</v>
      </c>
      <c r="D12" s="401">
        <v>0</v>
      </c>
      <c r="E12" s="1076">
        <v>0</v>
      </c>
      <c r="F12" s="399">
        <v>0</v>
      </c>
      <c r="G12" s="399">
        <f t="shared" si="1"/>
        <v>0</v>
      </c>
      <c r="H12" s="400"/>
    </row>
    <row r="13" spans="1:8" s="49" customFormat="1" ht="16.5">
      <c r="A13" s="95"/>
      <c r="B13" s="92" t="s">
        <v>402</v>
      </c>
      <c r="C13" s="401">
        <v>0</v>
      </c>
      <c r="D13" s="401">
        <v>700</v>
      </c>
      <c r="E13" s="1076">
        <v>0</v>
      </c>
      <c r="F13" s="399"/>
      <c r="G13" s="399">
        <f t="shared" si="1"/>
        <v>0</v>
      </c>
      <c r="H13" s="400">
        <f t="shared" si="0"/>
        <v>0</v>
      </c>
    </row>
    <row r="14" spans="1:8" s="49" customFormat="1" ht="16.5">
      <c r="A14" s="95"/>
      <c r="B14" s="92" t="s">
        <v>403</v>
      </c>
      <c r="C14" s="401">
        <v>0</v>
      </c>
      <c r="D14" s="401">
        <v>834</v>
      </c>
      <c r="E14" s="1076">
        <v>724</v>
      </c>
      <c r="F14" s="399"/>
      <c r="G14" s="399">
        <f t="shared" si="1"/>
        <v>724</v>
      </c>
      <c r="H14" s="400">
        <f t="shared" si="0"/>
        <v>0.86810551558753</v>
      </c>
    </row>
    <row r="15" spans="1:8" s="49" customFormat="1" ht="16.5">
      <c r="A15" s="89"/>
      <c r="B15" s="92"/>
      <c r="C15" s="399"/>
      <c r="D15" s="399"/>
      <c r="E15" s="877"/>
      <c r="F15" s="399"/>
      <c r="G15" s="399"/>
      <c r="H15" s="398"/>
    </row>
    <row r="16" spans="1:8" s="49" customFormat="1" ht="30.75">
      <c r="A16" s="89">
        <v>3</v>
      </c>
      <c r="B16" s="91" t="s">
        <v>196</v>
      </c>
      <c r="C16" s="397">
        <f>SUM(C17:C21)</f>
        <v>93324</v>
      </c>
      <c r="D16" s="397">
        <f>SUM(D17:D21)</f>
        <v>87583</v>
      </c>
      <c r="E16" s="908">
        <f>SUM(E17:E21)</f>
        <v>7776</v>
      </c>
      <c r="F16" s="397">
        <f>SUM(F17:F21)</f>
        <v>0</v>
      </c>
      <c r="G16" s="397">
        <f t="shared" si="1"/>
        <v>7776</v>
      </c>
      <c r="H16" s="398">
        <f t="shared" si="0"/>
        <v>0.08878435312789011</v>
      </c>
    </row>
    <row r="17" spans="1:8" s="49" customFormat="1" ht="16.5">
      <c r="A17" s="89"/>
      <c r="B17" s="92" t="s">
        <v>161</v>
      </c>
      <c r="C17" s="399">
        <v>10000</v>
      </c>
      <c r="D17" s="399">
        <v>0</v>
      </c>
      <c r="E17" s="399">
        <v>0</v>
      </c>
      <c r="F17" s="399">
        <v>0</v>
      </c>
      <c r="G17" s="399">
        <f t="shared" si="1"/>
        <v>0</v>
      </c>
      <c r="H17" s="400"/>
    </row>
    <row r="18" spans="1:8" s="49" customFormat="1" ht="16.5">
      <c r="A18" s="89"/>
      <c r="B18" s="92" t="s">
        <v>162</v>
      </c>
      <c r="C18" s="399">
        <v>14000</v>
      </c>
      <c r="D18" s="399">
        <v>14000</v>
      </c>
      <c r="E18" s="399">
        <v>1236</v>
      </c>
      <c r="F18" s="399">
        <v>0</v>
      </c>
      <c r="G18" s="399">
        <f t="shared" si="1"/>
        <v>1236</v>
      </c>
      <c r="H18" s="400">
        <f t="shared" si="0"/>
        <v>0.08828571428571429</v>
      </c>
    </row>
    <row r="19" spans="1:8" s="49" customFormat="1" ht="33">
      <c r="A19" s="89"/>
      <c r="B19" s="92" t="s">
        <v>163</v>
      </c>
      <c r="C19" s="399">
        <v>49324</v>
      </c>
      <c r="D19" s="399">
        <v>49324</v>
      </c>
      <c r="E19" s="399">
        <v>0</v>
      </c>
      <c r="F19" s="399">
        <v>0</v>
      </c>
      <c r="G19" s="399">
        <f t="shared" si="1"/>
        <v>0</v>
      </c>
      <c r="H19" s="400">
        <f t="shared" si="0"/>
        <v>0</v>
      </c>
    </row>
    <row r="20" spans="1:8" s="49" customFormat="1" ht="16.5">
      <c r="A20" s="89"/>
      <c r="B20" s="92" t="s">
        <v>379</v>
      </c>
      <c r="C20" s="399">
        <v>20000</v>
      </c>
      <c r="D20" s="399">
        <v>20000</v>
      </c>
      <c r="E20" s="399">
        <v>6540</v>
      </c>
      <c r="F20" s="399"/>
      <c r="G20" s="399">
        <f t="shared" si="1"/>
        <v>6540</v>
      </c>
      <c r="H20" s="400">
        <f t="shared" si="0"/>
        <v>0.327</v>
      </c>
    </row>
    <row r="21" spans="1:8" s="49" customFormat="1" ht="16.5">
      <c r="A21" s="89"/>
      <c r="B21" s="92" t="s">
        <v>268</v>
      </c>
      <c r="C21" s="399">
        <v>0</v>
      </c>
      <c r="D21" s="399">
        <v>4259</v>
      </c>
      <c r="E21" s="399">
        <v>0</v>
      </c>
      <c r="F21" s="399">
        <v>0</v>
      </c>
      <c r="G21" s="399">
        <f t="shared" si="1"/>
        <v>0</v>
      </c>
      <c r="H21" s="400">
        <f t="shared" si="0"/>
        <v>0</v>
      </c>
    </row>
    <row r="22" spans="1:8" s="93" customFormat="1" ht="16.5">
      <c r="A22" s="89"/>
      <c r="B22" s="92"/>
      <c r="C22" s="402"/>
      <c r="D22" s="402"/>
      <c r="E22" s="402"/>
      <c r="F22" s="399"/>
      <c r="G22" s="399"/>
      <c r="H22" s="398"/>
    </row>
    <row r="23" spans="1:8" ht="16.5">
      <c r="A23" s="89">
        <v>4</v>
      </c>
      <c r="B23" s="94" t="s">
        <v>118</v>
      </c>
      <c r="C23" s="396">
        <f>SUM(C24:C26)</f>
        <v>10615</v>
      </c>
      <c r="D23" s="396">
        <f>SUM(D24:D26)</f>
        <v>10615</v>
      </c>
      <c r="E23" s="907">
        <f>SUM(E24:E26)</f>
        <v>449</v>
      </c>
      <c r="F23" s="396">
        <f>SUM(F24:F26)</f>
        <v>0</v>
      </c>
      <c r="G23" s="397">
        <f t="shared" si="1"/>
        <v>449</v>
      </c>
      <c r="H23" s="398">
        <f t="shared" si="0"/>
        <v>0.04229863400847857</v>
      </c>
    </row>
    <row r="24" spans="1:8" ht="33">
      <c r="A24" s="89"/>
      <c r="B24" s="92" t="s">
        <v>183</v>
      </c>
      <c r="C24" s="401">
        <v>46</v>
      </c>
      <c r="D24" s="401">
        <v>46</v>
      </c>
      <c r="E24" s="1076">
        <v>0</v>
      </c>
      <c r="F24" s="399">
        <v>0</v>
      </c>
      <c r="G24" s="399">
        <f t="shared" si="1"/>
        <v>0</v>
      </c>
      <c r="H24" s="400">
        <f t="shared" si="0"/>
        <v>0</v>
      </c>
    </row>
    <row r="25" spans="1:8" ht="16.5">
      <c r="A25" s="89"/>
      <c r="B25" s="92" t="s">
        <v>184</v>
      </c>
      <c r="C25" s="401">
        <v>410</v>
      </c>
      <c r="D25" s="401">
        <v>410</v>
      </c>
      <c r="E25" s="1076">
        <v>410</v>
      </c>
      <c r="F25" s="399">
        <v>0</v>
      </c>
      <c r="G25" s="399">
        <f t="shared" si="1"/>
        <v>410</v>
      </c>
      <c r="H25" s="482">
        <f t="shared" si="0"/>
        <v>1</v>
      </c>
    </row>
    <row r="26" spans="1:8" ht="16.5">
      <c r="A26" s="89"/>
      <c r="B26" s="92" t="s">
        <v>185</v>
      </c>
      <c r="C26" s="401">
        <v>10159</v>
      </c>
      <c r="D26" s="403">
        <v>10159</v>
      </c>
      <c r="E26" s="1076">
        <v>39</v>
      </c>
      <c r="F26" s="399">
        <v>0</v>
      </c>
      <c r="G26" s="399">
        <f t="shared" si="1"/>
        <v>39</v>
      </c>
      <c r="H26" s="400">
        <f t="shared" si="0"/>
        <v>0.0038389605276109855</v>
      </c>
    </row>
    <row r="27" spans="1:8" ht="16.5">
      <c r="A27" s="108"/>
      <c r="B27" s="109"/>
      <c r="C27" s="404"/>
      <c r="D27" s="405"/>
      <c r="E27" s="1077"/>
      <c r="F27" s="406"/>
      <c r="G27" s="399"/>
      <c r="H27" s="398"/>
    </row>
    <row r="28" spans="1:8" ht="33.75" customHeight="1">
      <c r="A28" s="89">
        <v>5</v>
      </c>
      <c r="B28" s="94" t="s">
        <v>119</v>
      </c>
      <c r="C28" s="396">
        <f>SUM(C29:C31)</f>
        <v>2480</v>
      </c>
      <c r="D28" s="407">
        <f>SUM(D29:D31)</f>
        <v>2080</v>
      </c>
      <c r="E28" s="1078">
        <f>SUM(E29:E31)</f>
        <v>914</v>
      </c>
      <c r="F28" s="407">
        <f>SUM(F29:F31)</f>
        <v>0</v>
      </c>
      <c r="G28" s="399">
        <f t="shared" si="1"/>
        <v>914</v>
      </c>
      <c r="H28" s="398">
        <f t="shared" si="0"/>
        <v>0.4394230769230769</v>
      </c>
    </row>
    <row r="29" spans="1:8" ht="16.5">
      <c r="A29" s="89"/>
      <c r="B29" s="92" t="s">
        <v>182</v>
      </c>
      <c r="C29" s="401">
        <v>80</v>
      </c>
      <c r="D29" s="401">
        <v>80</v>
      </c>
      <c r="E29" s="1076">
        <v>0</v>
      </c>
      <c r="F29" s="399">
        <v>0</v>
      </c>
      <c r="G29" s="399">
        <f t="shared" si="1"/>
        <v>0</v>
      </c>
      <c r="H29" s="400">
        <f t="shared" si="0"/>
        <v>0</v>
      </c>
    </row>
    <row r="30" spans="1:8" ht="33">
      <c r="A30" s="89"/>
      <c r="B30" s="92" t="s">
        <v>120</v>
      </c>
      <c r="C30" s="401">
        <v>2000</v>
      </c>
      <c r="D30" s="401">
        <v>2000</v>
      </c>
      <c r="E30" s="401">
        <v>914</v>
      </c>
      <c r="F30" s="399">
        <v>0</v>
      </c>
      <c r="G30" s="399">
        <f t="shared" si="1"/>
        <v>914</v>
      </c>
      <c r="H30" s="398">
        <f t="shared" si="0"/>
        <v>0.457</v>
      </c>
    </row>
    <row r="31" spans="1:8" ht="16.5">
      <c r="A31" s="89"/>
      <c r="B31" s="92" t="s">
        <v>121</v>
      </c>
      <c r="C31" s="401">
        <v>400</v>
      </c>
      <c r="D31" s="401">
        <v>0</v>
      </c>
      <c r="E31" s="401"/>
      <c r="F31" s="399">
        <v>0</v>
      </c>
      <c r="G31" s="399">
        <f t="shared" si="1"/>
        <v>0</v>
      </c>
      <c r="H31" s="400">
        <v>0</v>
      </c>
    </row>
    <row r="32" spans="1:8" ht="16.5">
      <c r="A32" s="89"/>
      <c r="B32" s="92"/>
      <c r="C32" s="401"/>
      <c r="D32" s="401"/>
      <c r="E32" s="401"/>
      <c r="F32" s="399"/>
      <c r="G32" s="399"/>
      <c r="H32" s="400"/>
    </row>
    <row r="33" spans="1:8" ht="30.75">
      <c r="A33" s="89">
        <v>6</v>
      </c>
      <c r="B33" s="94" t="s">
        <v>444</v>
      </c>
      <c r="C33" s="401"/>
      <c r="D33" s="401"/>
      <c r="E33" s="907">
        <f>SUM(E34)</f>
        <v>12</v>
      </c>
      <c r="F33" s="399"/>
      <c r="G33" s="397">
        <f t="shared" si="1"/>
        <v>12</v>
      </c>
      <c r="H33" s="400"/>
    </row>
    <row r="34" spans="1:8" ht="16.5">
      <c r="A34" s="108"/>
      <c r="B34" s="109" t="s">
        <v>445</v>
      </c>
      <c r="C34" s="401">
        <v>0</v>
      </c>
      <c r="D34" s="401">
        <v>0</v>
      </c>
      <c r="E34" s="1076">
        <v>12</v>
      </c>
      <c r="F34" s="399"/>
      <c r="G34" s="399">
        <f t="shared" si="1"/>
        <v>12</v>
      </c>
      <c r="H34" s="400"/>
    </row>
    <row r="35" spans="1:8" ht="16.5">
      <c r="A35" s="89"/>
      <c r="B35" s="92"/>
      <c r="C35" s="401"/>
      <c r="D35" s="401"/>
      <c r="E35" s="1076"/>
      <c r="F35" s="399"/>
      <c r="G35" s="399">
        <f t="shared" si="1"/>
        <v>0</v>
      </c>
      <c r="H35" s="400"/>
    </row>
    <row r="36" spans="1:8" ht="31.5" customHeight="1">
      <c r="A36" s="89">
        <v>7</v>
      </c>
      <c r="B36" s="94" t="s">
        <v>197</v>
      </c>
      <c r="C36" s="396">
        <f>SUM(C37:C37)</f>
        <v>5000</v>
      </c>
      <c r="D36" s="396">
        <f>SUM(D37:D37)</f>
        <v>5000</v>
      </c>
      <c r="E36" s="907">
        <f>SUM(E37:E37)</f>
        <v>5000</v>
      </c>
      <c r="F36" s="399">
        <f>SUM(F37:F37)</f>
        <v>0</v>
      </c>
      <c r="G36" s="397">
        <f t="shared" si="1"/>
        <v>5000</v>
      </c>
      <c r="H36" s="484">
        <f t="shared" si="0"/>
        <v>1</v>
      </c>
    </row>
    <row r="37" spans="1:8" ht="16.5">
      <c r="A37" s="108"/>
      <c r="B37" s="109" t="s">
        <v>122</v>
      </c>
      <c r="C37" s="404">
        <v>5000</v>
      </c>
      <c r="D37" s="405">
        <v>5000</v>
      </c>
      <c r="E37" s="405">
        <v>5000</v>
      </c>
      <c r="F37" s="406">
        <v>0</v>
      </c>
      <c r="G37" s="399">
        <f t="shared" si="1"/>
        <v>5000</v>
      </c>
      <c r="H37" s="482">
        <f t="shared" si="0"/>
        <v>1</v>
      </c>
    </row>
    <row r="38" spans="1:8" ht="16.5">
      <c r="A38" s="95"/>
      <c r="B38" s="145"/>
      <c r="C38" s="401"/>
      <c r="D38" s="405"/>
      <c r="E38" s="405"/>
      <c r="F38" s="408"/>
      <c r="G38" s="399">
        <f t="shared" si="1"/>
        <v>0</v>
      </c>
      <c r="H38" s="398"/>
    </row>
    <row r="39" spans="1:8" ht="17.25" thickBot="1">
      <c r="A39" s="97"/>
      <c r="B39" s="110" t="s">
        <v>56</v>
      </c>
      <c r="C39" s="411">
        <f>SUM(C5+C11+C16+C23+C28+C36+C33)</f>
        <v>725894</v>
      </c>
      <c r="D39" s="411">
        <f>SUM(D5+D11+D16+D23+D28+D36+D33)</f>
        <v>737178</v>
      </c>
      <c r="E39" s="411">
        <f>SUM(E5+E11+E16+E23+E28+E36+E33)</f>
        <v>572479</v>
      </c>
      <c r="F39" s="411">
        <f>SUM(F5+F11+F16+F23+F28+F36+F33)</f>
        <v>0</v>
      </c>
      <c r="G39" s="411">
        <f t="shared" si="1"/>
        <v>572479</v>
      </c>
      <c r="H39" s="379">
        <f t="shared" si="0"/>
        <v>0.7765817753649729</v>
      </c>
    </row>
    <row r="40" spans="1:8" s="49" customFormat="1" ht="15" customHeight="1">
      <c r="A40" s="1198" t="s">
        <v>125</v>
      </c>
      <c r="B40" s="1199"/>
      <c r="C40" s="558"/>
      <c r="D40" s="558"/>
      <c r="E40" s="558"/>
      <c r="F40" s="559"/>
      <c r="G40" s="559">
        <f t="shared" si="1"/>
        <v>0</v>
      </c>
      <c r="H40" s="560"/>
    </row>
    <row r="41" spans="1:8" s="49" customFormat="1" ht="15.75">
      <c r="A41" s="89"/>
      <c r="B41" s="99"/>
      <c r="C41" s="396"/>
      <c r="D41" s="396"/>
      <c r="E41" s="396"/>
      <c r="F41" s="399"/>
      <c r="G41" s="399">
        <f t="shared" si="1"/>
        <v>0</v>
      </c>
      <c r="H41" s="398"/>
    </row>
    <row r="42" spans="1:8" s="49" customFormat="1" ht="15.75">
      <c r="A42" s="89">
        <v>1</v>
      </c>
      <c r="B42" s="99" t="s">
        <v>193</v>
      </c>
      <c r="C42" s="396">
        <f>SUM(C43+C48)</f>
        <v>3576</v>
      </c>
      <c r="D42" s="396">
        <f>SUM(D43+D48)</f>
        <v>0</v>
      </c>
      <c r="E42" s="396">
        <f>SUM(E43+E48)</f>
        <v>0</v>
      </c>
      <c r="F42" s="396">
        <f>SUM(F43+F48)</f>
        <v>0</v>
      </c>
      <c r="G42" s="399">
        <f t="shared" si="1"/>
        <v>0</v>
      </c>
      <c r="H42" s="398"/>
    </row>
    <row r="43" spans="1:8" s="49" customFormat="1" ht="30.75">
      <c r="A43" s="89"/>
      <c r="B43" s="101" t="s">
        <v>294</v>
      </c>
      <c r="C43" s="397">
        <f>SUM(C44:C46)</f>
        <v>2560</v>
      </c>
      <c r="D43" s="397">
        <f>SUM(D44:D46)</f>
        <v>0</v>
      </c>
      <c r="E43" s="397">
        <f>SUM(E44:E46)</f>
        <v>0</v>
      </c>
      <c r="F43" s="399">
        <f>SUM(F44:F46)</f>
        <v>0</v>
      </c>
      <c r="G43" s="399">
        <f t="shared" si="1"/>
        <v>0</v>
      </c>
      <c r="H43" s="398"/>
    </row>
    <row r="44" spans="1:8" s="49" customFormat="1" ht="16.5">
      <c r="A44" s="89"/>
      <c r="B44" s="90" t="s">
        <v>116</v>
      </c>
      <c r="C44" s="399">
        <v>255</v>
      </c>
      <c r="D44" s="399">
        <v>0</v>
      </c>
      <c r="E44" s="399"/>
      <c r="F44" s="399">
        <v>0</v>
      </c>
      <c r="G44" s="399">
        <f t="shared" si="1"/>
        <v>0</v>
      </c>
      <c r="H44" s="400"/>
    </row>
    <row r="45" spans="1:8" s="49" customFormat="1" ht="16.5">
      <c r="A45" s="89"/>
      <c r="B45" s="90" t="s">
        <v>191</v>
      </c>
      <c r="C45" s="399">
        <v>1905</v>
      </c>
      <c r="D45" s="399">
        <v>0</v>
      </c>
      <c r="E45" s="399"/>
      <c r="F45" s="399">
        <v>0</v>
      </c>
      <c r="G45" s="399">
        <f t="shared" si="1"/>
        <v>0</v>
      </c>
      <c r="H45" s="400"/>
    </row>
    <row r="46" spans="1:8" s="49" customFormat="1" ht="16.5">
      <c r="A46" s="108"/>
      <c r="B46" s="534" t="s">
        <v>117</v>
      </c>
      <c r="C46" s="404">
        <v>400</v>
      </c>
      <c r="D46" s="404">
        <v>0</v>
      </c>
      <c r="E46" s="404"/>
      <c r="F46" s="404">
        <v>0</v>
      </c>
      <c r="G46" s="399">
        <f t="shared" si="1"/>
        <v>0</v>
      </c>
      <c r="H46" s="400"/>
    </row>
    <row r="47" spans="1:8" s="49" customFormat="1" ht="16.5">
      <c r="A47" s="553"/>
      <c r="B47" s="554"/>
      <c r="C47" s="555"/>
      <c r="D47" s="555"/>
      <c r="E47" s="555"/>
      <c r="F47" s="556"/>
      <c r="G47" s="399"/>
      <c r="H47" s="483"/>
    </row>
    <row r="48" spans="1:8" s="49" customFormat="1" ht="15.75">
      <c r="A48" s="95"/>
      <c r="B48" s="533" t="s">
        <v>203</v>
      </c>
      <c r="C48" s="396">
        <f>SUM(C49)</f>
        <v>1016</v>
      </c>
      <c r="D48" s="396">
        <f>SUM(D49)</f>
        <v>0</v>
      </c>
      <c r="E48" s="396">
        <f>SUM(E49)</f>
        <v>0</v>
      </c>
      <c r="F48" s="401">
        <f>SUM(F49)</f>
        <v>0</v>
      </c>
      <c r="G48" s="399">
        <f t="shared" si="1"/>
        <v>0</v>
      </c>
      <c r="H48" s="483"/>
    </row>
    <row r="49" spans="1:8" s="49" customFormat="1" ht="16.5">
      <c r="A49" s="89"/>
      <c r="B49" s="90" t="s">
        <v>192</v>
      </c>
      <c r="C49" s="399">
        <v>1016</v>
      </c>
      <c r="D49" s="399">
        <v>0</v>
      </c>
      <c r="E49" s="399"/>
      <c r="F49" s="399">
        <v>0</v>
      </c>
      <c r="G49" s="399">
        <f t="shared" si="1"/>
        <v>0</v>
      </c>
      <c r="H49" s="400"/>
    </row>
    <row r="50" spans="1:8" s="49" customFormat="1" ht="16.5">
      <c r="A50" s="89"/>
      <c r="B50" s="90"/>
      <c r="C50" s="399"/>
      <c r="D50" s="399"/>
      <c r="E50" s="399"/>
      <c r="F50" s="399"/>
      <c r="G50" s="399">
        <f t="shared" si="1"/>
        <v>0</v>
      </c>
      <c r="H50" s="400"/>
    </row>
    <row r="51" spans="1:8" s="49" customFormat="1" ht="15.75">
      <c r="A51" s="89">
        <v>2</v>
      </c>
      <c r="B51" s="99" t="s">
        <v>292</v>
      </c>
      <c r="C51" s="396">
        <f>SUM(C52)</f>
        <v>0</v>
      </c>
      <c r="D51" s="396">
        <f>SUM(D52)</f>
        <v>2294</v>
      </c>
      <c r="E51" s="907">
        <f>SUM(E52)</f>
        <v>1307</v>
      </c>
      <c r="F51" s="396">
        <f>SUM(F52)</f>
        <v>0</v>
      </c>
      <c r="G51" s="397">
        <f t="shared" si="1"/>
        <v>1307</v>
      </c>
      <c r="H51" s="398">
        <f t="shared" si="0"/>
        <v>0.56974716652136</v>
      </c>
    </row>
    <row r="52" spans="1:8" s="49" customFormat="1" ht="30.75">
      <c r="A52" s="89"/>
      <c r="B52" s="101" t="s">
        <v>295</v>
      </c>
      <c r="C52" s="397">
        <f>SUM(C53:C60)</f>
        <v>0</v>
      </c>
      <c r="D52" s="397">
        <f>SUM(D53:D60)</f>
        <v>2294</v>
      </c>
      <c r="E52" s="397">
        <f>SUM(E53:E60)</f>
        <v>1307</v>
      </c>
      <c r="F52" s="399">
        <f>SUM(F53:F60)</f>
        <v>0</v>
      </c>
      <c r="G52" s="397">
        <f t="shared" si="1"/>
        <v>1307</v>
      </c>
      <c r="H52" s="398">
        <f t="shared" si="0"/>
        <v>0.56974716652136</v>
      </c>
    </row>
    <row r="53" spans="1:8" s="49" customFormat="1" ht="33">
      <c r="A53" s="89"/>
      <c r="B53" s="90" t="s">
        <v>293</v>
      </c>
      <c r="C53" s="399">
        <v>0</v>
      </c>
      <c r="D53" s="399">
        <v>263</v>
      </c>
      <c r="E53" s="399">
        <v>263</v>
      </c>
      <c r="F53" s="399">
        <v>0</v>
      </c>
      <c r="G53" s="399">
        <f t="shared" si="1"/>
        <v>263</v>
      </c>
      <c r="H53" s="400">
        <f t="shared" si="0"/>
        <v>1</v>
      </c>
    </row>
    <row r="54" spans="1:8" s="49" customFormat="1" ht="16.5">
      <c r="A54" s="89"/>
      <c r="B54" s="90" t="s">
        <v>191</v>
      </c>
      <c r="C54" s="399">
        <v>0</v>
      </c>
      <c r="D54" s="399">
        <v>271</v>
      </c>
      <c r="E54" s="399"/>
      <c r="F54" s="399">
        <v>0</v>
      </c>
      <c r="G54" s="399">
        <f t="shared" si="1"/>
        <v>0</v>
      </c>
      <c r="H54" s="400">
        <f t="shared" si="0"/>
        <v>0</v>
      </c>
    </row>
    <row r="55" spans="1:8" s="49" customFormat="1" ht="16.5">
      <c r="A55" s="89"/>
      <c r="B55" s="90" t="s">
        <v>381</v>
      </c>
      <c r="C55" s="399"/>
      <c r="D55" s="399">
        <v>0</v>
      </c>
      <c r="E55" s="399">
        <v>115</v>
      </c>
      <c r="F55" s="399"/>
      <c r="G55" s="399">
        <f t="shared" si="1"/>
        <v>115</v>
      </c>
      <c r="H55" s="400"/>
    </row>
    <row r="56" spans="1:8" s="49" customFormat="1" ht="16.5">
      <c r="A56" s="89"/>
      <c r="B56" s="90" t="s">
        <v>857</v>
      </c>
      <c r="C56" s="399"/>
      <c r="D56" s="399">
        <v>387</v>
      </c>
      <c r="E56" s="399">
        <v>222</v>
      </c>
      <c r="F56" s="399"/>
      <c r="G56" s="399">
        <f t="shared" si="1"/>
        <v>222</v>
      </c>
      <c r="H56" s="400"/>
    </row>
    <row r="57" spans="1:8" s="49" customFormat="1" ht="16.5">
      <c r="A57" s="89"/>
      <c r="B57" s="90" t="s">
        <v>936</v>
      </c>
      <c r="C57" s="399">
        <v>0</v>
      </c>
      <c r="D57" s="399">
        <v>610</v>
      </c>
      <c r="E57" s="399">
        <v>514</v>
      </c>
      <c r="F57" s="399"/>
      <c r="G57" s="399">
        <f t="shared" si="1"/>
        <v>514</v>
      </c>
      <c r="H57" s="400">
        <f t="shared" si="0"/>
        <v>0.8426229508196721</v>
      </c>
    </row>
    <row r="58" spans="1:8" s="49" customFormat="1" ht="16.5">
      <c r="A58" s="89"/>
      <c r="B58" s="90" t="s">
        <v>303</v>
      </c>
      <c r="C58" s="399">
        <v>0</v>
      </c>
      <c r="D58" s="399">
        <v>200</v>
      </c>
      <c r="E58" s="399">
        <v>30</v>
      </c>
      <c r="F58" s="399"/>
      <c r="G58" s="399">
        <f t="shared" si="1"/>
        <v>30</v>
      </c>
      <c r="H58" s="400">
        <f t="shared" si="0"/>
        <v>0.15</v>
      </c>
    </row>
    <row r="59" spans="1:8" s="49" customFormat="1" ht="16.5">
      <c r="A59" s="89"/>
      <c r="B59" s="90" t="s">
        <v>159</v>
      </c>
      <c r="C59" s="399">
        <v>0</v>
      </c>
      <c r="D59" s="399">
        <v>163</v>
      </c>
      <c r="E59" s="399">
        <v>163</v>
      </c>
      <c r="F59" s="399"/>
      <c r="G59" s="399">
        <f t="shared" si="1"/>
        <v>163</v>
      </c>
      <c r="H59" s="400">
        <f t="shared" si="0"/>
        <v>1</v>
      </c>
    </row>
    <row r="60" spans="1:8" s="49" customFormat="1" ht="16.5">
      <c r="A60" s="89"/>
      <c r="B60" s="90" t="s">
        <v>117</v>
      </c>
      <c r="C60" s="399">
        <v>0</v>
      </c>
      <c r="D60" s="399">
        <v>400</v>
      </c>
      <c r="E60" s="399">
        <v>0</v>
      </c>
      <c r="F60" s="399">
        <v>0</v>
      </c>
      <c r="G60" s="399">
        <f t="shared" si="1"/>
        <v>0</v>
      </c>
      <c r="H60" s="400">
        <f t="shared" si="0"/>
        <v>0</v>
      </c>
    </row>
    <row r="61" spans="1:8" s="49" customFormat="1" ht="16.5">
      <c r="A61" s="89"/>
      <c r="B61" s="90"/>
      <c r="C61" s="399"/>
      <c r="D61" s="399"/>
      <c r="E61" s="399"/>
      <c r="F61" s="399"/>
      <c r="G61" s="399"/>
      <c r="H61" s="400"/>
    </row>
    <row r="62" spans="1:8" s="49" customFormat="1" ht="15.75">
      <c r="A62" s="89">
        <v>2</v>
      </c>
      <c r="B62" s="99" t="s">
        <v>243</v>
      </c>
      <c r="C62" s="397"/>
      <c r="D62" s="397">
        <f>SUM(D63:D94)</f>
        <v>26093</v>
      </c>
      <c r="E62" s="397">
        <f>SUM(E63:E94)</f>
        <v>24962</v>
      </c>
      <c r="F62" s="397">
        <f>SUM(F63:F79)</f>
        <v>0</v>
      </c>
      <c r="G62" s="399">
        <f t="shared" si="1"/>
        <v>24962</v>
      </c>
      <c r="H62" s="398">
        <f t="shared" si="0"/>
        <v>0.9566550415820335</v>
      </c>
    </row>
    <row r="63" spans="1:8" s="49" customFormat="1" ht="16.5">
      <c r="A63" s="89"/>
      <c r="B63" s="90" t="s">
        <v>244</v>
      </c>
      <c r="C63" s="399"/>
      <c r="D63" s="877">
        <v>1225</v>
      </c>
      <c r="E63" s="399">
        <v>1225</v>
      </c>
      <c r="F63" s="399"/>
      <c r="G63" s="399">
        <f t="shared" si="1"/>
        <v>1225</v>
      </c>
      <c r="H63" s="400">
        <f t="shared" si="0"/>
        <v>1</v>
      </c>
    </row>
    <row r="64" spans="1:8" s="49" customFormat="1" ht="16.5">
      <c r="A64" s="89"/>
      <c r="B64" s="90" t="s">
        <v>245</v>
      </c>
      <c r="C64" s="399"/>
      <c r="D64" s="877">
        <v>1189</v>
      </c>
      <c r="E64" s="399">
        <v>1189</v>
      </c>
      <c r="F64" s="399"/>
      <c r="G64" s="399">
        <f t="shared" si="1"/>
        <v>1189</v>
      </c>
      <c r="H64" s="400">
        <f t="shared" si="0"/>
        <v>1</v>
      </c>
    </row>
    <row r="65" spans="1:8" s="49" customFormat="1" ht="16.5">
      <c r="A65" s="89"/>
      <c r="B65" s="90" t="s">
        <v>251</v>
      </c>
      <c r="C65" s="399"/>
      <c r="D65" s="877">
        <v>73</v>
      </c>
      <c r="E65" s="399">
        <v>73</v>
      </c>
      <c r="F65" s="399"/>
      <c r="G65" s="399">
        <f t="shared" si="1"/>
        <v>73</v>
      </c>
      <c r="H65" s="400">
        <f t="shared" si="0"/>
        <v>1</v>
      </c>
    </row>
    <row r="66" spans="1:8" s="49" customFormat="1" ht="16.5">
      <c r="A66" s="89"/>
      <c r="B66" s="90" t="s">
        <v>380</v>
      </c>
      <c r="C66" s="399"/>
      <c r="D66" s="877">
        <v>258</v>
      </c>
      <c r="E66" s="399">
        <v>258</v>
      </c>
      <c r="F66" s="399"/>
      <c r="G66" s="399">
        <f t="shared" si="1"/>
        <v>258</v>
      </c>
      <c r="H66" s="400">
        <f t="shared" si="0"/>
        <v>1</v>
      </c>
    </row>
    <row r="67" spans="1:8" s="49" customFormat="1" ht="16.5">
      <c r="A67" s="89"/>
      <c r="B67" s="90" t="s">
        <v>246</v>
      </c>
      <c r="C67" s="399"/>
      <c r="D67" s="877">
        <v>140</v>
      </c>
      <c r="E67" s="399">
        <v>140</v>
      </c>
      <c r="F67" s="399"/>
      <c r="G67" s="399">
        <f t="shared" si="1"/>
        <v>140</v>
      </c>
      <c r="H67" s="400">
        <f t="shared" si="0"/>
        <v>1</v>
      </c>
    </row>
    <row r="68" spans="1:8" s="49" customFormat="1" ht="16.5">
      <c r="A68" s="89"/>
      <c r="B68" s="90" t="s">
        <v>247</v>
      </c>
      <c r="C68" s="399"/>
      <c r="D68" s="877">
        <v>2478</v>
      </c>
      <c r="E68" s="399">
        <v>2478</v>
      </c>
      <c r="F68" s="399"/>
      <c r="G68" s="399">
        <f t="shared" si="1"/>
        <v>2478</v>
      </c>
      <c r="H68" s="400">
        <f t="shared" si="0"/>
        <v>1</v>
      </c>
    </row>
    <row r="69" spans="1:8" s="102" customFormat="1" ht="16.5">
      <c r="A69" s="89"/>
      <c r="B69" s="90" t="s">
        <v>247</v>
      </c>
      <c r="C69" s="409"/>
      <c r="D69" s="877">
        <v>5460</v>
      </c>
      <c r="E69" s="399">
        <v>5460</v>
      </c>
      <c r="F69" s="399"/>
      <c r="G69" s="399">
        <f t="shared" si="1"/>
        <v>5460</v>
      </c>
      <c r="H69" s="400">
        <f t="shared" si="0"/>
        <v>1</v>
      </c>
    </row>
    <row r="70" spans="1:8" s="102" customFormat="1" ht="16.5">
      <c r="A70" s="89"/>
      <c r="B70" s="90" t="s">
        <v>248</v>
      </c>
      <c r="C70" s="409"/>
      <c r="D70" s="877">
        <v>55</v>
      </c>
      <c r="E70" s="399">
        <v>55</v>
      </c>
      <c r="F70" s="399"/>
      <c r="G70" s="399">
        <f t="shared" si="1"/>
        <v>55</v>
      </c>
      <c r="H70" s="400">
        <f t="shared" si="0"/>
        <v>1</v>
      </c>
    </row>
    <row r="71" spans="1:8" s="102" customFormat="1" ht="16.5">
      <c r="A71" s="89"/>
      <c r="B71" s="90" t="s">
        <v>249</v>
      </c>
      <c r="C71" s="409"/>
      <c r="D71" s="877">
        <v>685</v>
      </c>
      <c r="E71" s="399">
        <v>685</v>
      </c>
      <c r="F71" s="399"/>
      <c r="G71" s="399">
        <f t="shared" si="1"/>
        <v>685</v>
      </c>
      <c r="H71" s="400">
        <f t="shared" si="0"/>
        <v>1</v>
      </c>
    </row>
    <row r="72" spans="1:8" s="102" customFormat="1" ht="16.5">
      <c r="A72" s="89"/>
      <c r="B72" s="90" t="s">
        <v>250</v>
      </c>
      <c r="C72" s="409"/>
      <c r="D72" s="877">
        <v>370</v>
      </c>
      <c r="E72" s="399">
        <v>370</v>
      </c>
      <c r="F72" s="399"/>
      <c r="G72" s="399">
        <f aca="true" t="shared" si="2" ref="G72:G94">E72-F72</f>
        <v>370</v>
      </c>
      <c r="H72" s="400">
        <f t="shared" si="0"/>
        <v>1</v>
      </c>
    </row>
    <row r="73" spans="1:8" s="102" customFormat="1" ht="16.5">
      <c r="A73" s="89"/>
      <c r="B73" s="90" t="s">
        <v>301</v>
      </c>
      <c r="C73" s="409"/>
      <c r="D73" s="877">
        <v>391</v>
      </c>
      <c r="E73" s="399">
        <v>391</v>
      </c>
      <c r="F73" s="399"/>
      <c r="G73" s="399">
        <f t="shared" si="2"/>
        <v>391</v>
      </c>
      <c r="H73" s="400">
        <f t="shared" si="0"/>
        <v>1</v>
      </c>
    </row>
    <row r="74" spans="1:8" s="102" customFormat="1" ht="16.5">
      <c r="A74" s="89"/>
      <c r="B74" s="90" t="s">
        <v>404</v>
      </c>
      <c r="C74" s="409"/>
      <c r="D74" s="877">
        <v>400</v>
      </c>
      <c r="E74" s="399">
        <v>400</v>
      </c>
      <c r="F74" s="399"/>
      <c r="G74" s="399">
        <f t="shared" si="2"/>
        <v>400</v>
      </c>
      <c r="H74" s="400">
        <f t="shared" si="0"/>
        <v>1</v>
      </c>
    </row>
    <row r="75" spans="1:8" s="102" customFormat="1" ht="16.5">
      <c r="A75" s="89"/>
      <c r="B75" s="90" t="s">
        <v>405</v>
      </c>
      <c r="C75" s="409"/>
      <c r="D75" s="877">
        <v>125</v>
      </c>
      <c r="E75" s="399">
        <v>125</v>
      </c>
      <c r="F75" s="399"/>
      <c r="G75" s="399">
        <f t="shared" si="2"/>
        <v>125</v>
      </c>
      <c r="H75" s="400">
        <f t="shared" si="0"/>
        <v>1</v>
      </c>
    </row>
    <row r="76" spans="1:8" s="102" customFormat="1" ht="16.5">
      <c r="A76" s="89"/>
      <c r="B76" s="90" t="s">
        <v>406</v>
      </c>
      <c r="C76" s="409"/>
      <c r="D76" s="877">
        <v>57</v>
      </c>
      <c r="E76" s="399">
        <v>57</v>
      </c>
      <c r="F76" s="399"/>
      <c r="G76" s="399">
        <f t="shared" si="2"/>
        <v>57</v>
      </c>
      <c r="H76" s="400">
        <f t="shared" si="0"/>
        <v>1</v>
      </c>
    </row>
    <row r="77" spans="1:8" s="102" customFormat="1" ht="16.5">
      <c r="A77" s="89"/>
      <c r="B77" s="90" t="s">
        <v>872</v>
      </c>
      <c r="C77" s="409"/>
      <c r="D77" s="877">
        <v>0</v>
      </c>
      <c r="E77" s="399">
        <v>0</v>
      </c>
      <c r="F77" s="399"/>
      <c r="G77" s="399">
        <f t="shared" si="2"/>
        <v>0</v>
      </c>
      <c r="H77" s="400">
        <v>0</v>
      </c>
    </row>
    <row r="78" spans="1:8" s="102" customFormat="1" ht="16.5">
      <c r="A78" s="89"/>
      <c r="B78" s="90" t="s">
        <v>407</v>
      </c>
      <c r="C78" s="409"/>
      <c r="D78" s="877">
        <v>89</v>
      </c>
      <c r="E78" s="399">
        <v>89</v>
      </c>
      <c r="F78" s="399"/>
      <c r="G78" s="399">
        <f t="shared" si="2"/>
        <v>89</v>
      </c>
      <c r="H78" s="400">
        <f t="shared" si="0"/>
        <v>1</v>
      </c>
    </row>
    <row r="79" spans="1:8" s="102" customFormat="1" ht="17.25" customHeight="1">
      <c r="A79" s="89"/>
      <c r="B79" s="90" t="s">
        <v>873</v>
      </c>
      <c r="C79" s="409"/>
      <c r="D79" s="877">
        <v>316</v>
      </c>
      <c r="E79" s="399">
        <v>316</v>
      </c>
      <c r="F79" s="399"/>
      <c r="G79" s="399">
        <f t="shared" si="2"/>
        <v>316</v>
      </c>
      <c r="H79" s="400">
        <f t="shared" si="0"/>
        <v>1</v>
      </c>
    </row>
    <row r="80" spans="1:8" s="102" customFormat="1" ht="17.25" customHeight="1">
      <c r="A80" s="89"/>
      <c r="B80" s="90" t="s">
        <v>874</v>
      </c>
      <c r="C80" s="409"/>
      <c r="D80" s="877">
        <v>1160</v>
      </c>
      <c r="E80" s="399">
        <v>1160</v>
      </c>
      <c r="F80" s="399"/>
      <c r="G80" s="399">
        <f t="shared" si="2"/>
        <v>1160</v>
      </c>
      <c r="H80" s="400">
        <f t="shared" si="0"/>
        <v>1</v>
      </c>
    </row>
    <row r="81" spans="1:8" s="102" customFormat="1" ht="17.25" customHeight="1">
      <c r="A81" s="89"/>
      <c r="B81" s="90" t="s">
        <v>858</v>
      </c>
      <c r="C81" s="409"/>
      <c r="D81" s="877">
        <v>942</v>
      </c>
      <c r="E81" s="399">
        <v>651</v>
      </c>
      <c r="F81" s="399"/>
      <c r="G81" s="399">
        <f t="shared" si="2"/>
        <v>651</v>
      </c>
      <c r="H81" s="400">
        <f t="shared" si="0"/>
        <v>0.6910828025477707</v>
      </c>
    </row>
    <row r="82" spans="1:8" s="102" customFormat="1" ht="17.25" customHeight="1">
      <c r="A82" s="89"/>
      <c r="B82" s="90" t="s">
        <v>859</v>
      </c>
      <c r="C82" s="409"/>
      <c r="D82" s="877">
        <v>180</v>
      </c>
      <c r="E82" s="399">
        <v>180</v>
      </c>
      <c r="F82" s="399"/>
      <c r="G82" s="399">
        <f t="shared" si="2"/>
        <v>180</v>
      </c>
      <c r="H82" s="400">
        <f t="shared" si="0"/>
        <v>1</v>
      </c>
    </row>
    <row r="83" spans="1:8" s="102" customFormat="1" ht="17.25" customHeight="1">
      <c r="A83" s="89"/>
      <c r="B83" s="90" t="s">
        <v>861</v>
      </c>
      <c r="C83" s="409"/>
      <c r="D83" s="877">
        <v>480</v>
      </c>
      <c r="E83" s="399">
        <v>480</v>
      </c>
      <c r="F83" s="399"/>
      <c r="G83" s="399">
        <f t="shared" si="2"/>
        <v>480</v>
      </c>
      <c r="H83" s="400">
        <f t="shared" si="0"/>
        <v>1</v>
      </c>
    </row>
    <row r="84" spans="1:8" s="102" customFormat="1" ht="17.25" customHeight="1">
      <c r="A84" s="89"/>
      <c r="B84" s="90" t="s">
        <v>862</v>
      </c>
      <c r="C84" s="409"/>
      <c r="D84" s="877">
        <v>763</v>
      </c>
      <c r="E84" s="399">
        <v>763</v>
      </c>
      <c r="F84" s="399"/>
      <c r="G84" s="399">
        <f t="shared" si="2"/>
        <v>763</v>
      </c>
      <c r="H84" s="400">
        <f t="shared" si="0"/>
        <v>1</v>
      </c>
    </row>
    <row r="85" spans="1:8" s="102" customFormat="1" ht="17.25" customHeight="1">
      <c r="A85" s="89"/>
      <c r="B85" s="90" t="s">
        <v>863</v>
      </c>
      <c r="C85" s="409"/>
      <c r="D85" s="877">
        <v>310</v>
      </c>
      <c r="E85" s="399">
        <v>310</v>
      </c>
      <c r="F85" s="399"/>
      <c r="G85" s="399">
        <f t="shared" si="2"/>
        <v>310</v>
      </c>
      <c r="H85" s="400">
        <f t="shared" si="0"/>
        <v>1</v>
      </c>
    </row>
    <row r="86" spans="1:8" s="102" customFormat="1" ht="17.25" customHeight="1">
      <c r="A86" s="89"/>
      <c r="B86" s="90" t="s">
        <v>864</v>
      </c>
      <c r="C86" s="409"/>
      <c r="D86" s="877">
        <v>278</v>
      </c>
      <c r="E86" s="399">
        <v>278</v>
      </c>
      <c r="F86" s="399"/>
      <c r="G86" s="399">
        <f t="shared" si="2"/>
        <v>278</v>
      </c>
      <c r="H86" s="400">
        <f t="shared" si="0"/>
        <v>1</v>
      </c>
    </row>
    <row r="87" spans="1:8" s="102" customFormat="1" ht="17.25" customHeight="1">
      <c r="A87" s="89"/>
      <c r="B87" s="90" t="s">
        <v>865</v>
      </c>
      <c r="C87" s="409"/>
      <c r="D87" s="877">
        <v>3709</v>
      </c>
      <c r="E87" s="399">
        <v>3709</v>
      </c>
      <c r="F87" s="399"/>
      <c r="G87" s="399">
        <f t="shared" si="2"/>
        <v>3709</v>
      </c>
      <c r="H87" s="400">
        <f t="shared" si="0"/>
        <v>1</v>
      </c>
    </row>
    <row r="88" spans="1:8" s="102" customFormat="1" ht="17.25" customHeight="1">
      <c r="A88" s="89"/>
      <c r="B88" s="90" t="s">
        <v>866</v>
      </c>
      <c r="C88" s="409"/>
      <c r="D88" s="877">
        <v>325</v>
      </c>
      <c r="E88" s="399">
        <v>325</v>
      </c>
      <c r="F88" s="399"/>
      <c r="G88" s="399">
        <f t="shared" si="2"/>
        <v>325</v>
      </c>
      <c r="H88" s="400">
        <f t="shared" si="0"/>
        <v>1</v>
      </c>
    </row>
    <row r="89" spans="1:8" s="102" customFormat="1" ht="17.25" customHeight="1">
      <c r="A89" s="89"/>
      <c r="B89" s="90" t="s">
        <v>867</v>
      </c>
      <c r="C89" s="409"/>
      <c r="D89" s="877">
        <v>1543</v>
      </c>
      <c r="E89" s="399">
        <v>1543</v>
      </c>
      <c r="F89" s="399"/>
      <c r="G89" s="399">
        <f t="shared" si="2"/>
        <v>1543</v>
      </c>
      <c r="H89" s="400">
        <f t="shared" si="0"/>
        <v>1</v>
      </c>
    </row>
    <row r="90" spans="1:8" s="102" customFormat="1" ht="17.25" customHeight="1">
      <c r="A90" s="89"/>
      <c r="B90" s="90" t="s">
        <v>868</v>
      </c>
      <c r="C90" s="409"/>
      <c r="D90" s="877">
        <v>1438</v>
      </c>
      <c r="E90" s="399">
        <v>1438</v>
      </c>
      <c r="F90" s="399"/>
      <c r="G90" s="399">
        <f t="shared" si="2"/>
        <v>1438</v>
      </c>
      <c r="H90" s="400">
        <f t="shared" si="0"/>
        <v>1</v>
      </c>
    </row>
    <row r="91" spans="1:8" s="102" customFormat="1" ht="17.25" customHeight="1">
      <c r="A91" s="89"/>
      <c r="B91" s="90" t="s">
        <v>869</v>
      </c>
      <c r="C91" s="409"/>
      <c r="D91" s="877">
        <v>840</v>
      </c>
      <c r="E91" s="399">
        <v>0</v>
      </c>
      <c r="F91" s="399"/>
      <c r="G91" s="399">
        <f t="shared" si="2"/>
        <v>0</v>
      </c>
      <c r="H91" s="400">
        <f t="shared" si="0"/>
        <v>0</v>
      </c>
    </row>
    <row r="92" spans="1:8" s="102" customFormat="1" ht="17.25" customHeight="1">
      <c r="A92" s="89"/>
      <c r="B92" s="90" t="s">
        <v>870</v>
      </c>
      <c r="C92" s="409"/>
      <c r="D92" s="877">
        <v>95</v>
      </c>
      <c r="E92" s="399">
        <v>95</v>
      </c>
      <c r="F92" s="399"/>
      <c r="G92" s="399">
        <f t="shared" si="2"/>
        <v>95</v>
      </c>
      <c r="H92" s="400">
        <f t="shared" si="0"/>
        <v>1</v>
      </c>
    </row>
    <row r="93" spans="1:8" s="102" customFormat="1" ht="17.25" customHeight="1">
      <c r="A93" s="89"/>
      <c r="B93" s="90" t="s">
        <v>871</v>
      </c>
      <c r="C93" s="409"/>
      <c r="D93" s="877">
        <v>653</v>
      </c>
      <c r="E93" s="399">
        <v>653</v>
      </c>
      <c r="F93" s="399"/>
      <c r="G93" s="399">
        <f t="shared" si="2"/>
        <v>653</v>
      </c>
      <c r="H93" s="400">
        <f t="shared" si="0"/>
        <v>1</v>
      </c>
    </row>
    <row r="94" spans="1:8" s="102" customFormat="1" ht="17.25" customHeight="1">
      <c r="A94" s="89"/>
      <c r="B94" s="90" t="s">
        <v>860</v>
      </c>
      <c r="C94" s="409"/>
      <c r="D94" s="877">
        <v>66</v>
      </c>
      <c r="E94" s="399">
        <v>66</v>
      </c>
      <c r="F94" s="399"/>
      <c r="G94" s="399">
        <f t="shared" si="2"/>
        <v>66</v>
      </c>
      <c r="H94" s="400">
        <f t="shared" si="0"/>
        <v>1</v>
      </c>
    </row>
    <row r="95" spans="1:8" s="102" customFormat="1" ht="16.5">
      <c r="A95" s="89"/>
      <c r="B95" s="90"/>
      <c r="C95" s="409"/>
      <c r="D95" s="399"/>
      <c r="E95" s="399"/>
      <c r="F95" s="399"/>
      <c r="G95" s="399"/>
      <c r="H95" s="400"/>
    </row>
    <row r="96" spans="1:8" s="102" customFormat="1" ht="30.75">
      <c r="A96" s="89">
        <v>3</v>
      </c>
      <c r="B96" s="879" t="s">
        <v>252</v>
      </c>
      <c r="C96" s="410"/>
      <c r="D96" s="397">
        <f>SUM(D97:D99)</f>
        <v>2440</v>
      </c>
      <c r="E96" s="908">
        <f>SUM(E97:E99)</f>
        <v>2440</v>
      </c>
      <c r="F96" s="397">
        <f>SUM(F99)</f>
        <v>0</v>
      </c>
      <c r="G96" s="397">
        <f>E96-F96</f>
        <v>2440</v>
      </c>
      <c r="H96" s="398">
        <f aca="true" t="shared" si="3" ref="H96:H105">E96/D96</f>
        <v>1</v>
      </c>
    </row>
    <row r="97" spans="1:8" s="102" customFormat="1" ht="16.5">
      <c r="A97" s="882"/>
      <c r="B97" s="510" t="s">
        <v>875</v>
      </c>
      <c r="C97" s="883"/>
      <c r="D97" s="885">
        <v>93</v>
      </c>
      <c r="E97" s="1079">
        <v>93</v>
      </c>
      <c r="F97" s="881"/>
      <c r="G97" s="885">
        <v>93</v>
      </c>
      <c r="H97" s="398">
        <f t="shared" si="3"/>
        <v>1</v>
      </c>
    </row>
    <row r="98" spans="1:8" s="102" customFormat="1" ht="16.5">
      <c r="A98" s="878"/>
      <c r="B98" s="884" t="s">
        <v>876</v>
      </c>
      <c r="C98" s="880"/>
      <c r="D98" s="885">
        <v>1980</v>
      </c>
      <c r="E98" s="1079">
        <v>1980</v>
      </c>
      <c r="F98" s="881"/>
      <c r="G98" s="885">
        <v>1980</v>
      </c>
      <c r="H98" s="1080">
        <f t="shared" si="3"/>
        <v>1</v>
      </c>
    </row>
    <row r="99" spans="1:8" s="102" customFormat="1" ht="16.5">
      <c r="A99" s="43"/>
      <c r="B99" s="229" t="s">
        <v>253</v>
      </c>
      <c r="C99" s="1082"/>
      <c r="D99" s="405">
        <v>367</v>
      </c>
      <c r="E99" s="1077">
        <v>367</v>
      </c>
      <c r="F99" s="405"/>
      <c r="G99" s="405">
        <f aca="true" t="shared" si="4" ref="G99:G105">E99-F99</f>
        <v>367</v>
      </c>
      <c r="H99" s="400">
        <f t="shared" si="3"/>
        <v>1</v>
      </c>
    </row>
    <row r="100" spans="1:8" s="102" customFormat="1" ht="16.5">
      <c r="A100" s="43">
        <v>4</v>
      </c>
      <c r="B100" s="228" t="s">
        <v>254</v>
      </c>
      <c r="C100" s="407">
        <f>SUM(C101:C105)</f>
        <v>0</v>
      </c>
      <c r="D100" s="407">
        <f>SUM(D101:D105)</f>
        <v>2408</v>
      </c>
      <c r="E100" s="1078">
        <f>SUM(E101:E105)</f>
        <v>2408</v>
      </c>
      <c r="F100" s="407">
        <f>SUM(F101:F105)</f>
        <v>0</v>
      </c>
      <c r="G100" s="407">
        <f t="shared" si="4"/>
        <v>2408</v>
      </c>
      <c r="H100" s="398">
        <f t="shared" si="3"/>
        <v>1</v>
      </c>
    </row>
    <row r="101" spans="1:8" s="102" customFormat="1" ht="16.5">
      <c r="A101" s="95"/>
      <c r="B101" s="145" t="s">
        <v>255</v>
      </c>
      <c r="C101" s="1081"/>
      <c r="D101" s="401">
        <v>1106</v>
      </c>
      <c r="E101" s="401">
        <v>1106</v>
      </c>
      <c r="F101" s="401"/>
      <c r="G101" s="401">
        <f t="shared" si="4"/>
        <v>1106</v>
      </c>
      <c r="H101" s="483">
        <f t="shared" si="3"/>
        <v>1</v>
      </c>
    </row>
    <row r="102" spans="1:8" s="102" customFormat="1" ht="16.5">
      <c r="A102" s="89"/>
      <c r="B102" s="90" t="s">
        <v>408</v>
      </c>
      <c r="C102" s="409"/>
      <c r="D102" s="399">
        <v>200</v>
      </c>
      <c r="E102" s="399">
        <v>200</v>
      </c>
      <c r="F102" s="399"/>
      <c r="G102" s="399">
        <f t="shared" si="4"/>
        <v>200</v>
      </c>
      <c r="H102" s="400">
        <f t="shared" si="3"/>
        <v>1</v>
      </c>
    </row>
    <row r="103" spans="1:8" s="102" customFormat="1" ht="16.5">
      <c r="A103" s="89"/>
      <c r="B103" s="90" t="s">
        <v>877</v>
      </c>
      <c r="C103" s="409"/>
      <c r="D103" s="399">
        <v>238</v>
      </c>
      <c r="E103" s="399">
        <v>238</v>
      </c>
      <c r="F103" s="399"/>
      <c r="G103" s="399">
        <f t="shared" si="4"/>
        <v>238</v>
      </c>
      <c r="H103" s="400">
        <f t="shared" si="3"/>
        <v>1</v>
      </c>
    </row>
    <row r="104" spans="1:8" s="102" customFormat="1" ht="16.5">
      <c r="A104" s="89"/>
      <c r="B104" s="90" t="s">
        <v>878</v>
      </c>
      <c r="C104" s="409"/>
      <c r="D104" s="399">
        <v>638</v>
      </c>
      <c r="E104" s="399">
        <v>638</v>
      </c>
      <c r="F104" s="399"/>
      <c r="G104" s="399">
        <f t="shared" si="4"/>
        <v>638</v>
      </c>
      <c r="H104" s="400">
        <f t="shared" si="3"/>
        <v>1</v>
      </c>
    </row>
    <row r="105" spans="1:8" s="102" customFormat="1" ht="16.5">
      <c r="A105" s="89"/>
      <c r="B105" s="90" t="s">
        <v>302</v>
      </c>
      <c r="C105" s="409"/>
      <c r="D105" s="399">
        <v>226</v>
      </c>
      <c r="E105" s="399">
        <v>226</v>
      </c>
      <c r="F105" s="399"/>
      <c r="G105" s="399">
        <f t="shared" si="4"/>
        <v>226</v>
      </c>
      <c r="H105" s="400">
        <f t="shared" si="3"/>
        <v>1</v>
      </c>
    </row>
    <row r="106" spans="1:8" s="102" customFormat="1" ht="16.5">
      <c r="A106" s="89"/>
      <c r="B106" s="90"/>
      <c r="C106" s="409"/>
      <c r="D106" s="399"/>
      <c r="E106" s="399"/>
      <c r="F106" s="399"/>
      <c r="G106" s="399"/>
      <c r="H106" s="400"/>
    </row>
    <row r="107" spans="1:8" s="102" customFormat="1" ht="30.75">
      <c r="A107" s="89">
        <v>5</v>
      </c>
      <c r="B107" s="99" t="s">
        <v>256</v>
      </c>
      <c r="C107" s="410"/>
      <c r="D107" s="397">
        <f>SUM(D108:D109)</f>
        <v>1090</v>
      </c>
      <c r="E107" s="908">
        <f>SUM(E108:E109)</f>
        <v>1090</v>
      </c>
      <c r="F107" s="397">
        <f>F109</f>
        <v>0</v>
      </c>
      <c r="G107" s="397">
        <f>E107-F107</f>
        <v>1090</v>
      </c>
      <c r="H107" s="400">
        <f>E107/D107</f>
        <v>1</v>
      </c>
    </row>
    <row r="108" spans="1:8" s="102" customFormat="1" ht="16.5">
      <c r="A108" s="89"/>
      <c r="B108" s="886" t="s">
        <v>879</v>
      </c>
      <c r="C108" s="410"/>
      <c r="D108" s="399">
        <v>890</v>
      </c>
      <c r="E108" s="399">
        <v>890</v>
      </c>
      <c r="F108" s="397"/>
      <c r="G108" s="399">
        <v>890</v>
      </c>
      <c r="H108" s="400">
        <f>E108/D108</f>
        <v>1</v>
      </c>
    </row>
    <row r="109" spans="1:8" s="102" customFormat="1" ht="16.5">
      <c r="A109" s="89"/>
      <c r="B109" s="90" t="s">
        <v>257</v>
      </c>
      <c r="C109" s="409"/>
      <c r="D109" s="399">
        <v>200</v>
      </c>
      <c r="E109" s="399">
        <v>200</v>
      </c>
      <c r="F109" s="399"/>
      <c r="G109" s="399">
        <f>E109-F109</f>
        <v>200</v>
      </c>
      <c r="H109" s="400">
        <f>E109/D109</f>
        <v>1</v>
      </c>
    </row>
    <row r="110" spans="1:8" s="102" customFormat="1" ht="16.5">
      <c r="A110" s="89"/>
      <c r="B110" s="90"/>
      <c r="C110" s="409"/>
      <c r="D110" s="399"/>
      <c r="E110" s="399"/>
      <c r="F110" s="399"/>
      <c r="G110" s="399"/>
      <c r="H110" s="400"/>
    </row>
    <row r="111" spans="1:8" s="102" customFormat="1" ht="16.5">
      <c r="A111" s="89">
        <v>6</v>
      </c>
      <c r="B111" s="99" t="s">
        <v>409</v>
      </c>
      <c r="C111" s="409"/>
      <c r="D111" s="397">
        <f>SUM(D112:D114)</f>
        <v>716</v>
      </c>
      <c r="E111" s="908">
        <f>SUM(E112:E114)</f>
        <v>716</v>
      </c>
      <c r="F111" s="397">
        <f>SUM(F114)</f>
        <v>0</v>
      </c>
      <c r="G111" s="397">
        <f>E111-F111</f>
        <v>716</v>
      </c>
      <c r="H111" s="400">
        <f>E111/D111</f>
        <v>1</v>
      </c>
    </row>
    <row r="112" spans="1:8" s="102" customFormat="1" ht="16.5">
      <c r="A112" s="89"/>
      <c r="B112" s="886" t="s">
        <v>881</v>
      </c>
      <c r="C112" s="409"/>
      <c r="D112" s="399">
        <v>230</v>
      </c>
      <c r="E112" s="877">
        <v>230</v>
      </c>
      <c r="F112" s="397"/>
      <c r="G112" s="399">
        <v>230</v>
      </c>
      <c r="H112" s="400">
        <f>E112/D112</f>
        <v>1</v>
      </c>
    </row>
    <row r="113" spans="1:8" s="102" customFormat="1" ht="16.5">
      <c r="A113" s="89"/>
      <c r="B113" s="886" t="s">
        <v>880</v>
      </c>
      <c r="C113" s="409"/>
      <c r="D113" s="399">
        <v>100</v>
      </c>
      <c r="E113" s="877">
        <v>100</v>
      </c>
      <c r="F113" s="397"/>
      <c r="G113" s="399">
        <v>100</v>
      </c>
      <c r="H113" s="400">
        <f>E113/D113</f>
        <v>1</v>
      </c>
    </row>
    <row r="114" spans="1:8" s="102" customFormat="1" ht="16.5">
      <c r="A114" s="89"/>
      <c r="B114" s="90" t="s">
        <v>410</v>
      </c>
      <c r="C114" s="409"/>
      <c r="D114" s="399">
        <v>386</v>
      </c>
      <c r="E114" s="877">
        <v>386</v>
      </c>
      <c r="F114" s="399"/>
      <c r="G114" s="399">
        <f>E114-F114</f>
        <v>386</v>
      </c>
      <c r="H114" s="400">
        <f>E114/D114</f>
        <v>1</v>
      </c>
    </row>
    <row r="115" spans="1:8" s="102" customFormat="1" ht="16.5">
      <c r="A115" s="89"/>
      <c r="B115" s="90"/>
      <c r="C115" s="409"/>
      <c r="D115" s="399"/>
      <c r="E115" s="877"/>
      <c r="F115" s="399"/>
      <c r="G115" s="399"/>
      <c r="H115" s="400"/>
    </row>
    <row r="116" spans="1:8" s="102" customFormat="1" ht="16.5">
      <c r="A116" s="89"/>
      <c r="B116" s="90"/>
      <c r="C116" s="409"/>
      <c r="D116" s="399"/>
      <c r="E116" s="877"/>
      <c r="F116" s="399"/>
      <c r="G116" s="399"/>
      <c r="H116" s="400"/>
    </row>
    <row r="117" spans="1:8" s="102" customFormat="1" ht="16.5">
      <c r="A117" s="89" t="s">
        <v>882</v>
      </c>
      <c r="B117" s="99" t="s">
        <v>663</v>
      </c>
      <c r="C117" s="409"/>
      <c r="D117" s="397">
        <f>D118</f>
        <v>443</v>
      </c>
      <c r="E117" s="908">
        <f>E118</f>
        <v>443</v>
      </c>
      <c r="F117" s="908">
        <f>F118</f>
        <v>0</v>
      </c>
      <c r="G117" s="908">
        <f>G118</f>
        <v>443</v>
      </c>
      <c r="H117" s="400">
        <f>E117/D117</f>
        <v>1</v>
      </c>
    </row>
    <row r="118" spans="1:8" s="102" customFormat="1" ht="16.5">
      <c r="A118" s="89"/>
      <c r="B118" s="90" t="s">
        <v>883</v>
      </c>
      <c r="C118" s="409"/>
      <c r="D118" s="399">
        <v>443</v>
      </c>
      <c r="E118" s="399">
        <v>443</v>
      </c>
      <c r="F118" s="399"/>
      <c r="G118" s="399">
        <v>443</v>
      </c>
      <c r="H118" s="400">
        <f>E118/D118</f>
        <v>1</v>
      </c>
    </row>
    <row r="119" spans="1:8" ht="16.5">
      <c r="A119" s="89"/>
      <c r="B119" s="103" t="s">
        <v>56</v>
      </c>
      <c r="C119" s="397">
        <f>SUM(C42+C62+C96+C100+C107+C51+C111)</f>
        <v>3576</v>
      </c>
      <c r="D119" s="397">
        <f>SUM(D42+D62+D96+D100+D107+D51+D111+D117)</f>
        <v>35484</v>
      </c>
      <c r="E119" s="397">
        <f>SUM(E42+E62+E96+E100+E107+E51+E111)</f>
        <v>32923</v>
      </c>
      <c r="F119" s="397">
        <f>SUM(F42+F62+F96+F100+F107+F51+F111)</f>
        <v>0</v>
      </c>
      <c r="G119" s="397">
        <f>E119-F119</f>
        <v>32923</v>
      </c>
      <c r="H119" s="398">
        <f>E119/D119</f>
        <v>0.9278266260849961</v>
      </c>
    </row>
    <row r="120" spans="1:8" ht="16.5">
      <c r="A120" s="89"/>
      <c r="B120" s="104"/>
      <c r="C120" s="399"/>
      <c r="D120" s="399"/>
      <c r="E120" s="399"/>
      <c r="F120" s="399"/>
      <c r="G120" s="397">
        <f>E120-F120</f>
        <v>0</v>
      </c>
      <c r="H120" s="400"/>
    </row>
    <row r="121" spans="1:8" ht="17.25" thickBot="1">
      <c r="A121" s="97"/>
      <c r="B121" s="105" t="s">
        <v>123</v>
      </c>
      <c r="C121" s="411">
        <f>SUM(C39+C119)</f>
        <v>729470</v>
      </c>
      <c r="D121" s="411">
        <f>SUM(D39+D119)</f>
        <v>772662</v>
      </c>
      <c r="E121" s="411">
        <f>SUM(E39+E119)</f>
        <v>605402</v>
      </c>
      <c r="F121" s="411">
        <f>SUM(F39+F119)</f>
        <v>0</v>
      </c>
      <c r="G121" s="557">
        <f>E121-F121</f>
        <v>605402</v>
      </c>
      <c r="H121" s="379">
        <f>E121/D121</f>
        <v>0.7835275968017064</v>
      </c>
    </row>
    <row r="122" ht="16.5">
      <c r="A122" s="254"/>
    </row>
    <row r="123" ht="16.5">
      <c r="B123" s="3"/>
    </row>
  </sheetData>
  <sheetProtection/>
  <mergeCells count="9">
    <mergeCell ref="H1:H2"/>
    <mergeCell ref="A3:C3"/>
    <mergeCell ref="A40:B40"/>
    <mergeCell ref="F1:G1"/>
    <mergeCell ref="A1:A2"/>
    <mergeCell ref="B1:B2"/>
    <mergeCell ref="C1:C2"/>
    <mergeCell ref="D1:D2"/>
    <mergeCell ref="E1:E2"/>
  </mergeCells>
  <printOptions/>
  <pageMargins left="0.57" right="0.1968503937007874" top="0.7874015748031497" bottom="0.31496062992125984" header="0.2362204724409449" footer="0.31496062992125984"/>
  <pageSetup horizontalDpi="600" verticalDpi="600" orientation="portrait" paperSize="9" scale="81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2" manualBreakCount="2">
    <brk id="39" max="255" man="1"/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0">
      <selection activeCell="D53" sqref="D53"/>
    </sheetView>
  </sheetViews>
  <sheetFormatPr defaultColWidth="9.140625" defaultRowHeight="12.75"/>
  <cols>
    <col min="1" max="1" width="6.00390625" style="106" customWidth="1"/>
    <col min="2" max="2" width="38.28125" style="3" customWidth="1"/>
    <col min="3" max="3" width="11.7109375" style="3" customWidth="1"/>
    <col min="4" max="5" width="11.28125" style="3" customWidth="1"/>
    <col min="6" max="6" width="8.28125" style="3" customWidth="1"/>
    <col min="7" max="7" width="10.8515625" style="3" customWidth="1"/>
    <col min="8" max="8" width="8.140625" style="3" customWidth="1"/>
    <col min="9" max="16384" width="9.140625" style="3" customWidth="1"/>
  </cols>
  <sheetData>
    <row r="1" spans="1:8" ht="16.5">
      <c r="A1" s="1201" t="s">
        <v>27</v>
      </c>
      <c r="B1" s="1190" t="s">
        <v>126</v>
      </c>
      <c r="C1" s="1190" t="s">
        <v>235</v>
      </c>
      <c r="D1" s="1190" t="s">
        <v>308</v>
      </c>
      <c r="E1" s="1190" t="s">
        <v>311</v>
      </c>
      <c r="F1" s="1096" t="s">
        <v>384</v>
      </c>
      <c r="G1" s="1096"/>
      <c r="H1" s="1203" t="s">
        <v>310</v>
      </c>
    </row>
    <row r="2" spans="1:17" ht="28.5" customHeight="1" thickBot="1">
      <c r="A2" s="1202"/>
      <c r="B2" s="1186"/>
      <c r="C2" s="1186"/>
      <c r="D2" s="1186"/>
      <c r="E2" s="1186"/>
      <c r="F2" s="452" t="s">
        <v>175</v>
      </c>
      <c r="G2" s="452" t="s">
        <v>385</v>
      </c>
      <c r="H2" s="1204"/>
      <c r="Q2" s="49"/>
    </row>
    <row r="3" spans="1:17" ht="16.5" customHeight="1">
      <c r="A3" s="1205" t="s">
        <v>127</v>
      </c>
      <c r="B3" s="1206"/>
      <c r="C3" s="1206"/>
      <c r="D3" s="443"/>
      <c r="E3" s="443"/>
      <c r="F3" s="235"/>
      <c r="G3" s="485"/>
      <c r="H3" s="231"/>
      <c r="Q3" s="49"/>
    </row>
    <row r="4" spans="1:17" ht="16.5">
      <c r="A4" s="89"/>
      <c r="B4" s="111"/>
      <c r="C4" s="146"/>
      <c r="D4" s="230"/>
      <c r="E4" s="230"/>
      <c r="F4" s="486"/>
      <c r="G4" s="42"/>
      <c r="H4" s="140"/>
      <c r="Q4" s="49"/>
    </row>
    <row r="5" spans="1:17" ht="16.5">
      <c r="A5" s="89">
        <v>1</v>
      </c>
      <c r="B5" s="111" t="s">
        <v>113</v>
      </c>
      <c r="C5" s="147">
        <f>SUM(C6:C6)</f>
        <v>1000</v>
      </c>
      <c r="D5" s="147">
        <f>SUM(D6:D6)</f>
        <v>1400</v>
      </c>
      <c r="E5" s="995">
        <f>SUM(E6:E6)</f>
        <v>1400</v>
      </c>
      <c r="F5" s="147">
        <f>SUM(F6:F6)</f>
        <v>0</v>
      </c>
      <c r="G5" s="233">
        <f>E5-F5</f>
        <v>1400</v>
      </c>
      <c r="H5" s="489">
        <f>E5/D5</f>
        <v>1</v>
      </c>
      <c r="Q5" s="49"/>
    </row>
    <row r="6" spans="1:17" ht="16.5">
      <c r="A6" s="89"/>
      <c r="B6" s="112" t="s">
        <v>386</v>
      </c>
      <c r="C6" s="146">
        <v>1000</v>
      </c>
      <c r="D6" s="236">
        <v>1400</v>
      </c>
      <c r="E6" s="889">
        <v>1400</v>
      </c>
      <c r="F6" s="487"/>
      <c r="G6" s="233">
        <f aca="true" t="shared" si="0" ref="G6:G47">E6-F6</f>
        <v>1400</v>
      </c>
      <c r="H6" s="490">
        <f aca="true" t="shared" si="1" ref="H6:H47">E6/D6</f>
        <v>1</v>
      </c>
      <c r="Q6" s="49"/>
    </row>
    <row r="7" spans="1:17" ht="12.75" customHeight="1">
      <c r="A7" s="89"/>
      <c r="B7" s="112"/>
      <c r="C7" s="146"/>
      <c r="D7" s="236"/>
      <c r="E7" s="889"/>
      <c r="F7" s="487"/>
      <c r="G7" s="233">
        <f t="shared" si="0"/>
        <v>0</v>
      </c>
      <c r="H7" s="489"/>
      <c r="Q7" s="49"/>
    </row>
    <row r="8" spans="1:17" ht="30.75">
      <c r="A8" s="89">
        <v>2</v>
      </c>
      <c r="B8" s="116" t="s">
        <v>153</v>
      </c>
      <c r="C8" s="150">
        <f>SUM(C9:C12)</f>
        <v>9606</v>
      </c>
      <c r="D8" s="150">
        <f>SUM(D9:D12)</f>
        <v>24205</v>
      </c>
      <c r="E8" s="1034">
        <f>SUM(E9:E12)</f>
        <v>24200</v>
      </c>
      <c r="F8" s="150">
        <f>SUM(F9:F12)</f>
        <v>0</v>
      </c>
      <c r="G8" s="233">
        <f t="shared" si="0"/>
        <v>24200</v>
      </c>
      <c r="H8" s="489">
        <f t="shared" si="1"/>
        <v>0.999793431109275</v>
      </c>
      <c r="Q8" s="49"/>
    </row>
    <row r="9" spans="1:17" ht="33">
      <c r="A9" s="115"/>
      <c r="B9" s="112" t="s">
        <v>128</v>
      </c>
      <c r="C9" s="146">
        <v>3606</v>
      </c>
      <c r="D9" s="230">
        <v>3636</v>
      </c>
      <c r="E9" s="889">
        <v>3630</v>
      </c>
      <c r="F9" s="230">
        <v>0</v>
      </c>
      <c r="G9" s="233">
        <f t="shared" si="0"/>
        <v>3630</v>
      </c>
      <c r="H9" s="490">
        <f t="shared" si="1"/>
        <v>0.9983498349834984</v>
      </c>
      <c r="Q9" s="49"/>
    </row>
    <row r="10" spans="1:17" ht="33">
      <c r="A10" s="115"/>
      <c r="B10" s="112" t="s">
        <v>398</v>
      </c>
      <c r="C10" s="146">
        <v>0</v>
      </c>
      <c r="D10" s="230">
        <v>3365</v>
      </c>
      <c r="E10" s="889">
        <v>3365</v>
      </c>
      <c r="F10" s="230">
        <v>0</v>
      </c>
      <c r="G10" s="230">
        <f t="shared" si="0"/>
        <v>3365</v>
      </c>
      <c r="H10" s="490"/>
      <c r="Q10" s="49"/>
    </row>
    <row r="11" spans="1:17" ht="16.5">
      <c r="A11" s="115"/>
      <c r="B11" s="112" t="s">
        <v>382</v>
      </c>
      <c r="C11" s="146">
        <v>0</v>
      </c>
      <c r="D11" s="230">
        <v>3133</v>
      </c>
      <c r="E11" s="889">
        <v>3134</v>
      </c>
      <c r="F11" s="230">
        <v>0</v>
      </c>
      <c r="G11" s="230">
        <f t="shared" si="0"/>
        <v>3134</v>
      </c>
      <c r="H11" s="490"/>
      <c r="Q11" s="49"/>
    </row>
    <row r="12" spans="1:17" ht="16.5">
      <c r="A12" s="115"/>
      <c r="B12" s="112" t="s">
        <v>383</v>
      </c>
      <c r="C12" s="146">
        <v>6000</v>
      </c>
      <c r="D12" s="230">
        <v>14071</v>
      </c>
      <c r="E12" s="889">
        <v>14071</v>
      </c>
      <c r="F12" s="230">
        <v>0</v>
      </c>
      <c r="G12" s="230">
        <f t="shared" si="0"/>
        <v>14071</v>
      </c>
      <c r="H12" s="490">
        <f t="shared" si="1"/>
        <v>1</v>
      </c>
      <c r="Q12" s="49"/>
    </row>
    <row r="13" spans="1:17" ht="11.25" customHeight="1">
      <c r="A13" s="115"/>
      <c r="B13" s="186"/>
      <c r="C13" s="149"/>
      <c r="D13" s="230"/>
      <c r="E13" s="889"/>
      <c r="F13" s="532"/>
      <c r="G13" s="230">
        <f t="shared" si="0"/>
        <v>0</v>
      </c>
      <c r="H13" s="490"/>
      <c r="Q13" s="49"/>
    </row>
    <row r="14" spans="1:17" ht="16.5">
      <c r="A14" s="115">
        <v>3</v>
      </c>
      <c r="B14" s="187" t="s">
        <v>160</v>
      </c>
      <c r="C14" s="149">
        <v>0</v>
      </c>
      <c r="D14" s="233">
        <f>SUM(D15)</f>
        <v>3179</v>
      </c>
      <c r="E14" s="910">
        <f>SUM(E15)</f>
        <v>3179</v>
      </c>
      <c r="F14" s="233">
        <f>SUM(F15)</f>
        <v>0</v>
      </c>
      <c r="G14" s="233">
        <f t="shared" si="0"/>
        <v>3179</v>
      </c>
      <c r="H14" s="490">
        <f t="shared" si="1"/>
        <v>1</v>
      </c>
      <c r="Q14" s="49"/>
    </row>
    <row r="15" spans="1:17" ht="16.5">
      <c r="A15" s="115"/>
      <c r="B15" s="117" t="s">
        <v>399</v>
      </c>
      <c r="C15" s="149">
        <v>0</v>
      </c>
      <c r="D15" s="230">
        <v>3179</v>
      </c>
      <c r="E15" s="889">
        <v>3179</v>
      </c>
      <c r="F15" s="532"/>
      <c r="G15" s="230">
        <f t="shared" si="0"/>
        <v>3179</v>
      </c>
      <c r="H15" s="490">
        <f t="shared" si="1"/>
        <v>1</v>
      </c>
      <c r="Q15" s="49"/>
    </row>
    <row r="16" spans="1:17" ht="13.5" customHeight="1">
      <c r="A16" s="115"/>
      <c r="B16" s="186"/>
      <c r="C16" s="149"/>
      <c r="D16" s="230"/>
      <c r="E16" s="889"/>
      <c r="F16" s="486"/>
      <c r="G16" s="230">
        <f t="shared" si="0"/>
        <v>0</v>
      </c>
      <c r="H16" s="490"/>
      <c r="Q16" s="49"/>
    </row>
    <row r="17" spans="1:17" ht="30.75">
      <c r="A17" s="115">
        <v>4</v>
      </c>
      <c r="B17" s="187" t="s">
        <v>196</v>
      </c>
      <c r="C17" s="148">
        <f>SUM(C18)</f>
        <v>1170</v>
      </c>
      <c r="D17" s="148">
        <f>SUM(D18)</f>
        <v>1331</v>
      </c>
      <c r="E17" s="1035">
        <f>SUM(E18)</f>
        <v>1331</v>
      </c>
      <c r="F17" s="148">
        <f>SUM(F18)</f>
        <v>0</v>
      </c>
      <c r="G17" s="233">
        <f t="shared" si="0"/>
        <v>1331</v>
      </c>
      <c r="H17" s="489">
        <f t="shared" si="1"/>
        <v>1</v>
      </c>
      <c r="Q17" s="49"/>
    </row>
    <row r="18" spans="1:17" ht="16.5">
      <c r="A18" s="115"/>
      <c r="B18" s="117" t="s">
        <v>220</v>
      </c>
      <c r="C18" s="149">
        <v>1170</v>
      </c>
      <c r="D18" s="230">
        <v>1331</v>
      </c>
      <c r="E18" s="889">
        <v>1331</v>
      </c>
      <c r="F18" s="486"/>
      <c r="G18" s="230">
        <f t="shared" si="0"/>
        <v>1331</v>
      </c>
      <c r="H18" s="490">
        <f t="shared" si="1"/>
        <v>1</v>
      </c>
      <c r="Q18" s="49"/>
    </row>
    <row r="19" spans="1:17" ht="13.5" customHeight="1">
      <c r="A19" s="115"/>
      <c r="B19" s="186"/>
      <c r="C19" s="232"/>
      <c r="D19" s="273"/>
      <c r="E19" s="273"/>
      <c r="F19" s="486"/>
      <c r="G19" s="230">
        <f t="shared" si="0"/>
        <v>0</v>
      </c>
      <c r="H19" s="489"/>
      <c r="Q19" s="49"/>
    </row>
    <row r="20" spans="1:17" ht="16.5">
      <c r="A20" s="115">
        <v>5</v>
      </c>
      <c r="B20" s="228" t="s">
        <v>457</v>
      </c>
      <c r="C20" s="233">
        <f>SUM(C21)</f>
        <v>0</v>
      </c>
      <c r="D20" s="233">
        <f>SUM(D21)</f>
        <v>200</v>
      </c>
      <c r="E20" s="910">
        <f>SUM(E21)</f>
        <v>198</v>
      </c>
      <c r="F20" s="488">
        <f>SUM(F21)</f>
        <v>0</v>
      </c>
      <c r="G20" s="233">
        <f t="shared" si="0"/>
        <v>198</v>
      </c>
      <c r="H20" s="489">
        <f t="shared" si="1"/>
        <v>0.99</v>
      </c>
      <c r="Q20" s="49"/>
    </row>
    <row r="21" spans="1:17" ht="16.5">
      <c r="A21" s="115"/>
      <c r="B21" s="117" t="s">
        <v>269</v>
      </c>
      <c r="C21" s="149">
        <v>0</v>
      </c>
      <c r="D21" s="274">
        <v>200</v>
      </c>
      <c r="E21" s="1036">
        <v>198</v>
      </c>
      <c r="F21" s="488">
        <v>0</v>
      </c>
      <c r="G21" s="230">
        <f t="shared" si="0"/>
        <v>198</v>
      </c>
      <c r="H21" s="490">
        <f t="shared" si="1"/>
        <v>0.99</v>
      </c>
      <c r="Q21" s="49"/>
    </row>
    <row r="22" spans="1:17" ht="12.75" customHeight="1">
      <c r="A22" s="115"/>
      <c r="B22" s="117"/>
      <c r="C22" s="149"/>
      <c r="D22" s="230"/>
      <c r="E22" s="889"/>
      <c r="F22" s="488"/>
      <c r="G22" s="230">
        <f t="shared" si="0"/>
        <v>0</v>
      </c>
      <c r="H22" s="489"/>
      <c r="Q22" s="49"/>
    </row>
    <row r="23" spans="1:17" ht="16.5">
      <c r="A23" s="115">
        <v>6</v>
      </c>
      <c r="B23" s="116" t="s">
        <v>172</v>
      </c>
      <c r="C23" s="148">
        <f>SUM(C24)</f>
        <v>5000</v>
      </c>
      <c r="D23" s="148">
        <f>SUM(D24)</f>
        <v>5000</v>
      </c>
      <c r="E23" s="1035">
        <f>SUM(E24)</f>
        <v>0</v>
      </c>
      <c r="F23" s="488">
        <f>SUM(F24)</f>
        <v>0</v>
      </c>
      <c r="G23" s="230">
        <f t="shared" si="0"/>
        <v>0</v>
      </c>
      <c r="H23" s="489">
        <f t="shared" si="1"/>
        <v>0</v>
      </c>
      <c r="Q23" s="49"/>
    </row>
    <row r="24" spans="1:17" ht="16.5">
      <c r="A24" s="115"/>
      <c r="B24" s="112" t="s">
        <v>173</v>
      </c>
      <c r="C24" s="149">
        <v>5000</v>
      </c>
      <c r="D24" s="230">
        <v>5000</v>
      </c>
      <c r="E24" s="889">
        <v>0</v>
      </c>
      <c r="F24" s="236">
        <v>0</v>
      </c>
      <c r="G24" s="230">
        <f t="shared" si="0"/>
        <v>0</v>
      </c>
      <c r="H24" s="490">
        <f t="shared" si="1"/>
        <v>0</v>
      </c>
      <c r="Q24" s="49"/>
    </row>
    <row r="25" spans="1:17" ht="16.5">
      <c r="A25" s="89"/>
      <c r="B25" s="148" t="s">
        <v>56</v>
      </c>
      <c r="C25" s="147">
        <f>SUM(C8+C5+C23+C17+C20+C14)</f>
        <v>16776</v>
      </c>
      <c r="D25" s="147">
        <f>SUM(D8+D5+D23+D17+D20+D14)</f>
        <v>35315</v>
      </c>
      <c r="E25" s="995">
        <f>SUM(E8+E5+E23+E17+E20+E14)</f>
        <v>30308</v>
      </c>
      <c r="F25" s="147">
        <f>SUM(F8+F5+F23+F17+F20+F14)</f>
        <v>0</v>
      </c>
      <c r="G25" s="233">
        <f t="shared" si="0"/>
        <v>30308</v>
      </c>
      <c r="H25" s="489">
        <f t="shared" si="1"/>
        <v>0.8582188871584313</v>
      </c>
      <c r="Q25" s="49"/>
    </row>
    <row r="26" spans="1:17" ht="16.5">
      <c r="A26" s="89"/>
      <c r="B26" s="98"/>
      <c r="C26" s="147"/>
      <c r="D26" s="233"/>
      <c r="E26" s="910"/>
      <c r="F26" s="234"/>
      <c r="G26" s="230">
        <f t="shared" si="0"/>
        <v>0</v>
      </c>
      <c r="H26" s="489"/>
      <c r="Q26" s="49"/>
    </row>
    <row r="27" spans="1:17" ht="16.5">
      <c r="A27" s="1207" t="s">
        <v>125</v>
      </c>
      <c r="B27" s="1208"/>
      <c r="C27" s="1208"/>
      <c r="D27" s="255"/>
      <c r="E27" s="1037"/>
      <c r="F27" s="234"/>
      <c r="G27" s="230">
        <f t="shared" si="0"/>
        <v>0</v>
      </c>
      <c r="H27" s="489"/>
      <c r="Q27" s="49"/>
    </row>
    <row r="28" spans="1:17" ht="16.5">
      <c r="A28" s="258"/>
      <c r="B28" s="228"/>
      <c r="C28" s="228"/>
      <c r="D28" s="228"/>
      <c r="E28" s="1037"/>
      <c r="F28" s="234"/>
      <c r="G28" s="230">
        <f t="shared" si="0"/>
        <v>0</v>
      </c>
      <c r="H28" s="489"/>
      <c r="Q28" s="49"/>
    </row>
    <row r="29" spans="1:17" ht="15.75" customHeight="1">
      <c r="A29" s="43">
        <v>1</v>
      </c>
      <c r="B29" s="228" t="s">
        <v>243</v>
      </c>
      <c r="C29" s="148">
        <f>SUM(C30:C42)</f>
        <v>0</v>
      </c>
      <c r="D29" s="148">
        <f>SUM(D30:D42)</f>
        <v>11336</v>
      </c>
      <c r="E29" s="1035">
        <f>SUM(E30:E42)</f>
        <v>11327</v>
      </c>
      <c r="F29" s="148">
        <f>SUM(F30:F42)</f>
        <v>0</v>
      </c>
      <c r="G29" s="233">
        <f t="shared" si="0"/>
        <v>11327</v>
      </c>
      <c r="H29" s="489">
        <f t="shared" si="1"/>
        <v>0.9992060691601976</v>
      </c>
      <c r="Q29" s="49"/>
    </row>
    <row r="30" spans="1:17" ht="16.5">
      <c r="A30" s="258"/>
      <c r="B30" s="256" t="s">
        <v>260</v>
      </c>
      <c r="C30" s="149">
        <v>0</v>
      </c>
      <c r="D30" s="887">
        <v>1551</v>
      </c>
      <c r="E30" s="887">
        <v>1551</v>
      </c>
      <c r="F30" s="236">
        <v>0</v>
      </c>
      <c r="G30" s="230">
        <f t="shared" si="0"/>
        <v>1551</v>
      </c>
      <c r="H30" s="490">
        <f t="shared" si="1"/>
        <v>1</v>
      </c>
      <c r="Q30" s="49"/>
    </row>
    <row r="31" spans="1:8" s="102" customFormat="1" ht="16.5">
      <c r="A31" s="95"/>
      <c r="B31" s="256" t="s">
        <v>258</v>
      </c>
      <c r="C31" s="149">
        <v>0</v>
      </c>
      <c r="D31" s="887">
        <v>1060</v>
      </c>
      <c r="E31" s="887">
        <v>1060</v>
      </c>
      <c r="F31" s="236">
        <v>0</v>
      </c>
      <c r="G31" s="230">
        <f t="shared" si="0"/>
        <v>1060</v>
      </c>
      <c r="H31" s="490">
        <f t="shared" si="1"/>
        <v>1</v>
      </c>
    </row>
    <row r="32" spans="1:8" s="102" customFormat="1" ht="16.5">
      <c r="A32" s="95"/>
      <c r="B32" s="256" t="s">
        <v>259</v>
      </c>
      <c r="C32" s="149">
        <v>0</v>
      </c>
      <c r="D32" s="887">
        <v>721</v>
      </c>
      <c r="E32" s="887">
        <v>721</v>
      </c>
      <c r="F32" s="236">
        <v>0</v>
      </c>
      <c r="G32" s="230">
        <f t="shared" si="0"/>
        <v>721</v>
      </c>
      <c r="H32" s="490">
        <f t="shared" si="1"/>
        <v>1</v>
      </c>
    </row>
    <row r="33" spans="1:8" s="102" customFormat="1" ht="16.5">
      <c r="A33" s="95"/>
      <c r="B33" s="256" t="s">
        <v>261</v>
      </c>
      <c r="C33" s="149">
        <v>0</v>
      </c>
      <c r="D33" s="888">
        <v>140</v>
      </c>
      <c r="E33" s="232">
        <v>140</v>
      </c>
      <c r="F33" s="236">
        <v>0</v>
      </c>
      <c r="G33" s="230">
        <f t="shared" si="0"/>
        <v>140</v>
      </c>
      <c r="H33" s="490">
        <f t="shared" si="1"/>
        <v>1</v>
      </c>
    </row>
    <row r="34" spans="1:8" s="102" customFormat="1" ht="16.5">
      <c r="A34" s="95"/>
      <c r="B34" s="256" t="s">
        <v>262</v>
      </c>
      <c r="C34" s="149">
        <v>0</v>
      </c>
      <c r="D34" s="889">
        <v>250</v>
      </c>
      <c r="E34" s="230">
        <v>250</v>
      </c>
      <c r="F34" s="236">
        <v>0</v>
      </c>
      <c r="G34" s="230">
        <f t="shared" si="0"/>
        <v>250</v>
      </c>
      <c r="H34" s="490">
        <f t="shared" si="1"/>
        <v>1</v>
      </c>
    </row>
    <row r="35" spans="1:8" s="102" customFormat="1" ht="16.5">
      <c r="A35" s="95"/>
      <c r="B35" s="256" t="s">
        <v>263</v>
      </c>
      <c r="C35" s="149">
        <v>0</v>
      </c>
      <c r="D35" s="889">
        <v>1068</v>
      </c>
      <c r="E35" s="230">
        <v>1068</v>
      </c>
      <c r="F35" s="236">
        <v>0</v>
      </c>
      <c r="G35" s="230">
        <f t="shared" si="0"/>
        <v>1068</v>
      </c>
      <c r="H35" s="490">
        <f t="shared" si="1"/>
        <v>1</v>
      </c>
    </row>
    <row r="36" spans="1:8" s="102" customFormat="1" ht="16.5">
      <c r="A36" s="95"/>
      <c r="B36" s="256" t="s">
        <v>400</v>
      </c>
      <c r="C36" s="149">
        <v>0</v>
      </c>
      <c r="D36" s="889">
        <v>1290</v>
      </c>
      <c r="E36" s="230">
        <v>1290</v>
      </c>
      <c r="F36" s="236"/>
      <c r="G36" s="230">
        <f t="shared" si="0"/>
        <v>1290</v>
      </c>
      <c r="H36" s="490">
        <f t="shared" si="1"/>
        <v>1</v>
      </c>
    </row>
    <row r="37" spans="1:8" s="102" customFormat="1" ht="16.5">
      <c r="A37" s="95"/>
      <c r="B37" s="256" t="s">
        <v>401</v>
      </c>
      <c r="C37" s="149">
        <v>0</v>
      </c>
      <c r="D37" s="889">
        <v>1219</v>
      </c>
      <c r="E37" s="230">
        <v>1219</v>
      </c>
      <c r="F37" s="236"/>
      <c r="G37" s="230">
        <f t="shared" si="0"/>
        <v>1219</v>
      </c>
      <c r="H37" s="490">
        <f t="shared" si="1"/>
        <v>1</v>
      </c>
    </row>
    <row r="38" spans="1:8" s="102" customFormat="1" ht="16.5">
      <c r="A38" s="95"/>
      <c r="B38" s="256" t="s">
        <v>884</v>
      </c>
      <c r="C38" s="149">
        <v>0</v>
      </c>
      <c r="D38" s="889">
        <v>146</v>
      </c>
      <c r="E38" s="230">
        <v>146</v>
      </c>
      <c r="F38" s="236">
        <v>0</v>
      </c>
      <c r="G38" s="230">
        <f t="shared" si="0"/>
        <v>146</v>
      </c>
      <c r="H38" s="490">
        <f t="shared" si="1"/>
        <v>1</v>
      </c>
    </row>
    <row r="39" spans="1:8" s="102" customFormat="1" ht="16.5">
      <c r="A39" s="95"/>
      <c r="B39" s="256" t="s">
        <v>885</v>
      </c>
      <c r="C39" s="149"/>
      <c r="D39" s="889">
        <v>1375</v>
      </c>
      <c r="E39" s="230">
        <v>1375</v>
      </c>
      <c r="F39" s="236"/>
      <c r="G39" s="230">
        <f t="shared" si="0"/>
        <v>1375</v>
      </c>
      <c r="H39" s="490">
        <f t="shared" si="1"/>
        <v>1</v>
      </c>
    </row>
    <row r="40" spans="1:8" s="102" customFormat="1" ht="16.5">
      <c r="A40" s="95"/>
      <c r="B40" s="256" t="s">
        <v>446</v>
      </c>
      <c r="C40" s="149"/>
      <c r="D40" s="889">
        <v>1170</v>
      </c>
      <c r="E40" s="230">
        <v>1170</v>
      </c>
      <c r="F40" s="236"/>
      <c r="G40" s="230">
        <f t="shared" si="0"/>
        <v>1170</v>
      </c>
      <c r="H40" s="490"/>
    </row>
    <row r="41" spans="1:8" s="102" customFormat="1" ht="16.5">
      <c r="A41" s="95"/>
      <c r="B41" s="256" t="s">
        <v>447</v>
      </c>
      <c r="C41" s="149"/>
      <c r="D41" s="889">
        <v>832</v>
      </c>
      <c r="E41" s="230">
        <v>832</v>
      </c>
      <c r="F41" s="236"/>
      <c r="G41" s="230">
        <f t="shared" si="0"/>
        <v>832</v>
      </c>
      <c r="H41" s="490"/>
    </row>
    <row r="42" spans="1:8" s="102" customFormat="1" ht="16.5">
      <c r="A42" s="95"/>
      <c r="B42" s="256" t="s">
        <v>448</v>
      </c>
      <c r="C42" s="149">
        <v>0</v>
      </c>
      <c r="D42" s="889">
        <v>514</v>
      </c>
      <c r="E42" s="230">
        <v>505</v>
      </c>
      <c r="F42" s="236">
        <v>0</v>
      </c>
      <c r="G42" s="230">
        <f t="shared" si="0"/>
        <v>505</v>
      </c>
      <c r="H42" s="490"/>
    </row>
    <row r="43" spans="1:8" s="102" customFormat="1" ht="16.5">
      <c r="A43" s="95"/>
      <c r="B43" s="256"/>
      <c r="C43" s="149"/>
      <c r="D43" s="230"/>
      <c r="E43" s="230"/>
      <c r="F43" s="236"/>
      <c r="G43" s="230">
        <f t="shared" si="0"/>
        <v>0</v>
      </c>
      <c r="H43" s="489"/>
    </row>
    <row r="44" spans="1:8" s="102" customFormat="1" ht="16.5">
      <c r="A44" s="95">
        <v>2</v>
      </c>
      <c r="B44" s="228" t="s">
        <v>296</v>
      </c>
      <c r="C44" s="149">
        <f>SUM(C45)</f>
        <v>0</v>
      </c>
      <c r="D44" s="233">
        <f>SUM(D45)</f>
        <v>2734</v>
      </c>
      <c r="E44" s="910">
        <f>SUM(E45)</f>
        <v>2734</v>
      </c>
      <c r="F44" s="233">
        <f>SUM(F45)</f>
        <v>0</v>
      </c>
      <c r="G44" s="230">
        <f t="shared" si="0"/>
        <v>2734</v>
      </c>
      <c r="H44" s="489">
        <f t="shared" si="1"/>
        <v>1</v>
      </c>
    </row>
    <row r="45" spans="1:8" s="102" customFormat="1" ht="16.5">
      <c r="A45" s="95"/>
      <c r="B45" s="256" t="s">
        <v>297</v>
      </c>
      <c r="C45" s="257"/>
      <c r="D45" s="230">
        <v>2734</v>
      </c>
      <c r="E45" s="230">
        <v>2734</v>
      </c>
      <c r="F45" s="230">
        <v>0</v>
      </c>
      <c r="G45" s="230">
        <f t="shared" si="0"/>
        <v>2734</v>
      </c>
      <c r="H45" s="490">
        <f t="shared" si="1"/>
        <v>1</v>
      </c>
    </row>
    <row r="46" spans="1:8" s="113" customFormat="1" ht="13.5" customHeight="1">
      <c r="A46" s="89"/>
      <c r="B46" s="98" t="s">
        <v>1</v>
      </c>
      <c r="C46" s="148">
        <f>C29+C44</f>
        <v>0</v>
      </c>
      <c r="D46" s="148">
        <f>D29+D44</f>
        <v>14070</v>
      </c>
      <c r="E46" s="148">
        <f>E29+E44</f>
        <v>14061</v>
      </c>
      <c r="F46" s="148">
        <f>F29+F44</f>
        <v>0</v>
      </c>
      <c r="G46" s="230">
        <f t="shared" si="0"/>
        <v>14061</v>
      </c>
      <c r="H46" s="489">
        <f t="shared" si="1"/>
        <v>0.999360341151386</v>
      </c>
    </row>
    <row r="47" spans="1:17" ht="18" customHeight="1" thickBot="1">
      <c r="A47" s="97"/>
      <c r="B47" s="110" t="s">
        <v>123</v>
      </c>
      <c r="C47" s="151">
        <f>SUM(C25+C46)</f>
        <v>16776</v>
      </c>
      <c r="D47" s="151">
        <f>SUM(D25+D46)</f>
        <v>49385</v>
      </c>
      <c r="E47" s="237">
        <f>SUM(E25+E46)</f>
        <v>44369</v>
      </c>
      <c r="F47" s="237">
        <f>SUM(F25+F46)</f>
        <v>0</v>
      </c>
      <c r="G47" s="237">
        <f t="shared" si="0"/>
        <v>44369</v>
      </c>
      <c r="H47" s="491">
        <f t="shared" si="1"/>
        <v>0.8984306975802369</v>
      </c>
      <c r="Q47" s="49"/>
    </row>
  </sheetData>
  <sheetProtection/>
  <mergeCells count="9">
    <mergeCell ref="H1:H2"/>
    <mergeCell ref="A3:C3"/>
    <mergeCell ref="A27:C27"/>
    <mergeCell ref="F1:G1"/>
    <mergeCell ref="A1:A2"/>
    <mergeCell ref="B1:B2"/>
    <mergeCell ref="C1:C2"/>
    <mergeCell ref="D1:D2"/>
    <mergeCell ref="E1:E2"/>
  </mergeCells>
  <printOptions/>
  <pageMargins left="0.2362204724409449" right="0.15748031496062992" top="0.75" bottom="0.31496062992125984" header="0.31496062992125984" footer="0.18"/>
  <pageSetup horizontalDpi="600" verticalDpi="600" orientation="portrait" paperSize="9" scale="95" r:id="rId1"/>
  <headerFooter>
    <oddHeader>&amp;C&amp;"Book Antiqua,Félkövér"&amp;11Keszthely Város Önkormányzata
felújítási előirányzatai célonként&amp;R&amp;"Book Antiqua,Félkövér"11. sz.melléklet
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5">
      <selection activeCell="F43" sqref="F42:F43"/>
    </sheetView>
  </sheetViews>
  <sheetFormatPr defaultColWidth="9.140625" defaultRowHeight="12.75"/>
  <cols>
    <col min="1" max="1" width="3.8515625" style="106" customWidth="1"/>
    <col min="2" max="2" width="40.28125" style="3" customWidth="1"/>
    <col min="3" max="3" width="11.8515625" style="3" customWidth="1"/>
    <col min="4" max="5" width="11.421875" style="3" customWidth="1"/>
    <col min="6" max="6" width="10.28125" style="3" customWidth="1"/>
    <col min="7" max="7" width="12.00390625" style="3" customWidth="1"/>
    <col min="8" max="8" width="9.7109375" style="3" customWidth="1"/>
    <col min="9" max="16384" width="9.140625" style="3" customWidth="1"/>
  </cols>
  <sheetData>
    <row r="1" spans="1:8" ht="15" customHeight="1">
      <c r="A1" s="1201" t="s">
        <v>27</v>
      </c>
      <c r="B1" s="1098" t="s">
        <v>129</v>
      </c>
      <c r="C1" s="1190" t="s">
        <v>235</v>
      </c>
      <c r="D1" s="1190" t="s">
        <v>378</v>
      </c>
      <c r="E1" s="1190" t="s">
        <v>377</v>
      </c>
      <c r="F1" s="1096" t="s">
        <v>370</v>
      </c>
      <c r="G1" s="1096"/>
      <c r="H1" s="1180" t="s">
        <v>310</v>
      </c>
    </row>
    <row r="2" spans="1:8" ht="43.5" customHeight="1" thickBot="1">
      <c r="A2" s="1202"/>
      <c r="B2" s="1099"/>
      <c r="C2" s="1186"/>
      <c r="D2" s="1186"/>
      <c r="E2" s="1186"/>
      <c r="F2" s="452" t="s">
        <v>175</v>
      </c>
      <c r="G2" s="452" t="s">
        <v>387</v>
      </c>
      <c r="H2" s="1182"/>
    </row>
    <row r="3" spans="1:8" ht="16.5">
      <c r="A3" s="1213" t="s">
        <v>127</v>
      </c>
      <c r="B3" s="1214"/>
      <c r="C3" s="157"/>
      <c r="D3" s="139"/>
      <c r="E3" s="139"/>
      <c r="F3" s="235"/>
      <c r="G3" s="485"/>
      <c r="H3" s="495"/>
    </row>
    <row r="4" spans="1:8" ht="16.5">
      <c r="A4" s="478"/>
      <c r="B4" s="479"/>
      <c r="C4" s="157"/>
      <c r="D4" s="42"/>
      <c r="E4" s="42"/>
      <c r="F4" s="42"/>
      <c r="G4" s="42"/>
      <c r="H4" s="496"/>
    </row>
    <row r="5" spans="1:8" ht="16.5">
      <c r="A5" s="89">
        <v>1</v>
      </c>
      <c r="B5" s="111" t="s">
        <v>160</v>
      </c>
      <c r="C5" s="155">
        <f>SUM(C6:C10)</f>
        <v>8015</v>
      </c>
      <c r="D5" s="238">
        <f>SUM(D6:D10)</f>
        <v>54852</v>
      </c>
      <c r="E5" s="238">
        <f>SUM(E6:E10)</f>
        <v>80579</v>
      </c>
      <c r="F5" s="240">
        <f>SUM(F6:F10)</f>
        <v>0</v>
      </c>
      <c r="G5" s="238">
        <f>E5-F5</f>
        <v>80579</v>
      </c>
      <c r="H5" s="497">
        <f>E5/D5</f>
        <v>1.4690257419966455</v>
      </c>
    </row>
    <row r="6" spans="1:8" ht="33">
      <c r="A6" s="89"/>
      <c r="B6" s="112" t="s">
        <v>396</v>
      </c>
      <c r="C6" s="158">
        <v>300</v>
      </c>
      <c r="D6" s="239">
        <v>515</v>
      </c>
      <c r="E6" s="239">
        <v>515</v>
      </c>
      <c r="F6" s="240">
        <v>0</v>
      </c>
      <c r="G6" s="239">
        <f aca="true" t="shared" si="0" ref="G6:G37">E6-F6</f>
        <v>515</v>
      </c>
      <c r="H6" s="498">
        <f aca="true" t="shared" si="1" ref="H6:H37">E6/D6</f>
        <v>1</v>
      </c>
    </row>
    <row r="7" spans="1:8" ht="33" customHeight="1">
      <c r="A7" s="89"/>
      <c r="B7" s="92" t="s">
        <v>271</v>
      </c>
      <c r="C7" s="154"/>
      <c r="D7" s="240">
        <v>50</v>
      </c>
      <c r="E7" s="239">
        <v>0</v>
      </c>
      <c r="F7" s="240">
        <v>0</v>
      </c>
      <c r="G7" s="240">
        <f t="shared" si="0"/>
        <v>0</v>
      </c>
      <c r="H7" s="498">
        <f t="shared" si="1"/>
        <v>0</v>
      </c>
    </row>
    <row r="8" spans="1:8" ht="16.5">
      <c r="A8" s="89"/>
      <c r="B8" s="92" t="s">
        <v>886</v>
      </c>
      <c r="C8" s="154"/>
      <c r="D8" s="240">
        <v>200</v>
      </c>
      <c r="E8" s="239">
        <v>200</v>
      </c>
      <c r="F8" s="240"/>
      <c r="G8" s="240">
        <f t="shared" si="0"/>
        <v>200</v>
      </c>
      <c r="H8" s="1000">
        <f t="shared" si="1"/>
        <v>1</v>
      </c>
    </row>
    <row r="9" spans="1:8" ht="33" customHeight="1">
      <c r="A9" s="89"/>
      <c r="B9" s="92" t="s">
        <v>388</v>
      </c>
      <c r="C9" s="154"/>
      <c r="D9" s="240">
        <v>0</v>
      </c>
      <c r="E9" s="239">
        <v>27239</v>
      </c>
      <c r="F9" s="240">
        <v>0</v>
      </c>
      <c r="G9" s="240">
        <f t="shared" si="0"/>
        <v>27239</v>
      </c>
      <c r="H9" s="498"/>
    </row>
    <row r="10" spans="1:8" ht="32.25" customHeight="1">
      <c r="A10" s="89"/>
      <c r="B10" s="112" t="s">
        <v>411</v>
      </c>
      <c r="C10" s="158">
        <v>7715</v>
      </c>
      <c r="D10" s="239">
        <v>54087</v>
      </c>
      <c r="E10" s="239">
        <v>52625</v>
      </c>
      <c r="F10" s="240">
        <v>0</v>
      </c>
      <c r="G10" s="240">
        <f t="shared" si="0"/>
        <v>52625</v>
      </c>
      <c r="H10" s="498">
        <f t="shared" si="1"/>
        <v>0.9729694751049236</v>
      </c>
    </row>
    <row r="11" spans="1:8" ht="16.5">
      <c r="A11" s="89"/>
      <c r="B11" s="112"/>
      <c r="C11" s="158"/>
      <c r="D11" s="239"/>
      <c r="E11" s="239"/>
      <c r="F11" s="240"/>
      <c r="G11" s="240">
        <f t="shared" si="0"/>
        <v>0</v>
      </c>
      <c r="H11" s="497"/>
    </row>
    <row r="12" spans="1:8" ht="30.75">
      <c r="A12" s="89">
        <v>2</v>
      </c>
      <c r="B12" s="111" t="s">
        <v>167</v>
      </c>
      <c r="C12" s="155">
        <f>SUM(C13)</f>
        <v>1600</v>
      </c>
      <c r="D12" s="238">
        <f>SUM(D13)</f>
        <v>1200</v>
      </c>
      <c r="E12" s="994">
        <f>SUM(E13)</f>
        <v>500</v>
      </c>
      <c r="F12" s="240">
        <f>SUM(F13)</f>
        <v>0</v>
      </c>
      <c r="G12" s="240">
        <f t="shared" si="0"/>
        <v>500</v>
      </c>
      <c r="H12" s="497">
        <f t="shared" si="1"/>
        <v>0.4166666666666667</v>
      </c>
    </row>
    <row r="13" spans="1:8" ht="48.75" customHeight="1">
      <c r="A13" s="89"/>
      <c r="B13" s="112" t="s">
        <v>168</v>
      </c>
      <c r="C13" s="158">
        <v>1600</v>
      </c>
      <c r="D13" s="239">
        <v>1200</v>
      </c>
      <c r="E13" s="239">
        <v>500</v>
      </c>
      <c r="F13" s="240">
        <v>0</v>
      </c>
      <c r="G13" s="240">
        <f t="shared" si="0"/>
        <v>500</v>
      </c>
      <c r="H13" s="498">
        <f t="shared" si="1"/>
        <v>0.4166666666666667</v>
      </c>
    </row>
    <row r="14" spans="1:8" ht="16.5">
      <c r="A14" s="89"/>
      <c r="B14" s="112"/>
      <c r="C14" s="158"/>
      <c r="D14" s="239"/>
      <c r="E14" s="239"/>
      <c r="F14" s="240">
        <v>0</v>
      </c>
      <c r="G14" s="240">
        <f t="shared" si="0"/>
        <v>0</v>
      </c>
      <c r="H14" s="497"/>
    </row>
    <row r="15" spans="1:8" ht="16.5">
      <c r="A15" s="89">
        <v>3</v>
      </c>
      <c r="B15" s="100" t="s">
        <v>164</v>
      </c>
      <c r="C15" s="153">
        <f>SUM(C16)</f>
        <v>3000</v>
      </c>
      <c r="D15" s="241">
        <f>SUM(D16)</f>
        <v>3000</v>
      </c>
      <c r="E15" s="911">
        <f>SUM(E16)</f>
        <v>2602</v>
      </c>
      <c r="F15" s="240">
        <v>0</v>
      </c>
      <c r="G15" s="241">
        <f t="shared" si="0"/>
        <v>2602</v>
      </c>
      <c r="H15" s="497">
        <f t="shared" si="1"/>
        <v>0.8673333333333333</v>
      </c>
    </row>
    <row r="16" spans="1:8" ht="16.5">
      <c r="A16" s="89"/>
      <c r="B16" s="92" t="s">
        <v>132</v>
      </c>
      <c r="C16" s="154">
        <v>3000</v>
      </c>
      <c r="D16" s="240">
        <v>3000</v>
      </c>
      <c r="E16" s="240">
        <v>2602</v>
      </c>
      <c r="F16" s="240">
        <v>0</v>
      </c>
      <c r="G16" s="240">
        <f t="shared" si="0"/>
        <v>2602</v>
      </c>
      <c r="H16" s="498">
        <f t="shared" si="1"/>
        <v>0.8673333333333333</v>
      </c>
    </row>
    <row r="17" spans="1:8" ht="16.5">
      <c r="A17" s="89"/>
      <c r="B17" s="92"/>
      <c r="C17" s="154"/>
      <c r="D17" s="240"/>
      <c r="E17" s="240"/>
      <c r="F17" s="240"/>
      <c r="G17" s="241">
        <f t="shared" si="0"/>
        <v>0</v>
      </c>
      <c r="H17" s="497"/>
    </row>
    <row r="18" spans="1:8" ht="30.75">
      <c r="A18" s="89">
        <v>4</v>
      </c>
      <c r="B18" s="228" t="s">
        <v>242</v>
      </c>
      <c r="C18" s="153">
        <f>SUM(C19:C19)</f>
        <v>0</v>
      </c>
      <c r="D18" s="153">
        <f>SUM(D19:D19)</f>
        <v>5</v>
      </c>
      <c r="E18" s="153">
        <f>SUM(E19:E19)</f>
        <v>0</v>
      </c>
      <c r="F18" s="240">
        <v>0</v>
      </c>
      <c r="G18" s="241">
        <f t="shared" si="0"/>
        <v>0</v>
      </c>
      <c r="H18" s="497">
        <f t="shared" si="1"/>
        <v>0</v>
      </c>
    </row>
    <row r="19" spans="1:8" ht="16.5">
      <c r="A19" s="89"/>
      <c r="B19" s="92" t="s">
        <v>270</v>
      </c>
      <c r="C19" s="154">
        <v>0</v>
      </c>
      <c r="D19" s="240">
        <v>5</v>
      </c>
      <c r="E19" s="240">
        <v>0</v>
      </c>
      <c r="F19" s="240">
        <v>0</v>
      </c>
      <c r="G19" s="241">
        <f t="shared" si="0"/>
        <v>0</v>
      </c>
      <c r="H19" s="498">
        <f t="shared" si="1"/>
        <v>0</v>
      </c>
    </row>
    <row r="20" spans="1:8" ht="16.5">
      <c r="A20" s="89"/>
      <c r="B20" s="92"/>
      <c r="C20" s="154"/>
      <c r="D20" s="240"/>
      <c r="E20" s="240"/>
      <c r="F20" s="240"/>
      <c r="G20" s="241"/>
      <c r="H20" s="498"/>
    </row>
    <row r="21" spans="1:8" ht="30.75">
      <c r="A21" s="89">
        <v>5</v>
      </c>
      <c r="B21" s="228" t="s">
        <v>917</v>
      </c>
      <c r="C21" s="153">
        <v>0</v>
      </c>
      <c r="D21" s="241">
        <f>SUM(D22)</f>
        <v>50</v>
      </c>
      <c r="E21" s="911">
        <f>SUM(E22)</f>
        <v>50</v>
      </c>
      <c r="F21" s="241">
        <f>SUM(F22)</f>
        <v>0</v>
      </c>
      <c r="G21" s="241">
        <f>SUM(G22)</f>
        <v>50</v>
      </c>
      <c r="H21" s="498">
        <f t="shared" si="1"/>
        <v>1</v>
      </c>
    </row>
    <row r="22" spans="1:8" ht="16.5">
      <c r="A22" s="89"/>
      <c r="B22" s="92" t="s">
        <v>397</v>
      </c>
      <c r="C22" s="154">
        <v>0</v>
      </c>
      <c r="D22" s="240">
        <v>50</v>
      </c>
      <c r="E22" s="240">
        <v>50</v>
      </c>
      <c r="F22" s="240"/>
      <c r="G22" s="240">
        <v>50</v>
      </c>
      <c r="H22" s="498">
        <f t="shared" si="1"/>
        <v>1</v>
      </c>
    </row>
    <row r="23" spans="1:8" ht="16.5">
      <c r="A23" s="89"/>
      <c r="B23" s="112"/>
      <c r="C23" s="158"/>
      <c r="D23" s="239"/>
      <c r="E23" s="239"/>
      <c r="F23" s="240"/>
      <c r="G23" s="241">
        <f t="shared" si="0"/>
        <v>0</v>
      </c>
      <c r="H23" s="498"/>
    </row>
    <row r="24" spans="1:8" ht="30.75">
      <c r="A24" s="89">
        <v>6</v>
      </c>
      <c r="B24" s="120" t="s">
        <v>136</v>
      </c>
      <c r="C24" s="147">
        <f>SUM(C25)</f>
        <v>70</v>
      </c>
      <c r="D24" s="147">
        <f>SUM(D25)</f>
        <v>70</v>
      </c>
      <c r="E24" s="995">
        <f>SUM(E25)</f>
        <v>0</v>
      </c>
      <c r="F24" s="240">
        <v>0</v>
      </c>
      <c r="G24" s="241">
        <f t="shared" si="0"/>
        <v>0</v>
      </c>
      <c r="H24" s="497">
        <f t="shared" si="1"/>
        <v>0</v>
      </c>
    </row>
    <row r="25" spans="1:8" ht="33">
      <c r="A25" s="89"/>
      <c r="B25" s="92" t="s">
        <v>166</v>
      </c>
      <c r="C25" s="146">
        <v>70</v>
      </c>
      <c r="D25" s="230">
        <v>70</v>
      </c>
      <c r="E25" s="230">
        <v>0</v>
      </c>
      <c r="F25" s="240">
        <v>0</v>
      </c>
      <c r="G25" s="241">
        <f t="shared" si="0"/>
        <v>0</v>
      </c>
      <c r="H25" s="498">
        <f t="shared" si="1"/>
        <v>0</v>
      </c>
    </row>
    <row r="26" spans="1:8" ht="16.5">
      <c r="A26" s="89"/>
      <c r="B26" s="98" t="s">
        <v>56</v>
      </c>
      <c r="C26" s="155">
        <f>SUM(C5+C24+C12+C15+C18+C21)</f>
        <v>12685</v>
      </c>
      <c r="D26" s="155">
        <f>SUM(D5+D24+D12+D15+D18+D21)</f>
        <v>59177</v>
      </c>
      <c r="E26" s="155">
        <f>SUM(E5+E24+E12+E15+E18+E21)</f>
        <v>83731</v>
      </c>
      <c r="F26" s="155">
        <f>SUM(F5+F24+F12+F15+F18+F21)</f>
        <v>0</v>
      </c>
      <c r="G26" s="155">
        <f>SUM(G5+G24+G12+G15+G18+G21)</f>
        <v>83731</v>
      </c>
      <c r="H26" s="531">
        <f t="shared" si="1"/>
        <v>1.4149247173733037</v>
      </c>
    </row>
    <row r="27" spans="1:8" ht="16.5">
      <c r="A27" s="89"/>
      <c r="B27" s="98"/>
      <c r="C27" s="158"/>
      <c r="D27" s="239"/>
      <c r="E27" s="239"/>
      <c r="F27" s="487"/>
      <c r="G27" s="241">
        <f t="shared" si="0"/>
        <v>0</v>
      </c>
      <c r="H27" s="531"/>
    </row>
    <row r="28" spans="1:8" ht="16.5">
      <c r="A28" s="1209" t="s">
        <v>125</v>
      </c>
      <c r="B28" s="1210"/>
      <c r="C28" s="158"/>
      <c r="D28" s="239"/>
      <c r="E28" s="239"/>
      <c r="F28" s="487"/>
      <c r="G28" s="241">
        <f t="shared" si="0"/>
        <v>0</v>
      </c>
      <c r="H28" s="531"/>
    </row>
    <row r="29" spans="1:8" ht="16.5">
      <c r="A29" s="1209" t="s">
        <v>193</v>
      </c>
      <c r="B29" s="1210"/>
      <c r="C29" s="158"/>
      <c r="D29" s="239"/>
      <c r="E29" s="238">
        <f>SUM(E30)</f>
        <v>4721</v>
      </c>
      <c r="F29" s="238">
        <f>SUM(F30)</f>
        <v>4721</v>
      </c>
      <c r="G29" s="241">
        <f>E29-F29</f>
        <v>0</v>
      </c>
      <c r="H29" s="1001"/>
    </row>
    <row r="30" spans="1:8" ht="33">
      <c r="A30" s="480"/>
      <c r="B30" s="510" t="s">
        <v>412</v>
      </c>
      <c r="C30" s="890"/>
      <c r="D30" s="239"/>
      <c r="E30" s="996">
        <v>4721</v>
      </c>
      <c r="F30" s="239">
        <v>4721</v>
      </c>
      <c r="G30" s="241">
        <f aca="true" t="shared" si="2" ref="G30:G35">E30-F30</f>
        <v>0</v>
      </c>
      <c r="H30" s="531"/>
    </row>
    <row r="31" spans="1:8" ht="16.5">
      <c r="A31" s="1215" t="s">
        <v>887</v>
      </c>
      <c r="B31" s="1216"/>
      <c r="C31" s="239"/>
      <c r="D31" s="238">
        <f>SUM(D32)</f>
        <v>1400</v>
      </c>
      <c r="E31" s="238">
        <f>SUM(E32)</f>
        <v>1400</v>
      </c>
      <c r="F31" s="238">
        <f>SUM(F32)</f>
        <v>0</v>
      </c>
      <c r="G31" s="241">
        <f t="shared" si="2"/>
        <v>1400</v>
      </c>
      <c r="H31" s="531">
        <f t="shared" si="1"/>
        <v>1</v>
      </c>
    </row>
    <row r="32" spans="1:8" ht="33">
      <c r="A32" s="480"/>
      <c r="B32" s="510" t="s">
        <v>888</v>
      </c>
      <c r="C32" s="891"/>
      <c r="D32" s="239">
        <v>1400</v>
      </c>
      <c r="E32" s="239">
        <v>1400</v>
      </c>
      <c r="F32" s="239"/>
      <c r="G32" s="241">
        <f t="shared" si="2"/>
        <v>1400</v>
      </c>
      <c r="H32" s="531">
        <f t="shared" si="1"/>
        <v>1</v>
      </c>
    </row>
    <row r="33" spans="1:8" ht="15.75" customHeight="1">
      <c r="A33" s="1211" t="s">
        <v>243</v>
      </c>
      <c r="B33" s="1212"/>
      <c r="C33" s="158"/>
      <c r="D33" s="239"/>
      <c r="E33" s="238">
        <f>SUM(E34)</f>
        <v>4447</v>
      </c>
      <c r="F33" s="238">
        <f>SUM(F34)</f>
        <v>4447</v>
      </c>
      <c r="G33" s="241">
        <f t="shared" si="2"/>
        <v>0</v>
      </c>
      <c r="H33" s="531"/>
    </row>
    <row r="34" spans="1:8" ht="31.5" customHeight="1">
      <c r="A34" s="481"/>
      <c r="B34" s="510" t="s">
        <v>389</v>
      </c>
      <c r="C34" s="509"/>
      <c r="D34" s="239"/>
      <c r="E34" s="239">
        <v>4447</v>
      </c>
      <c r="F34" s="239">
        <v>4447</v>
      </c>
      <c r="G34" s="241">
        <f t="shared" si="2"/>
        <v>0</v>
      </c>
      <c r="H34" s="531"/>
    </row>
    <row r="35" spans="1:8" ht="16.5">
      <c r="A35" s="89"/>
      <c r="B35" s="511" t="s">
        <v>56</v>
      </c>
      <c r="C35" s="155">
        <f>C31</f>
        <v>0</v>
      </c>
      <c r="D35" s="155">
        <f>D31</f>
        <v>1400</v>
      </c>
      <c r="E35" s="238">
        <f>E29+E31+E33</f>
        <v>10568</v>
      </c>
      <c r="F35" s="238">
        <f>F29+F31+F33</f>
        <v>9168</v>
      </c>
      <c r="G35" s="241">
        <f t="shared" si="2"/>
        <v>1400</v>
      </c>
      <c r="H35" s="531">
        <f t="shared" si="1"/>
        <v>7.548571428571429</v>
      </c>
    </row>
    <row r="36" spans="1:8" ht="16.5">
      <c r="A36" s="89"/>
      <c r="B36" s="114"/>
      <c r="C36" s="158"/>
      <c r="D36" s="239"/>
      <c r="E36" s="239"/>
      <c r="F36" s="487"/>
      <c r="G36" s="241"/>
      <c r="H36" s="497"/>
    </row>
    <row r="37" spans="1:8" ht="17.25" thickBot="1">
      <c r="A37" s="97"/>
      <c r="B37" s="110" t="s">
        <v>123</v>
      </c>
      <c r="C37" s="156">
        <f>SUM(C26+C35)</f>
        <v>12685</v>
      </c>
      <c r="D37" s="156">
        <f>SUM(D26+D35)</f>
        <v>60577</v>
      </c>
      <c r="E37" s="156">
        <f>SUM(E26+E35)</f>
        <v>94299</v>
      </c>
      <c r="F37" s="494">
        <f>SUM(F26+F35)</f>
        <v>9168</v>
      </c>
      <c r="G37" s="494">
        <f t="shared" si="0"/>
        <v>85131</v>
      </c>
      <c r="H37" s="530">
        <f t="shared" si="1"/>
        <v>1.5566799280254882</v>
      </c>
    </row>
  </sheetData>
  <sheetProtection/>
  <mergeCells count="12">
    <mergeCell ref="H1:H2"/>
    <mergeCell ref="A3:B3"/>
    <mergeCell ref="A28:B28"/>
    <mergeCell ref="F1:G1"/>
    <mergeCell ref="A1:A2"/>
    <mergeCell ref="A31:B31"/>
    <mergeCell ref="B1:B2"/>
    <mergeCell ref="C1:C2"/>
    <mergeCell ref="D1:D2"/>
    <mergeCell ref="E1:E2"/>
    <mergeCell ref="A29:B29"/>
    <mergeCell ref="A33:B33"/>
  </mergeCells>
  <printOptions/>
  <pageMargins left="0.2362204724409449" right="0.15748031496062992" top="0.7874015748031497" bottom="0.31496062992125984" header="0.31496062992125984" footer="0.1968503937007874"/>
  <pageSetup horizontalDpi="600" verticalDpi="600" orientation="portrait" paperSize="9" scale="90" r:id="rId1"/>
  <headerFooter>
    <oddHeader>&amp;C&amp;"Book Antiqua,Félkövér"&amp;11Keszthely Város Önkormányzata
működési célú támogatásértékű kiadásai&amp;R&amp;"Book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67">
      <selection activeCell="G84" sqref="G84"/>
    </sheetView>
  </sheetViews>
  <sheetFormatPr defaultColWidth="9.140625" defaultRowHeight="12.75"/>
  <cols>
    <col min="1" max="1" width="3.8515625" style="106" customWidth="1"/>
    <col min="2" max="2" width="41.421875" style="107" customWidth="1"/>
    <col min="3" max="3" width="11.140625" style="4" customWidth="1"/>
    <col min="4" max="5" width="12.28125" style="4" customWidth="1"/>
    <col min="6" max="6" width="12.140625" style="3" customWidth="1"/>
    <col min="7" max="7" width="11.140625" style="3" customWidth="1"/>
    <col min="8" max="8" width="8.140625" style="3" customWidth="1"/>
    <col min="9" max="16384" width="9.140625" style="3" customWidth="1"/>
  </cols>
  <sheetData>
    <row r="1" spans="1:8" ht="16.5">
      <c r="A1" s="1201" t="s">
        <v>27</v>
      </c>
      <c r="B1" s="1098" t="s">
        <v>130</v>
      </c>
      <c r="C1" s="1220" t="s">
        <v>235</v>
      </c>
      <c r="D1" s="1220" t="s">
        <v>378</v>
      </c>
      <c r="E1" s="1222" t="s">
        <v>377</v>
      </c>
      <c r="F1" s="1219" t="s">
        <v>384</v>
      </c>
      <c r="G1" s="1219"/>
      <c r="H1" s="1203" t="s">
        <v>310</v>
      </c>
    </row>
    <row r="2" spans="1:12" ht="45.75" thickBot="1">
      <c r="A2" s="1202"/>
      <c r="B2" s="1099"/>
      <c r="C2" s="1221"/>
      <c r="D2" s="1221"/>
      <c r="E2" s="1223"/>
      <c r="F2" s="472" t="s">
        <v>175</v>
      </c>
      <c r="G2" s="472" t="s">
        <v>176</v>
      </c>
      <c r="H2" s="1204"/>
      <c r="L2" s="49"/>
    </row>
    <row r="3" spans="1:12" ht="16.5" customHeight="1">
      <c r="A3" s="1205" t="s">
        <v>127</v>
      </c>
      <c r="B3" s="1217"/>
      <c r="C3" s="242"/>
      <c r="D3" s="243"/>
      <c r="E3" s="243"/>
      <c r="F3" s="139"/>
      <c r="G3" s="394"/>
      <c r="H3" s="231"/>
      <c r="L3" s="49"/>
    </row>
    <row r="4" spans="1:12" ht="16.5">
      <c r="A4" s="89"/>
      <c r="B4" s="100"/>
      <c r="C4" s="152"/>
      <c r="D4" s="190"/>
      <c r="E4" s="190"/>
      <c r="F4" s="42"/>
      <c r="G4" s="487"/>
      <c r="H4" s="140"/>
      <c r="L4" s="49"/>
    </row>
    <row r="5" spans="1:12" ht="30.75" customHeight="1">
      <c r="A5" s="89">
        <v>1</v>
      </c>
      <c r="B5" s="100" t="s">
        <v>889</v>
      </c>
      <c r="C5" s="153">
        <f>SUM(C6:C9)</f>
        <v>8150</v>
      </c>
      <c r="D5" s="153">
        <f>SUM(D6:D9)</f>
        <v>7515</v>
      </c>
      <c r="E5" s="999">
        <f>SUM(E6:E9)</f>
        <v>6236</v>
      </c>
      <c r="F5" s="153">
        <f>SUM(F6:F9)</f>
        <v>1270</v>
      </c>
      <c r="G5" s="153">
        <f>SUM(G6:G9)</f>
        <v>4966</v>
      </c>
      <c r="H5" s="502">
        <f>E5/D5</f>
        <v>0.8298070525615436</v>
      </c>
      <c r="L5" s="49"/>
    </row>
    <row r="6" spans="1:12" ht="33">
      <c r="A6" s="89"/>
      <c r="B6" s="92" t="s">
        <v>169</v>
      </c>
      <c r="C6" s="154">
        <v>1905</v>
      </c>
      <c r="D6" s="154">
        <v>1270</v>
      </c>
      <c r="E6" s="276">
        <v>1270</v>
      </c>
      <c r="F6" s="154">
        <v>1270</v>
      </c>
      <c r="G6" s="154">
        <f aca="true" t="shared" si="0" ref="G6:G84">E6-F6</f>
        <v>0</v>
      </c>
      <c r="H6" s="563">
        <f aca="true" t="shared" si="1" ref="H6:H84">E6/D6</f>
        <v>1</v>
      </c>
      <c r="L6" s="49"/>
    </row>
    <row r="7" spans="1:12" ht="33">
      <c r="A7" s="89"/>
      <c r="B7" s="92" t="s">
        <v>170</v>
      </c>
      <c r="C7" s="154">
        <v>2500</v>
      </c>
      <c r="D7" s="154">
        <v>2500</v>
      </c>
      <c r="E7" s="276">
        <v>2500</v>
      </c>
      <c r="F7" s="154"/>
      <c r="G7" s="154">
        <f t="shared" si="0"/>
        <v>2500</v>
      </c>
      <c r="H7" s="563">
        <f t="shared" si="1"/>
        <v>1</v>
      </c>
      <c r="L7" s="49"/>
    </row>
    <row r="8" spans="1:12" ht="19.5" customHeight="1">
      <c r="A8" s="89"/>
      <c r="B8" s="92" t="s">
        <v>171</v>
      </c>
      <c r="C8" s="154">
        <v>1279</v>
      </c>
      <c r="D8" s="154">
        <v>1279</v>
      </c>
      <c r="E8" s="276">
        <v>0</v>
      </c>
      <c r="F8" s="154"/>
      <c r="G8" s="154">
        <f t="shared" si="0"/>
        <v>0</v>
      </c>
      <c r="H8" s="500">
        <f t="shared" si="1"/>
        <v>0</v>
      </c>
      <c r="L8" s="49"/>
    </row>
    <row r="9" spans="1:12" ht="16.5">
      <c r="A9" s="89"/>
      <c r="B9" s="92" t="s">
        <v>157</v>
      </c>
      <c r="C9" s="277">
        <v>2466</v>
      </c>
      <c r="D9" s="277">
        <v>2466</v>
      </c>
      <c r="E9" s="240">
        <v>2466</v>
      </c>
      <c r="F9" s="561"/>
      <c r="G9" s="154">
        <f t="shared" si="0"/>
        <v>2466</v>
      </c>
      <c r="H9" s="501">
        <f t="shared" si="1"/>
        <v>1</v>
      </c>
      <c r="L9" s="49"/>
    </row>
    <row r="10" spans="1:12" ht="16.5">
      <c r="A10" s="89"/>
      <c r="B10" s="119"/>
      <c r="C10" s="240"/>
      <c r="D10" s="240"/>
      <c r="E10" s="240"/>
      <c r="F10" s="493"/>
      <c r="G10" s="153"/>
      <c r="H10" s="502"/>
      <c r="L10" s="49"/>
    </row>
    <row r="11" spans="1:12" ht="16.5">
      <c r="A11" s="89">
        <v>2</v>
      </c>
      <c r="B11" s="285" t="s">
        <v>160</v>
      </c>
      <c r="C11" s="241">
        <f>SUM(C12)</f>
        <v>0</v>
      </c>
      <c r="D11" s="241">
        <f>SUM(D12)</f>
        <v>3400</v>
      </c>
      <c r="E11" s="241">
        <f>SUM(E12)</f>
        <v>3400</v>
      </c>
      <c r="F11" s="492">
        <f>SUM(F12)</f>
        <v>0</v>
      </c>
      <c r="G11" s="153">
        <f t="shared" si="0"/>
        <v>3400</v>
      </c>
      <c r="H11" s="909">
        <f t="shared" si="1"/>
        <v>1</v>
      </c>
      <c r="L11" s="49"/>
    </row>
    <row r="12" spans="1:12" ht="16.5">
      <c r="A12" s="89"/>
      <c r="B12" s="119" t="s">
        <v>290</v>
      </c>
      <c r="C12" s="240"/>
      <c r="D12" s="240">
        <v>3400</v>
      </c>
      <c r="E12" s="240">
        <v>3400</v>
      </c>
      <c r="F12" s="493"/>
      <c r="G12" s="154">
        <f t="shared" si="0"/>
        <v>3400</v>
      </c>
      <c r="H12" s="563">
        <f t="shared" si="1"/>
        <v>1</v>
      </c>
      <c r="L12" s="49"/>
    </row>
    <row r="13" spans="1:12" ht="16.5">
      <c r="A13" s="89"/>
      <c r="B13" s="119"/>
      <c r="C13" s="240"/>
      <c r="D13" s="286"/>
      <c r="E13" s="240"/>
      <c r="F13" s="892"/>
      <c r="G13" s="154"/>
      <c r="H13" s="500"/>
      <c r="L13" s="49"/>
    </row>
    <row r="14" spans="1:12" ht="35.25" customHeight="1">
      <c r="A14" s="89">
        <v>3</v>
      </c>
      <c r="B14" s="893" t="s">
        <v>890</v>
      </c>
      <c r="C14" s="240">
        <f>C15</f>
        <v>0</v>
      </c>
      <c r="D14" s="241">
        <f>D15</f>
        <v>103070</v>
      </c>
      <c r="E14" s="911">
        <f>E15</f>
        <v>0</v>
      </c>
      <c r="F14" s="241">
        <f>F15</f>
        <v>0</v>
      </c>
      <c r="G14" s="240">
        <f>G15</f>
        <v>0</v>
      </c>
      <c r="H14" s="563">
        <f t="shared" si="1"/>
        <v>0</v>
      </c>
      <c r="L14" s="49"/>
    </row>
    <row r="15" spans="1:12" ht="18" customHeight="1">
      <c r="A15" s="89"/>
      <c r="B15" s="119" t="s">
        <v>891</v>
      </c>
      <c r="C15" s="240"/>
      <c r="D15" s="286">
        <v>103070</v>
      </c>
      <c r="E15" s="240">
        <v>0</v>
      </c>
      <c r="F15" s="892">
        <v>0</v>
      </c>
      <c r="G15" s="154"/>
      <c r="H15" s="563">
        <f t="shared" si="1"/>
        <v>0</v>
      </c>
      <c r="L15" s="49"/>
    </row>
    <row r="16" spans="1:12" ht="16.5">
      <c r="A16" s="89"/>
      <c r="B16" s="119"/>
      <c r="C16" s="240"/>
      <c r="D16" s="286"/>
      <c r="E16" s="240"/>
      <c r="F16" s="394"/>
      <c r="G16" s="153"/>
      <c r="H16" s="502"/>
      <c r="L16" s="49"/>
    </row>
    <row r="17" spans="1:12" ht="30.75">
      <c r="A17" s="89">
        <v>4</v>
      </c>
      <c r="B17" s="100" t="s">
        <v>451</v>
      </c>
      <c r="C17" s="275">
        <f>SUM(C18:C19)</f>
        <v>27000</v>
      </c>
      <c r="D17" s="153">
        <f>SUM(D18:D19)</f>
        <v>27030</v>
      </c>
      <c r="E17" s="283">
        <f>SUM(E18:E19)</f>
        <v>27030</v>
      </c>
      <c r="F17" s="153">
        <f>SUM(F18:F19)</f>
        <v>0</v>
      </c>
      <c r="G17" s="153">
        <f t="shared" si="0"/>
        <v>27030</v>
      </c>
      <c r="H17" s="909">
        <f t="shared" si="1"/>
        <v>1</v>
      </c>
      <c r="L17" s="49"/>
    </row>
    <row r="18" spans="1:12" ht="16.5">
      <c r="A18" s="89"/>
      <c r="B18" s="92" t="s">
        <v>138</v>
      </c>
      <c r="C18" s="154">
        <v>27000</v>
      </c>
      <c r="D18" s="240">
        <v>27000</v>
      </c>
      <c r="E18" s="240">
        <v>27000</v>
      </c>
      <c r="F18" s="562">
        <v>0</v>
      </c>
      <c r="G18" s="154">
        <f t="shared" si="0"/>
        <v>27000</v>
      </c>
      <c r="H18" s="563">
        <f t="shared" si="1"/>
        <v>1</v>
      </c>
      <c r="L18" s="49"/>
    </row>
    <row r="19" spans="1:12" ht="16.5">
      <c r="A19" s="89"/>
      <c r="B19" s="92" t="s">
        <v>449</v>
      </c>
      <c r="C19" s="154">
        <v>0</v>
      </c>
      <c r="D19" s="240">
        <v>30</v>
      </c>
      <c r="E19" s="240">
        <v>30</v>
      </c>
      <c r="F19" s="279"/>
      <c r="G19" s="154">
        <f t="shared" si="0"/>
        <v>30</v>
      </c>
      <c r="H19" s="500"/>
      <c r="L19" s="49"/>
    </row>
    <row r="20" spans="1:12" ht="16.5">
      <c r="A20" s="89"/>
      <c r="B20" s="118"/>
      <c r="C20" s="154"/>
      <c r="D20" s="240"/>
      <c r="E20" s="240"/>
      <c r="F20" s="487"/>
      <c r="G20" s="153">
        <f t="shared" si="0"/>
        <v>0</v>
      </c>
      <c r="H20" s="502"/>
      <c r="L20" s="49"/>
    </row>
    <row r="21" spans="1:12" ht="16.5">
      <c r="A21" s="89">
        <v>5</v>
      </c>
      <c r="B21" s="100" t="s">
        <v>452</v>
      </c>
      <c r="C21" s="153">
        <f>SUM(C22:C22)</f>
        <v>1000</v>
      </c>
      <c r="D21" s="275">
        <f>SUM(D22)</f>
        <v>1000</v>
      </c>
      <c r="E21" s="283">
        <f>SUM(E22)</f>
        <v>0</v>
      </c>
      <c r="F21" s="275">
        <f>SUM(F22)</f>
        <v>0</v>
      </c>
      <c r="G21" s="153">
        <f t="shared" si="0"/>
        <v>0</v>
      </c>
      <c r="H21" s="502">
        <f t="shared" si="1"/>
        <v>0</v>
      </c>
      <c r="L21" s="49"/>
    </row>
    <row r="22" spans="1:12" ht="16.5">
      <c r="A22" s="89"/>
      <c r="B22" s="92" t="s">
        <v>131</v>
      </c>
      <c r="C22" s="154">
        <v>1000</v>
      </c>
      <c r="D22" s="278">
        <v>1000</v>
      </c>
      <c r="E22" s="276">
        <v>0</v>
      </c>
      <c r="F22" s="276">
        <v>0</v>
      </c>
      <c r="G22" s="153">
        <f t="shared" si="0"/>
        <v>0</v>
      </c>
      <c r="H22" s="500">
        <f t="shared" si="1"/>
        <v>0</v>
      </c>
      <c r="L22" s="49"/>
    </row>
    <row r="23" spans="1:12" ht="16.5">
      <c r="A23" s="89"/>
      <c r="B23" s="104"/>
      <c r="C23" s="154"/>
      <c r="D23" s="240"/>
      <c r="E23" s="279"/>
      <c r="F23" s="42"/>
      <c r="G23" s="153"/>
      <c r="H23" s="502"/>
      <c r="L23" s="49"/>
    </row>
    <row r="24" spans="1:12" ht="16.5">
      <c r="A24" s="89">
        <v>6</v>
      </c>
      <c r="B24" s="91" t="s">
        <v>453</v>
      </c>
      <c r="C24" s="153">
        <f>SUM(C25:C60)</f>
        <v>21234</v>
      </c>
      <c r="D24" s="153">
        <f>SUM(D25:D60)</f>
        <v>44551</v>
      </c>
      <c r="E24" s="153">
        <f>SUM(E25:E60)</f>
        <v>44556</v>
      </c>
      <c r="F24" s="153">
        <f>SUM(F25:F60)</f>
        <v>0</v>
      </c>
      <c r="G24" s="153">
        <f>SUM(G25:G60)</f>
        <v>44556</v>
      </c>
      <c r="H24" s="909">
        <f t="shared" si="1"/>
        <v>1.0001122309263542</v>
      </c>
      <c r="L24" s="49"/>
    </row>
    <row r="25" spans="1:12" ht="16.5">
      <c r="A25" s="89"/>
      <c r="B25" s="92" t="s">
        <v>286</v>
      </c>
      <c r="C25" s="154">
        <v>7494</v>
      </c>
      <c r="D25" s="276">
        <v>7694</v>
      </c>
      <c r="E25" s="154">
        <v>7694</v>
      </c>
      <c r="F25" s="276">
        <v>0</v>
      </c>
      <c r="G25" s="154">
        <f t="shared" si="0"/>
        <v>7694</v>
      </c>
      <c r="H25" s="563">
        <f t="shared" si="1"/>
        <v>1</v>
      </c>
      <c r="L25" s="49"/>
    </row>
    <row r="26" spans="1:12" ht="16.5">
      <c r="A26" s="89"/>
      <c r="B26" s="92" t="s">
        <v>139</v>
      </c>
      <c r="C26" s="154">
        <v>240</v>
      </c>
      <c r="D26" s="276">
        <v>240</v>
      </c>
      <c r="E26" s="154">
        <v>197</v>
      </c>
      <c r="F26" s="276">
        <v>0</v>
      </c>
      <c r="G26" s="154">
        <f t="shared" si="0"/>
        <v>197</v>
      </c>
      <c r="H26" s="563">
        <f t="shared" si="1"/>
        <v>0.8208333333333333</v>
      </c>
      <c r="L26" s="49"/>
    </row>
    <row r="27" spans="1:12" ht="16.5">
      <c r="A27" s="95"/>
      <c r="B27" s="96" t="s">
        <v>133</v>
      </c>
      <c r="C27" s="276">
        <v>12000</v>
      </c>
      <c r="D27" s="278">
        <v>12185</v>
      </c>
      <c r="E27" s="277">
        <v>12185</v>
      </c>
      <c r="F27" s="278">
        <v>0</v>
      </c>
      <c r="G27" s="154">
        <f t="shared" si="0"/>
        <v>12185</v>
      </c>
      <c r="H27" s="563">
        <f t="shared" si="1"/>
        <v>1</v>
      </c>
      <c r="L27" s="49"/>
    </row>
    <row r="28" spans="1:12" ht="33">
      <c r="A28" s="108"/>
      <c r="B28" s="109" t="s">
        <v>390</v>
      </c>
      <c r="C28" s="280">
        <v>120</v>
      </c>
      <c r="D28" s="240">
        <v>275</v>
      </c>
      <c r="E28" s="240">
        <v>275</v>
      </c>
      <c r="F28" s="493">
        <v>0</v>
      </c>
      <c r="G28" s="154">
        <f t="shared" si="0"/>
        <v>275</v>
      </c>
      <c r="H28" s="563">
        <f t="shared" si="1"/>
        <v>1</v>
      </c>
      <c r="L28" s="49"/>
    </row>
    <row r="29" spans="1:12" ht="16.5">
      <c r="A29" s="95"/>
      <c r="B29" s="96" t="s">
        <v>134</v>
      </c>
      <c r="C29" s="278">
        <v>600</v>
      </c>
      <c r="D29" s="281">
        <v>600</v>
      </c>
      <c r="E29" s="240">
        <v>600</v>
      </c>
      <c r="F29" s="493">
        <v>0</v>
      </c>
      <c r="G29" s="154">
        <f t="shared" si="0"/>
        <v>600</v>
      </c>
      <c r="H29" s="563">
        <f t="shared" si="1"/>
        <v>1</v>
      </c>
      <c r="L29" s="49"/>
    </row>
    <row r="30" spans="1:12" ht="32.25" customHeight="1">
      <c r="A30" s="95"/>
      <c r="B30" s="259" t="s">
        <v>285</v>
      </c>
      <c r="C30" s="240">
        <v>300</v>
      </c>
      <c r="D30" s="240">
        <v>600</v>
      </c>
      <c r="E30" s="240">
        <v>600</v>
      </c>
      <c r="F30" s="493">
        <v>0</v>
      </c>
      <c r="G30" s="154">
        <f t="shared" si="0"/>
        <v>600</v>
      </c>
      <c r="H30" s="563">
        <f t="shared" si="1"/>
        <v>1</v>
      </c>
      <c r="L30" s="49"/>
    </row>
    <row r="31" spans="1:12" ht="32.25" customHeight="1">
      <c r="A31" s="95"/>
      <c r="B31" s="259" t="s">
        <v>892</v>
      </c>
      <c r="C31" s="240"/>
      <c r="D31" s="240">
        <v>35</v>
      </c>
      <c r="E31" s="240">
        <v>35</v>
      </c>
      <c r="F31" s="493"/>
      <c r="G31" s="154">
        <f t="shared" si="0"/>
        <v>35</v>
      </c>
      <c r="H31" s="563">
        <f t="shared" si="1"/>
        <v>1</v>
      </c>
      <c r="L31" s="49"/>
    </row>
    <row r="32" spans="1:12" ht="16.5">
      <c r="A32" s="95"/>
      <c r="B32" s="259" t="s">
        <v>278</v>
      </c>
      <c r="C32" s="240"/>
      <c r="D32" s="240">
        <v>250</v>
      </c>
      <c r="E32" s="240">
        <v>250</v>
      </c>
      <c r="F32" s="493">
        <v>0</v>
      </c>
      <c r="G32" s="154">
        <f t="shared" si="0"/>
        <v>250</v>
      </c>
      <c r="H32" s="501">
        <f t="shared" si="1"/>
        <v>1</v>
      </c>
      <c r="L32" s="49"/>
    </row>
    <row r="33" spans="1:12" ht="33">
      <c r="A33" s="89"/>
      <c r="B33" s="92" t="s">
        <v>177</v>
      </c>
      <c r="C33" s="276">
        <v>30</v>
      </c>
      <c r="D33" s="240">
        <v>30</v>
      </c>
      <c r="E33" s="240">
        <v>30</v>
      </c>
      <c r="F33" s="493">
        <v>0</v>
      </c>
      <c r="G33" s="154">
        <f t="shared" si="0"/>
        <v>30</v>
      </c>
      <c r="H33" s="501">
        <f t="shared" si="1"/>
        <v>1</v>
      </c>
      <c r="L33" s="49"/>
    </row>
    <row r="34" spans="1:12" ht="16.5">
      <c r="A34" s="89"/>
      <c r="B34" s="92" t="s">
        <v>178</v>
      </c>
      <c r="C34" s="154">
        <v>250</v>
      </c>
      <c r="D34" s="276">
        <v>250</v>
      </c>
      <c r="E34" s="276">
        <v>250</v>
      </c>
      <c r="F34" s="276">
        <v>0</v>
      </c>
      <c r="G34" s="154">
        <f t="shared" si="0"/>
        <v>250</v>
      </c>
      <c r="H34" s="501">
        <f t="shared" si="1"/>
        <v>1</v>
      </c>
      <c r="L34" s="49"/>
    </row>
    <row r="35" spans="1:12" ht="16.5">
      <c r="A35" s="89"/>
      <c r="B35" s="92" t="s">
        <v>179</v>
      </c>
      <c r="C35" s="154">
        <v>200</v>
      </c>
      <c r="D35" s="276">
        <v>200</v>
      </c>
      <c r="E35" s="154">
        <v>200</v>
      </c>
      <c r="F35" s="276">
        <v>0</v>
      </c>
      <c r="G35" s="154">
        <f t="shared" si="0"/>
        <v>200</v>
      </c>
      <c r="H35" s="501">
        <f t="shared" si="1"/>
        <v>1</v>
      </c>
      <c r="L35" s="49"/>
    </row>
    <row r="36" spans="1:12" ht="33">
      <c r="A36" s="95"/>
      <c r="B36" s="259" t="s">
        <v>277</v>
      </c>
      <c r="C36" s="240">
        <v>0</v>
      </c>
      <c r="D36" s="240">
        <v>100</v>
      </c>
      <c r="E36" s="240">
        <v>100</v>
      </c>
      <c r="F36" s="240">
        <v>0</v>
      </c>
      <c r="G36" s="154">
        <f t="shared" si="0"/>
        <v>100</v>
      </c>
      <c r="H36" s="501">
        <f t="shared" si="1"/>
        <v>1</v>
      </c>
      <c r="L36" s="49"/>
    </row>
    <row r="37" spans="1:12" ht="33">
      <c r="A37" s="95"/>
      <c r="B37" s="259" t="s">
        <v>273</v>
      </c>
      <c r="C37" s="240">
        <v>0</v>
      </c>
      <c r="D37" s="240">
        <v>100</v>
      </c>
      <c r="E37" s="240">
        <v>100</v>
      </c>
      <c r="F37" s="240">
        <v>0</v>
      </c>
      <c r="G37" s="154">
        <f t="shared" si="0"/>
        <v>100</v>
      </c>
      <c r="H37" s="563">
        <f t="shared" si="1"/>
        <v>1</v>
      </c>
      <c r="L37" s="49"/>
    </row>
    <row r="38" spans="1:12" ht="33">
      <c r="A38" s="95"/>
      <c r="B38" s="259" t="s">
        <v>274</v>
      </c>
      <c r="C38" s="240">
        <v>0</v>
      </c>
      <c r="D38" s="240">
        <v>100</v>
      </c>
      <c r="E38" s="240">
        <v>100</v>
      </c>
      <c r="F38" s="240">
        <v>0</v>
      </c>
      <c r="G38" s="154">
        <f t="shared" si="0"/>
        <v>100</v>
      </c>
      <c r="H38" s="563">
        <f t="shared" si="1"/>
        <v>1</v>
      </c>
      <c r="L38" s="49"/>
    </row>
    <row r="39" spans="1:12" ht="33">
      <c r="A39" s="527"/>
      <c r="B39" s="528" t="s">
        <v>272</v>
      </c>
      <c r="C39" s="240">
        <v>0</v>
      </c>
      <c r="D39" s="240">
        <v>50</v>
      </c>
      <c r="E39" s="240">
        <v>50</v>
      </c>
      <c r="F39" s="240">
        <v>0</v>
      </c>
      <c r="G39" s="529">
        <f t="shared" si="0"/>
        <v>50</v>
      </c>
      <c r="H39" s="564">
        <f t="shared" si="1"/>
        <v>1</v>
      </c>
      <c r="L39" s="49"/>
    </row>
    <row r="40" spans="1:8" ht="16.5">
      <c r="A40" s="50"/>
      <c r="B40" s="525" t="s">
        <v>280</v>
      </c>
      <c r="C40" s="286">
        <v>0</v>
      </c>
      <c r="D40" s="276">
        <v>50</v>
      </c>
      <c r="E40" s="526">
        <v>50</v>
      </c>
      <c r="F40" s="139"/>
      <c r="G40" s="276">
        <f t="shared" si="0"/>
        <v>50</v>
      </c>
      <c r="H40" s="565">
        <f t="shared" si="1"/>
        <v>1</v>
      </c>
    </row>
    <row r="41" spans="1:8" ht="33">
      <c r="A41" s="43"/>
      <c r="B41" s="284" t="s">
        <v>893</v>
      </c>
      <c r="C41" s="240">
        <v>0</v>
      </c>
      <c r="D41" s="280">
        <v>290</v>
      </c>
      <c r="E41" s="240">
        <v>290</v>
      </c>
      <c r="F41" s="42"/>
      <c r="G41" s="280">
        <f t="shared" si="0"/>
        <v>290</v>
      </c>
      <c r="H41" s="600">
        <f t="shared" si="1"/>
        <v>1</v>
      </c>
    </row>
    <row r="42" spans="1:8" ht="49.5">
      <c r="A42" s="50"/>
      <c r="B42" s="525" t="s">
        <v>894</v>
      </c>
      <c r="C42" s="286">
        <v>0</v>
      </c>
      <c r="D42" s="276">
        <v>180</v>
      </c>
      <c r="E42" s="526">
        <v>180</v>
      </c>
      <c r="F42" s="139"/>
      <c r="G42" s="276">
        <f t="shared" si="0"/>
        <v>180</v>
      </c>
      <c r="H42" s="565">
        <f t="shared" si="1"/>
        <v>1</v>
      </c>
    </row>
    <row r="43" spans="1:8" ht="33">
      <c r="A43" s="43"/>
      <c r="B43" s="284" t="s">
        <v>281</v>
      </c>
      <c r="C43" s="240">
        <v>0</v>
      </c>
      <c r="D43" s="154">
        <v>20</v>
      </c>
      <c r="E43" s="281">
        <v>20</v>
      </c>
      <c r="F43" s="42"/>
      <c r="G43" s="154">
        <f t="shared" si="0"/>
        <v>20</v>
      </c>
      <c r="H43" s="563">
        <f t="shared" si="1"/>
        <v>1</v>
      </c>
    </row>
    <row r="44" spans="1:8" ht="33">
      <c r="A44" s="43"/>
      <c r="B44" s="284" t="s">
        <v>287</v>
      </c>
      <c r="C44" s="240">
        <v>0</v>
      </c>
      <c r="D44" s="154">
        <v>80</v>
      </c>
      <c r="E44" s="281">
        <v>80</v>
      </c>
      <c r="F44" s="42"/>
      <c r="G44" s="154">
        <f t="shared" si="0"/>
        <v>80</v>
      </c>
      <c r="H44" s="563">
        <f t="shared" si="1"/>
        <v>1</v>
      </c>
    </row>
    <row r="45" spans="1:8" ht="33">
      <c r="A45" s="43"/>
      <c r="B45" s="284" t="s">
        <v>288</v>
      </c>
      <c r="C45" s="240">
        <v>0</v>
      </c>
      <c r="D45" s="895">
        <v>120</v>
      </c>
      <c r="E45" s="281">
        <v>120</v>
      </c>
      <c r="F45" s="42"/>
      <c r="G45" s="277">
        <f t="shared" si="0"/>
        <v>120</v>
      </c>
      <c r="H45" s="563">
        <f t="shared" si="1"/>
        <v>1</v>
      </c>
    </row>
    <row r="46" spans="1:8" ht="16.5">
      <c r="A46" s="43"/>
      <c r="B46" s="284" t="s">
        <v>895</v>
      </c>
      <c r="C46" s="240"/>
      <c r="D46" s="895">
        <v>50</v>
      </c>
      <c r="E46" s="281">
        <v>50</v>
      </c>
      <c r="F46" s="487"/>
      <c r="G46" s="240">
        <f t="shared" si="0"/>
        <v>50</v>
      </c>
      <c r="H46" s="894">
        <f t="shared" si="1"/>
        <v>1</v>
      </c>
    </row>
    <row r="47" spans="1:8" ht="16.5">
      <c r="A47" s="43"/>
      <c r="B47" s="284" t="s">
        <v>896</v>
      </c>
      <c r="C47" s="240"/>
      <c r="D47" s="895">
        <v>50</v>
      </c>
      <c r="E47" s="281">
        <v>50</v>
      </c>
      <c r="F47" s="487"/>
      <c r="G47" s="240">
        <f t="shared" si="0"/>
        <v>50</v>
      </c>
      <c r="H47" s="894">
        <f t="shared" si="1"/>
        <v>1</v>
      </c>
    </row>
    <row r="48" spans="1:8" ht="16.5">
      <c r="A48" s="43"/>
      <c r="B48" s="284" t="s">
        <v>897</v>
      </c>
      <c r="C48" s="240"/>
      <c r="D48" s="895">
        <v>50</v>
      </c>
      <c r="E48" s="281">
        <v>50</v>
      </c>
      <c r="F48" s="487"/>
      <c r="G48" s="240">
        <f t="shared" si="0"/>
        <v>50</v>
      </c>
      <c r="H48" s="894">
        <f t="shared" si="1"/>
        <v>1</v>
      </c>
    </row>
    <row r="49" spans="1:8" ht="33">
      <c r="A49" s="43"/>
      <c r="B49" s="284" t="s">
        <v>898</v>
      </c>
      <c r="C49" s="240"/>
      <c r="D49" s="895">
        <v>150</v>
      </c>
      <c r="E49" s="281">
        <v>150</v>
      </c>
      <c r="F49" s="487"/>
      <c r="G49" s="240">
        <f t="shared" si="0"/>
        <v>150</v>
      </c>
      <c r="H49" s="894">
        <f t="shared" si="1"/>
        <v>1</v>
      </c>
    </row>
    <row r="50" spans="1:8" ht="33">
      <c r="A50" s="43"/>
      <c r="B50" s="284" t="s">
        <v>900</v>
      </c>
      <c r="C50" s="240"/>
      <c r="D50" s="895">
        <v>50</v>
      </c>
      <c r="E50" s="281">
        <v>50</v>
      </c>
      <c r="F50" s="487"/>
      <c r="G50" s="240">
        <f t="shared" si="0"/>
        <v>50</v>
      </c>
      <c r="H50" s="894">
        <f t="shared" si="1"/>
        <v>1</v>
      </c>
    </row>
    <row r="51" spans="1:8" ht="16.5">
      <c r="A51" s="43"/>
      <c r="B51" s="284" t="s">
        <v>901</v>
      </c>
      <c r="C51" s="240"/>
      <c r="D51" s="895">
        <v>30</v>
      </c>
      <c r="E51" s="281">
        <v>30</v>
      </c>
      <c r="F51" s="487"/>
      <c r="G51" s="240">
        <f t="shared" si="0"/>
        <v>30</v>
      </c>
      <c r="H51" s="894">
        <f t="shared" si="1"/>
        <v>1</v>
      </c>
    </row>
    <row r="52" spans="1:8" ht="18.75" customHeight="1">
      <c r="A52" s="43"/>
      <c r="B52" s="284" t="s">
        <v>899</v>
      </c>
      <c r="C52" s="240">
        <v>0</v>
      </c>
      <c r="D52" s="895">
        <v>200</v>
      </c>
      <c r="E52" s="281">
        <v>200</v>
      </c>
      <c r="F52" s="487"/>
      <c r="G52" s="276">
        <f t="shared" si="0"/>
        <v>200</v>
      </c>
      <c r="H52" s="566">
        <f t="shared" si="1"/>
        <v>1</v>
      </c>
    </row>
    <row r="53" spans="1:8" ht="33">
      <c r="A53" s="43"/>
      <c r="B53" s="284" t="s">
        <v>902</v>
      </c>
      <c r="C53" s="240"/>
      <c r="D53" s="895">
        <v>20000</v>
      </c>
      <c r="E53" s="281">
        <v>20000</v>
      </c>
      <c r="F53" s="487"/>
      <c r="G53" s="154">
        <f t="shared" si="0"/>
        <v>20000</v>
      </c>
      <c r="H53" s="566">
        <f t="shared" si="1"/>
        <v>1</v>
      </c>
    </row>
    <row r="54" spans="1:8" ht="33">
      <c r="A54" s="43"/>
      <c r="B54" s="284" t="s">
        <v>391</v>
      </c>
      <c r="C54" s="240">
        <v>0</v>
      </c>
      <c r="D54" s="895">
        <v>50</v>
      </c>
      <c r="E54" s="281">
        <v>50</v>
      </c>
      <c r="F54" s="487"/>
      <c r="G54" s="153">
        <f t="shared" si="0"/>
        <v>50</v>
      </c>
      <c r="H54" s="566">
        <f t="shared" si="1"/>
        <v>1</v>
      </c>
    </row>
    <row r="55" spans="1:8" ht="16.5">
      <c r="A55" s="43"/>
      <c r="B55" s="284" t="s">
        <v>392</v>
      </c>
      <c r="C55" s="240">
        <v>0</v>
      </c>
      <c r="D55" s="895">
        <v>22</v>
      </c>
      <c r="E55" s="281">
        <v>20</v>
      </c>
      <c r="F55" s="487"/>
      <c r="G55" s="153">
        <f t="shared" si="0"/>
        <v>20</v>
      </c>
      <c r="H55" s="566">
        <f t="shared" si="1"/>
        <v>0.9090909090909091</v>
      </c>
    </row>
    <row r="56" spans="1:8" ht="16.5">
      <c r="A56" s="43"/>
      <c r="B56" s="284" t="s">
        <v>393</v>
      </c>
      <c r="C56" s="240">
        <v>0</v>
      </c>
      <c r="D56" s="895">
        <v>100</v>
      </c>
      <c r="E56" s="281">
        <v>100</v>
      </c>
      <c r="F56" s="487"/>
      <c r="G56" s="153">
        <f t="shared" si="0"/>
        <v>100</v>
      </c>
      <c r="H56" s="566">
        <f t="shared" si="1"/>
        <v>1</v>
      </c>
    </row>
    <row r="57" spans="1:8" ht="16.5">
      <c r="A57" s="43"/>
      <c r="B57" s="284" t="s">
        <v>394</v>
      </c>
      <c r="C57" s="240">
        <v>0</v>
      </c>
      <c r="D57" s="895">
        <v>250</v>
      </c>
      <c r="E57" s="281">
        <v>250</v>
      </c>
      <c r="F57" s="487"/>
      <c r="G57" s="153">
        <f t="shared" si="0"/>
        <v>250</v>
      </c>
      <c r="H57" s="566">
        <f t="shared" si="1"/>
        <v>1</v>
      </c>
    </row>
    <row r="58" spans="1:8" ht="16.5">
      <c r="A58" s="43"/>
      <c r="B58" s="284" t="s">
        <v>395</v>
      </c>
      <c r="C58" s="240">
        <v>0</v>
      </c>
      <c r="D58" s="895">
        <v>0</v>
      </c>
      <c r="E58" s="281">
        <v>50</v>
      </c>
      <c r="F58" s="487"/>
      <c r="G58" s="153">
        <f t="shared" si="0"/>
        <v>50</v>
      </c>
      <c r="H58" s="566"/>
    </row>
    <row r="59" spans="1:8" ht="33">
      <c r="A59" s="43"/>
      <c r="B59" s="284" t="s">
        <v>450</v>
      </c>
      <c r="C59" s="240">
        <v>0</v>
      </c>
      <c r="D59" s="154">
        <v>50</v>
      </c>
      <c r="E59" s="281">
        <v>50</v>
      </c>
      <c r="F59" s="487"/>
      <c r="G59" s="153">
        <f t="shared" si="0"/>
        <v>50</v>
      </c>
      <c r="H59" s="566"/>
    </row>
    <row r="60" spans="1:8" ht="33">
      <c r="A60" s="43"/>
      <c r="B60" s="284" t="s">
        <v>289</v>
      </c>
      <c r="C60" s="240">
        <v>0</v>
      </c>
      <c r="D60" s="895">
        <v>50</v>
      </c>
      <c r="E60" s="240">
        <v>50</v>
      </c>
      <c r="F60" s="487"/>
      <c r="G60" s="154">
        <f t="shared" si="0"/>
        <v>50</v>
      </c>
      <c r="H60" s="523">
        <f t="shared" si="1"/>
        <v>1</v>
      </c>
    </row>
    <row r="61" spans="1:12" ht="16.5">
      <c r="A61" s="95"/>
      <c r="B61" s="259"/>
      <c r="C61" s="276"/>
      <c r="D61" s="276"/>
      <c r="E61" s="276"/>
      <c r="F61" s="276"/>
      <c r="G61" s="153"/>
      <c r="H61" s="524"/>
      <c r="L61" s="49"/>
    </row>
    <row r="62" spans="1:12" ht="30.75">
      <c r="A62" s="89">
        <v>7</v>
      </c>
      <c r="B62" s="100" t="s">
        <v>180</v>
      </c>
      <c r="C62" s="153">
        <f>SUM(C63:C65)</f>
        <v>100</v>
      </c>
      <c r="D62" s="153">
        <f>SUM(D63:D65)</f>
        <v>210</v>
      </c>
      <c r="E62" s="999">
        <f>SUM(E63:E65)</f>
        <v>210</v>
      </c>
      <c r="F62" s="153">
        <f>SUM(F63:F65)</f>
        <v>0</v>
      </c>
      <c r="G62" s="153">
        <f t="shared" si="0"/>
        <v>210</v>
      </c>
      <c r="H62" s="524">
        <f t="shared" si="1"/>
        <v>1</v>
      </c>
      <c r="L62" s="49"/>
    </row>
    <row r="63" spans="1:12" ht="33">
      <c r="A63" s="89"/>
      <c r="B63" s="92" t="s">
        <v>279</v>
      </c>
      <c r="C63" s="153">
        <v>0</v>
      </c>
      <c r="D63" s="276">
        <v>100</v>
      </c>
      <c r="E63" s="154">
        <v>100</v>
      </c>
      <c r="F63" s="275">
        <v>0</v>
      </c>
      <c r="G63" s="154">
        <f t="shared" si="0"/>
        <v>100</v>
      </c>
      <c r="H63" s="501">
        <f t="shared" si="1"/>
        <v>1</v>
      </c>
      <c r="L63" s="49"/>
    </row>
    <row r="64" spans="1:12" ht="33">
      <c r="A64" s="89"/>
      <c r="B64" s="92" t="s">
        <v>903</v>
      </c>
      <c r="C64" s="153"/>
      <c r="D64" s="276">
        <v>10</v>
      </c>
      <c r="E64" s="154">
        <v>10</v>
      </c>
      <c r="F64" s="275"/>
      <c r="G64" s="154"/>
      <c r="H64" s="501"/>
      <c r="L64" s="49"/>
    </row>
    <row r="65" spans="1:12" ht="33">
      <c r="A65" s="89"/>
      <c r="B65" s="92" t="s">
        <v>181</v>
      </c>
      <c r="C65" s="154">
        <v>100</v>
      </c>
      <c r="D65" s="282">
        <v>100</v>
      </c>
      <c r="E65" s="154">
        <v>100</v>
      </c>
      <c r="F65" s="276">
        <v>0</v>
      </c>
      <c r="G65" s="153">
        <f t="shared" si="0"/>
        <v>100</v>
      </c>
      <c r="H65" s="563">
        <f t="shared" si="1"/>
        <v>1</v>
      </c>
      <c r="L65" s="49"/>
    </row>
    <row r="66" spans="1:12" ht="16.5">
      <c r="A66" s="89"/>
      <c r="B66" s="119"/>
      <c r="C66" s="154"/>
      <c r="D66" s="282"/>
      <c r="E66" s="276"/>
      <c r="F66" s="276"/>
      <c r="G66" s="153"/>
      <c r="H66" s="502"/>
      <c r="L66" s="49"/>
    </row>
    <row r="67" spans="1:12" ht="33.75" customHeight="1">
      <c r="A67" s="95">
        <v>8</v>
      </c>
      <c r="B67" s="120" t="s">
        <v>136</v>
      </c>
      <c r="C67" s="275">
        <f>SUM(C68:C76)</f>
        <v>7400</v>
      </c>
      <c r="D67" s="275">
        <f>SUM(D68:D76)</f>
        <v>8600</v>
      </c>
      <c r="E67" s="283">
        <f>SUM(E68:E76)</f>
        <v>7650</v>
      </c>
      <c r="F67" s="283">
        <f>SUM(F68:F76)</f>
        <v>0</v>
      </c>
      <c r="G67" s="153">
        <f t="shared" si="0"/>
        <v>7650</v>
      </c>
      <c r="H67" s="502">
        <f t="shared" si="1"/>
        <v>0.8895348837209303</v>
      </c>
      <c r="L67" s="49"/>
    </row>
    <row r="68" spans="1:12" ht="16.5">
      <c r="A68" s="89"/>
      <c r="B68" s="92" t="s">
        <v>137</v>
      </c>
      <c r="C68" s="154">
        <v>6000</v>
      </c>
      <c r="D68" s="276">
        <v>5700</v>
      </c>
      <c r="E68" s="276">
        <v>5700</v>
      </c>
      <c r="F68" s="276">
        <v>0</v>
      </c>
      <c r="G68" s="154">
        <f t="shared" si="0"/>
        <v>5700</v>
      </c>
      <c r="H68" s="563">
        <f t="shared" si="1"/>
        <v>1</v>
      </c>
      <c r="L68" s="49"/>
    </row>
    <row r="69" spans="1:12" ht="16.5">
      <c r="A69" s="89"/>
      <c r="B69" s="119" t="s">
        <v>165</v>
      </c>
      <c r="C69" s="154">
        <v>1000</v>
      </c>
      <c r="D69" s="276">
        <v>900</v>
      </c>
      <c r="E69" s="276">
        <v>150</v>
      </c>
      <c r="F69" s="276">
        <v>0</v>
      </c>
      <c r="G69" s="154">
        <f t="shared" si="0"/>
        <v>150</v>
      </c>
      <c r="H69" s="563">
        <f t="shared" si="1"/>
        <v>0.16666666666666666</v>
      </c>
      <c r="L69" s="49"/>
    </row>
    <row r="70" spans="1:12" ht="16.5">
      <c r="A70" s="89"/>
      <c r="B70" s="119" t="s">
        <v>275</v>
      </c>
      <c r="C70" s="154">
        <v>300</v>
      </c>
      <c r="D70" s="276">
        <v>1100</v>
      </c>
      <c r="E70" s="276">
        <v>1100</v>
      </c>
      <c r="F70" s="276">
        <v>0</v>
      </c>
      <c r="G70" s="154">
        <f t="shared" si="0"/>
        <v>1100</v>
      </c>
      <c r="H70" s="563">
        <f t="shared" si="1"/>
        <v>1</v>
      </c>
      <c r="L70" s="49"/>
    </row>
    <row r="71" spans="1:12" ht="33">
      <c r="A71" s="89"/>
      <c r="B71" s="119" t="s">
        <v>282</v>
      </c>
      <c r="C71" s="154">
        <v>100</v>
      </c>
      <c r="D71" s="276">
        <v>100</v>
      </c>
      <c r="E71" s="276">
        <v>100</v>
      </c>
      <c r="F71" s="276"/>
      <c r="G71" s="154">
        <f t="shared" si="0"/>
        <v>100</v>
      </c>
      <c r="H71" s="563">
        <f t="shared" si="1"/>
        <v>1</v>
      </c>
      <c r="L71" s="49"/>
    </row>
    <row r="72" spans="1:12" ht="16.5">
      <c r="A72" s="89"/>
      <c r="B72" s="119" t="s">
        <v>283</v>
      </c>
      <c r="C72" s="154">
        <v>0</v>
      </c>
      <c r="D72" s="276">
        <v>30</v>
      </c>
      <c r="E72" s="276">
        <v>30</v>
      </c>
      <c r="F72" s="276"/>
      <c r="G72" s="154">
        <f t="shared" si="0"/>
        <v>30</v>
      </c>
      <c r="H72" s="563">
        <f t="shared" si="1"/>
        <v>1</v>
      </c>
      <c r="L72" s="49"/>
    </row>
    <row r="73" spans="1:12" ht="16.5">
      <c r="A73" s="89"/>
      <c r="B73" s="119" t="s">
        <v>904</v>
      </c>
      <c r="C73" s="154">
        <v>0</v>
      </c>
      <c r="D73" s="276">
        <v>190</v>
      </c>
      <c r="E73" s="276">
        <v>40</v>
      </c>
      <c r="F73" s="276"/>
      <c r="G73" s="154">
        <f t="shared" si="0"/>
        <v>40</v>
      </c>
      <c r="H73" s="563">
        <f t="shared" si="1"/>
        <v>0.21052631578947367</v>
      </c>
      <c r="L73" s="49"/>
    </row>
    <row r="74" spans="1:12" ht="33">
      <c r="A74" s="89"/>
      <c r="B74" s="119" t="s">
        <v>276</v>
      </c>
      <c r="C74" s="154">
        <v>0</v>
      </c>
      <c r="D74" s="276">
        <v>200</v>
      </c>
      <c r="E74" s="276">
        <v>200</v>
      </c>
      <c r="F74" s="276"/>
      <c r="G74" s="154">
        <f t="shared" si="0"/>
        <v>200</v>
      </c>
      <c r="H74" s="563">
        <f t="shared" si="1"/>
        <v>1</v>
      </c>
      <c r="L74" s="49"/>
    </row>
    <row r="75" spans="1:12" ht="16.5">
      <c r="A75" s="89"/>
      <c r="B75" s="119" t="s">
        <v>395</v>
      </c>
      <c r="C75" s="154">
        <v>0</v>
      </c>
      <c r="D75" s="276">
        <v>50</v>
      </c>
      <c r="E75" s="276">
        <v>0</v>
      </c>
      <c r="F75" s="276"/>
      <c r="G75" s="154">
        <f t="shared" si="0"/>
        <v>0</v>
      </c>
      <c r="H75" s="501">
        <f t="shared" si="1"/>
        <v>0</v>
      </c>
      <c r="L75" s="49"/>
    </row>
    <row r="76" spans="1:12" ht="16.5">
      <c r="A76" s="89"/>
      <c r="B76" s="119" t="s">
        <v>284</v>
      </c>
      <c r="C76" s="154">
        <v>0</v>
      </c>
      <c r="D76" s="276">
        <v>330</v>
      </c>
      <c r="E76" s="276">
        <v>330</v>
      </c>
      <c r="F76" s="276">
        <v>0</v>
      </c>
      <c r="G76" s="154">
        <f t="shared" si="0"/>
        <v>330</v>
      </c>
      <c r="H76" s="563">
        <f t="shared" si="1"/>
        <v>1</v>
      </c>
      <c r="L76" s="49"/>
    </row>
    <row r="77" spans="1:12" ht="16.5">
      <c r="A77" s="89"/>
      <c r="B77" s="121"/>
      <c r="C77" s="154"/>
      <c r="D77" s="276"/>
      <c r="E77" s="276"/>
      <c r="F77" s="276"/>
      <c r="G77" s="153"/>
      <c r="H77" s="502"/>
      <c r="L77" s="49"/>
    </row>
    <row r="78" spans="1:12" ht="16.5">
      <c r="A78" s="89"/>
      <c r="B78" s="103" t="s">
        <v>56</v>
      </c>
      <c r="C78" s="155">
        <f>SUM(C67+C62+C24+C21+C17+C5+C11+C14)</f>
        <v>64884</v>
      </c>
      <c r="D78" s="155">
        <f>SUM(D67+D62+D24+D21+D17+D5+D11+D14)</f>
        <v>195376</v>
      </c>
      <c r="E78" s="155">
        <f>SUM(E67+E62+E24+E21+E17+E5+E11+E14)</f>
        <v>89082</v>
      </c>
      <c r="F78" s="155">
        <f>SUM(F67+F62+F24+F21+F17+F5+F11+F14)</f>
        <v>1270</v>
      </c>
      <c r="G78" s="155">
        <f>SUM(G67+G62+G24+G21+G17+G5+G11+G14)</f>
        <v>87812</v>
      </c>
      <c r="H78" s="502">
        <f t="shared" si="1"/>
        <v>0.4559516010154778</v>
      </c>
      <c r="L78" s="49"/>
    </row>
    <row r="79" spans="1:12" ht="16.5">
      <c r="A79" s="89"/>
      <c r="B79" s="103"/>
      <c r="C79" s="154"/>
      <c r="D79" s="276"/>
      <c r="E79" s="276"/>
      <c r="F79" s="276"/>
      <c r="G79" s="153"/>
      <c r="H79" s="502"/>
      <c r="L79" s="49"/>
    </row>
    <row r="80" spans="1:12" ht="16.5">
      <c r="A80" s="1211" t="s">
        <v>125</v>
      </c>
      <c r="B80" s="1218"/>
      <c r="C80" s="154"/>
      <c r="D80" s="276"/>
      <c r="E80" s="276"/>
      <c r="F80" s="276"/>
      <c r="G80" s="153"/>
      <c r="H80" s="502"/>
      <c r="L80" s="49"/>
    </row>
    <row r="81" spans="1:12" ht="16.5">
      <c r="A81" s="89"/>
      <c r="B81" s="92"/>
      <c r="C81" s="146"/>
      <c r="D81" s="149"/>
      <c r="E81" s="149"/>
      <c r="F81" s="276"/>
      <c r="G81" s="153"/>
      <c r="H81" s="502"/>
      <c r="L81" s="49"/>
    </row>
    <row r="82" spans="1:8" ht="16.5">
      <c r="A82" s="89"/>
      <c r="B82" s="103" t="s">
        <v>56</v>
      </c>
      <c r="C82" s="155">
        <v>0</v>
      </c>
      <c r="D82" s="155">
        <v>0</v>
      </c>
      <c r="E82" s="155">
        <v>0</v>
      </c>
      <c r="F82" s="155">
        <v>0</v>
      </c>
      <c r="G82" s="155">
        <v>0</v>
      </c>
      <c r="H82" s="502"/>
    </row>
    <row r="83" spans="1:8" ht="16.5">
      <c r="A83" s="89"/>
      <c r="B83" s="104"/>
      <c r="C83" s="154"/>
      <c r="D83" s="276"/>
      <c r="E83" s="276"/>
      <c r="F83" s="276"/>
      <c r="G83" s="153"/>
      <c r="H83" s="502"/>
    </row>
    <row r="84" spans="1:8" ht="17.25" thickBot="1">
      <c r="A84" s="97"/>
      <c r="B84" s="105" t="s">
        <v>123</v>
      </c>
      <c r="C84" s="156">
        <f>SUM(C82+C78)</f>
        <v>64884</v>
      </c>
      <c r="D84" s="156">
        <f>SUM(D82+D78)</f>
        <v>195376</v>
      </c>
      <c r="E84" s="156">
        <f>SUM(E82+E78)</f>
        <v>89082</v>
      </c>
      <c r="F84" s="156">
        <f>SUM(F82+F78)</f>
        <v>1270</v>
      </c>
      <c r="G84" s="499">
        <f t="shared" si="0"/>
        <v>87812</v>
      </c>
      <c r="H84" s="503">
        <f t="shared" si="1"/>
        <v>0.4559516010154778</v>
      </c>
    </row>
    <row r="86" ht="16.5">
      <c r="B86" s="3"/>
    </row>
  </sheetData>
  <sheetProtection/>
  <mergeCells count="9">
    <mergeCell ref="H1:H2"/>
    <mergeCell ref="A3:B3"/>
    <mergeCell ref="A80:B80"/>
    <mergeCell ref="F1:G1"/>
    <mergeCell ref="A1:A2"/>
    <mergeCell ref="B1:B2"/>
    <mergeCell ref="C1:C2"/>
    <mergeCell ref="D1:D2"/>
    <mergeCell ref="E1:E2"/>
  </mergeCells>
  <printOptions/>
  <pageMargins left="0.2" right="0.15748031496062992" top="0.77" bottom="0.47" header="0.2" footer="0.2"/>
  <pageSetup horizontalDpi="600" verticalDpi="600" orientation="portrait" paperSize="9" scale="90" r:id="rId1"/>
  <headerFooter>
    <oddHeader>&amp;C&amp;"Book Antiqua,Félkövér"&amp;11Keszthely Város Önkormányzata
működési célú pénzeszköz átadásai&amp;R&amp;"Book Antiqua,Félkövér"13. sz. melléklet
ezer Ft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.28125" style="106" customWidth="1"/>
    <col min="2" max="2" width="40.28125" style="3" bestFit="1" customWidth="1"/>
    <col min="3" max="3" width="12.140625" style="3" customWidth="1"/>
    <col min="4" max="4" width="12.28125" style="3" customWidth="1"/>
    <col min="5" max="5" width="11.140625" style="3" customWidth="1"/>
    <col min="6" max="6" width="10.140625" style="3" bestFit="1" customWidth="1"/>
    <col min="7" max="7" width="11.00390625" style="3" customWidth="1"/>
    <col min="8" max="8" width="8.8515625" style="3" customWidth="1"/>
    <col min="9" max="16384" width="9.140625" style="3" customWidth="1"/>
  </cols>
  <sheetData>
    <row r="1" spans="1:8" ht="16.5">
      <c r="A1" s="1201" t="s">
        <v>27</v>
      </c>
      <c r="B1" s="1227" t="s">
        <v>130</v>
      </c>
      <c r="C1" s="1098" t="s">
        <v>235</v>
      </c>
      <c r="D1" s="1098" t="s">
        <v>378</v>
      </c>
      <c r="E1" s="1098" t="s">
        <v>377</v>
      </c>
      <c r="F1" s="1200" t="s">
        <v>384</v>
      </c>
      <c r="G1" s="1200"/>
      <c r="H1" s="1224" t="s">
        <v>310</v>
      </c>
    </row>
    <row r="2" spans="1:12" ht="45.75" thickBot="1">
      <c r="A2" s="1202"/>
      <c r="B2" s="1228"/>
      <c r="C2" s="1099"/>
      <c r="D2" s="1099"/>
      <c r="E2" s="1099"/>
      <c r="F2" s="472" t="s">
        <v>175</v>
      </c>
      <c r="G2" s="472" t="s">
        <v>176</v>
      </c>
      <c r="H2" s="1225"/>
      <c r="L2" s="49"/>
    </row>
    <row r="3" spans="1:12" ht="16.5" customHeight="1">
      <c r="A3" s="1205" t="s">
        <v>127</v>
      </c>
      <c r="B3" s="1206"/>
      <c r="C3" s="139"/>
      <c r="D3" s="139"/>
      <c r="E3" s="139"/>
      <c r="F3" s="139"/>
      <c r="G3" s="139"/>
      <c r="H3" s="231"/>
      <c r="L3" s="49"/>
    </row>
    <row r="4" spans="1:12" ht="16.5">
      <c r="A4" s="89"/>
      <c r="B4" s="244"/>
      <c r="C4" s="42"/>
      <c r="D4" s="42"/>
      <c r="E4" s="42"/>
      <c r="F4" s="42"/>
      <c r="G4" s="42"/>
      <c r="H4" s="140"/>
      <c r="L4" s="49"/>
    </row>
    <row r="5" spans="1:12" ht="16.5">
      <c r="A5" s="89">
        <v>1</v>
      </c>
      <c r="B5" s="245" t="s">
        <v>113</v>
      </c>
      <c r="C5" s="233">
        <f>C6</f>
        <v>8932</v>
      </c>
      <c r="D5" s="233">
        <f>D6</f>
        <v>9680</v>
      </c>
      <c r="E5" s="910">
        <f>E6</f>
        <v>9680</v>
      </c>
      <c r="F5" s="233">
        <f>F6</f>
        <v>0</v>
      </c>
      <c r="G5" s="233">
        <f>E5-F5</f>
        <v>9680</v>
      </c>
      <c r="H5" s="504">
        <f>E5/D5</f>
        <v>1</v>
      </c>
      <c r="L5" s="49"/>
    </row>
    <row r="6" spans="1:12" ht="33">
      <c r="A6" s="89"/>
      <c r="B6" s="246" t="s">
        <v>140</v>
      </c>
      <c r="C6" s="230">
        <v>8932</v>
      </c>
      <c r="D6" s="230">
        <v>9680</v>
      </c>
      <c r="E6" s="889">
        <v>9680</v>
      </c>
      <c r="F6" s="233">
        <v>0</v>
      </c>
      <c r="G6" s="230">
        <f aca="true" t="shared" si="0" ref="G6:G16">E6-F6</f>
        <v>9680</v>
      </c>
      <c r="H6" s="505">
        <f aca="true" t="shared" si="1" ref="H6:H24">E6/D6</f>
        <v>1</v>
      </c>
      <c r="L6" s="49"/>
    </row>
    <row r="7" spans="1:12" ht="16.5">
      <c r="A7" s="89"/>
      <c r="B7" s="246"/>
      <c r="C7" s="230"/>
      <c r="D7" s="230"/>
      <c r="E7" s="910"/>
      <c r="F7" s="42"/>
      <c r="G7" s="230">
        <f t="shared" si="0"/>
        <v>0</v>
      </c>
      <c r="H7" s="504"/>
      <c r="L7" s="49"/>
    </row>
    <row r="8" spans="1:12" ht="16.5">
      <c r="A8" s="89">
        <v>2</v>
      </c>
      <c r="B8" s="285" t="s">
        <v>160</v>
      </c>
      <c r="C8" s="233">
        <f>SUM(C9:C10)</f>
        <v>0</v>
      </c>
      <c r="D8" s="233">
        <f>SUM(D9:D10)</f>
        <v>6728</v>
      </c>
      <c r="E8" s="910">
        <f>SUM(E9:E10)</f>
        <v>6728</v>
      </c>
      <c r="F8" s="233">
        <f>SUM(F9:F10)</f>
        <v>289</v>
      </c>
      <c r="G8" s="230">
        <f t="shared" si="0"/>
        <v>6439</v>
      </c>
      <c r="H8" s="504">
        <f t="shared" si="1"/>
        <v>1</v>
      </c>
      <c r="L8" s="49"/>
    </row>
    <row r="9" spans="1:12" ht="16.5">
      <c r="A9" s="89"/>
      <c r="B9" s="246" t="s">
        <v>905</v>
      </c>
      <c r="C9" s="233"/>
      <c r="D9" s="230">
        <v>6439</v>
      </c>
      <c r="E9" s="889">
        <v>6439</v>
      </c>
      <c r="F9" s="233">
        <v>0</v>
      </c>
      <c r="G9" s="230">
        <f t="shared" si="0"/>
        <v>6439</v>
      </c>
      <c r="H9" s="504">
        <f t="shared" si="1"/>
        <v>1</v>
      </c>
      <c r="L9" s="49"/>
    </row>
    <row r="10" spans="1:12" ht="16.5">
      <c r="A10" s="89"/>
      <c r="B10" s="246" t="s">
        <v>291</v>
      </c>
      <c r="C10" s="230"/>
      <c r="D10" s="230">
        <v>289</v>
      </c>
      <c r="E10" s="889">
        <v>289</v>
      </c>
      <c r="F10" s="230">
        <v>289</v>
      </c>
      <c r="G10" s="230">
        <f t="shared" si="0"/>
        <v>0</v>
      </c>
      <c r="H10" s="505">
        <f t="shared" si="1"/>
        <v>1</v>
      </c>
      <c r="L10" s="49"/>
    </row>
    <row r="11" spans="1:12" ht="16.5">
      <c r="A11" s="89"/>
      <c r="B11" s="246"/>
      <c r="C11" s="230"/>
      <c r="D11" s="230"/>
      <c r="E11" s="889"/>
      <c r="F11" s="230"/>
      <c r="G11" s="230">
        <f t="shared" si="0"/>
        <v>0</v>
      </c>
      <c r="H11" s="505"/>
      <c r="L11" s="49"/>
    </row>
    <row r="12" spans="1:12" ht="16.5">
      <c r="A12" s="89">
        <v>3</v>
      </c>
      <c r="B12" s="285" t="s">
        <v>906</v>
      </c>
      <c r="C12" s="233">
        <f>C13</f>
        <v>0</v>
      </c>
      <c r="D12" s="233">
        <f>D13</f>
        <v>330</v>
      </c>
      <c r="E12" s="910">
        <f>E13</f>
        <v>330</v>
      </c>
      <c r="F12" s="233">
        <f>F13</f>
        <v>0</v>
      </c>
      <c r="G12" s="230">
        <f t="shared" si="0"/>
        <v>330</v>
      </c>
      <c r="H12" s="505">
        <f t="shared" si="1"/>
        <v>1</v>
      </c>
      <c r="L12" s="49"/>
    </row>
    <row r="13" spans="1:12" ht="16.5">
      <c r="A13" s="89"/>
      <c r="B13" s="246" t="s">
        <v>907</v>
      </c>
      <c r="C13" s="230"/>
      <c r="D13" s="230">
        <v>330</v>
      </c>
      <c r="E13" s="889">
        <v>330</v>
      </c>
      <c r="F13" s="230">
        <v>0</v>
      </c>
      <c r="G13" s="230">
        <f t="shared" si="0"/>
        <v>330</v>
      </c>
      <c r="H13" s="505">
        <f t="shared" si="1"/>
        <v>1</v>
      </c>
      <c r="L13" s="49"/>
    </row>
    <row r="14" spans="1:12" ht="16.5">
      <c r="A14" s="89"/>
      <c r="B14" s="246"/>
      <c r="C14" s="230"/>
      <c r="D14" s="230"/>
      <c r="E14" s="910">
        <f>SUM(C14:D14)</f>
        <v>0</v>
      </c>
      <c r="F14" s="42"/>
      <c r="G14" s="230">
        <f t="shared" si="0"/>
        <v>0</v>
      </c>
      <c r="H14" s="506"/>
      <c r="L14" s="49"/>
    </row>
    <row r="15" spans="1:13" ht="30.75">
      <c r="A15" s="89">
        <v>4</v>
      </c>
      <c r="B15" s="245" t="s">
        <v>135</v>
      </c>
      <c r="C15" s="241">
        <f>SUM(C16)</f>
        <v>9000</v>
      </c>
      <c r="D15" s="241">
        <f>SUM(D16)</f>
        <v>9000</v>
      </c>
      <c r="E15" s="911">
        <f>SUM(E16)</f>
        <v>9000</v>
      </c>
      <c r="F15" s="241">
        <f>SUM(F16)</f>
        <v>0</v>
      </c>
      <c r="G15" s="233">
        <f t="shared" si="0"/>
        <v>9000</v>
      </c>
      <c r="H15" s="506">
        <f t="shared" si="1"/>
        <v>1</v>
      </c>
      <c r="M15" s="49"/>
    </row>
    <row r="16" spans="1:12" ht="16.5">
      <c r="A16" s="89"/>
      <c r="B16" s="246" t="s">
        <v>141</v>
      </c>
      <c r="C16" s="240">
        <v>9000</v>
      </c>
      <c r="D16" s="240">
        <v>9000</v>
      </c>
      <c r="E16" s="230">
        <v>9000</v>
      </c>
      <c r="F16" s="241">
        <v>0</v>
      </c>
      <c r="G16" s="230">
        <f t="shared" si="0"/>
        <v>9000</v>
      </c>
      <c r="H16" s="507">
        <f t="shared" si="1"/>
        <v>1</v>
      </c>
      <c r="L16" s="49"/>
    </row>
    <row r="17" spans="1:12" ht="16.5">
      <c r="A17" s="89"/>
      <c r="B17" s="246"/>
      <c r="C17" s="230"/>
      <c r="D17" s="230"/>
      <c r="E17" s="233">
        <f>SUM(C17:D17)</f>
        <v>0</v>
      </c>
      <c r="F17" s="42"/>
      <c r="G17" s="233">
        <f>E17-F17</f>
        <v>0</v>
      </c>
      <c r="H17" s="506"/>
      <c r="L17" s="49"/>
    </row>
    <row r="18" spans="1:12" ht="16.5">
      <c r="A18" s="89"/>
      <c r="B18" s="247" t="s">
        <v>56</v>
      </c>
      <c r="C18" s="241">
        <f>SUM(C5+C15+C8+C12)</f>
        <v>17932</v>
      </c>
      <c r="D18" s="241">
        <f>SUM(D5+D15+D8+D12)</f>
        <v>25738</v>
      </c>
      <c r="E18" s="241">
        <f>SUM(E5+E15+E8+E12)</f>
        <v>25738</v>
      </c>
      <c r="F18" s="241">
        <f>SUM(F5+F15+F8+F12)</f>
        <v>289</v>
      </c>
      <c r="G18" s="241">
        <f>SUM(G5+G15+G8+G12)</f>
        <v>25449</v>
      </c>
      <c r="H18" s="506">
        <f t="shared" si="1"/>
        <v>1</v>
      </c>
      <c r="L18" s="49"/>
    </row>
    <row r="19" spans="1:12" ht="16.5">
      <c r="A19" s="89"/>
      <c r="B19" s="247"/>
      <c r="C19" s="230"/>
      <c r="D19" s="230"/>
      <c r="E19" s="230"/>
      <c r="F19" s="42"/>
      <c r="G19" s="233">
        <f aca="true" t="shared" si="2" ref="G19:G24">E19-F19</f>
        <v>0</v>
      </c>
      <c r="H19" s="506"/>
      <c r="L19" s="49"/>
    </row>
    <row r="20" spans="1:12" ht="16.5">
      <c r="A20" s="1211" t="s">
        <v>125</v>
      </c>
      <c r="B20" s="1226"/>
      <c r="C20" s="230"/>
      <c r="D20" s="230"/>
      <c r="E20" s="230"/>
      <c r="F20" s="42"/>
      <c r="G20" s="233">
        <f t="shared" si="2"/>
        <v>0</v>
      </c>
      <c r="H20" s="506"/>
      <c r="L20" s="49"/>
    </row>
    <row r="21" spans="1:12" ht="16.5">
      <c r="A21" s="89"/>
      <c r="B21" s="248"/>
      <c r="C21" s="230"/>
      <c r="D21" s="230"/>
      <c r="E21" s="230"/>
      <c r="F21" s="42"/>
      <c r="G21" s="233">
        <f t="shared" si="2"/>
        <v>0</v>
      </c>
      <c r="H21" s="506"/>
      <c r="L21" s="49"/>
    </row>
    <row r="22" spans="1:12" ht="16.5">
      <c r="A22" s="89"/>
      <c r="B22" s="247" t="s">
        <v>56</v>
      </c>
      <c r="C22" s="230">
        <v>0</v>
      </c>
      <c r="D22" s="230"/>
      <c r="E22" s="230"/>
      <c r="F22" s="42"/>
      <c r="G22" s="233">
        <f t="shared" si="2"/>
        <v>0</v>
      </c>
      <c r="H22" s="506"/>
      <c r="L22" s="49"/>
    </row>
    <row r="23" spans="1:8" ht="16.5">
      <c r="A23" s="89"/>
      <c r="B23" s="249"/>
      <c r="C23" s="230"/>
      <c r="D23" s="230"/>
      <c r="E23" s="230"/>
      <c r="F23" s="42"/>
      <c r="G23" s="233">
        <f t="shared" si="2"/>
        <v>0</v>
      </c>
      <c r="H23" s="506"/>
    </row>
    <row r="24" spans="1:8" ht="21.75" customHeight="1" thickBot="1">
      <c r="A24" s="97"/>
      <c r="B24" s="110" t="s">
        <v>123</v>
      </c>
      <c r="C24" s="250">
        <f>SUM(C20+C18)</f>
        <v>17932</v>
      </c>
      <c r="D24" s="250">
        <f>SUM(D20+D18)</f>
        <v>25738</v>
      </c>
      <c r="E24" s="250">
        <f>SUM(E20+E18)</f>
        <v>25738</v>
      </c>
      <c r="F24" s="250">
        <f>SUM(F20+F18)</f>
        <v>289</v>
      </c>
      <c r="G24" s="237">
        <f t="shared" si="2"/>
        <v>25449</v>
      </c>
      <c r="H24" s="508">
        <f t="shared" si="1"/>
        <v>1</v>
      </c>
    </row>
  </sheetData>
  <sheetProtection/>
  <mergeCells count="9">
    <mergeCell ref="H1:H2"/>
    <mergeCell ref="A3:B3"/>
    <mergeCell ref="A20:B20"/>
    <mergeCell ref="F1:G1"/>
    <mergeCell ref="A1:A2"/>
    <mergeCell ref="B1:B2"/>
    <mergeCell ref="C1:C2"/>
    <mergeCell ref="D1:D2"/>
    <mergeCell ref="E1:E2"/>
  </mergeCells>
  <printOptions/>
  <pageMargins left="0.2755905511811024" right="0.31496062992125984" top="1.220472440944882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felhalmozási célú pénzeszköz átadásai&amp;R&amp;"Book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66">
      <selection activeCell="E85" sqref="E85"/>
    </sheetView>
  </sheetViews>
  <sheetFormatPr defaultColWidth="9.140625" defaultRowHeight="12.75"/>
  <cols>
    <col min="1" max="1" width="5.00390625" style="0" customWidth="1"/>
    <col min="2" max="2" width="48.28125" style="0" customWidth="1"/>
    <col min="3" max="3" width="11.28125" style="0" customWidth="1"/>
    <col min="4" max="4" width="12.140625" style="0" bestFit="1" customWidth="1"/>
    <col min="5" max="5" width="10.8515625" style="0" customWidth="1"/>
    <col min="6" max="6" width="11.421875" style="0" customWidth="1"/>
    <col min="7" max="7" width="11.140625" style="0" customWidth="1"/>
    <col min="8" max="8" width="11.7109375" style="0" customWidth="1"/>
    <col min="9" max="9" width="10.8515625" style="0" bestFit="1" customWidth="1"/>
    <col min="10" max="10" width="12.00390625" style="0" customWidth="1"/>
  </cols>
  <sheetData>
    <row r="1" spans="1:3" ht="13.5">
      <c r="A1" s="1264" t="s">
        <v>527</v>
      </c>
      <c r="B1" s="1264"/>
      <c r="C1" s="1264"/>
    </row>
    <row r="2" spans="1:3" ht="13.5">
      <c r="A2" s="915"/>
      <c r="B2" s="915"/>
      <c r="C2" s="915"/>
    </row>
    <row r="3" spans="1:2" ht="14.25" thickBot="1">
      <c r="A3" s="1264" t="s">
        <v>528</v>
      </c>
      <c r="B3" s="1264"/>
    </row>
    <row r="4" spans="1:11" ht="15" customHeight="1">
      <c r="A4" s="1239" t="s">
        <v>27</v>
      </c>
      <c r="B4" s="1242" t="s">
        <v>28</v>
      </c>
      <c r="C4" s="1255" t="s">
        <v>529</v>
      </c>
      <c r="D4" s="1256"/>
      <c r="E4" s="1256"/>
      <c r="F4" s="1256"/>
      <c r="G4" s="1256"/>
      <c r="H4" s="1256"/>
      <c r="I4" s="1256"/>
      <c r="J4" s="1249" t="s">
        <v>1</v>
      </c>
      <c r="K4" s="916"/>
    </row>
    <row r="5" spans="1:11" ht="15.75" thickBot="1">
      <c r="A5" s="1240"/>
      <c r="B5" s="1243"/>
      <c r="C5" s="1245" t="s">
        <v>918</v>
      </c>
      <c r="D5" s="1270" t="s">
        <v>530</v>
      </c>
      <c r="E5" s="1271"/>
      <c r="F5" s="1245" t="s">
        <v>531</v>
      </c>
      <c r="G5" s="1248" t="s">
        <v>532</v>
      </c>
      <c r="H5" s="1248" t="s">
        <v>919</v>
      </c>
      <c r="I5" s="1248" t="s">
        <v>920</v>
      </c>
      <c r="J5" s="1250"/>
      <c r="K5" s="916"/>
    </row>
    <row r="6" spans="1:11" ht="15.75" thickBot="1">
      <c r="A6" s="1241"/>
      <c r="B6" s="1244"/>
      <c r="C6" s="1246"/>
      <c r="D6" s="997" t="s">
        <v>934</v>
      </c>
      <c r="E6" s="997" t="s">
        <v>935</v>
      </c>
      <c r="F6" s="1246"/>
      <c r="G6" s="1244"/>
      <c r="H6" s="1244"/>
      <c r="I6" s="1244"/>
      <c r="J6" s="1251"/>
      <c r="K6" s="916"/>
    </row>
    <row r="7" spans="1:11" ht="25.5" customHeight="1">
      <c r="A7" s="917">
        <v>1</v>
      </c>
      <c r="B7" s="918" t="s">
        <v>533</v>
      </c>
      <c r="C7" s="919">
        <v>25000</v>
      </c>
      <c r="D7" s="920">
        <v>25000</v>
      </c>
      <c r="E7" s="920">
        <v>0</v>
      </c>
      <c r="F7" s="919">
        <v>25000</v>
      </c>
      <c r="G7" s="921">
        <v>25000</v>
      </c>
      <c r="H7" s="122">
        <v>0</v>
      </c>
      <c r="I7" s="922">
        <v>0</v>
      </c>
      <c r="J7" s="923">
        <v>75000</v>
      </c>
      <c r="K7" s="924"/>
    </row>
    <row r="8" spans="1:11" ht="87" customHeight="1" thickBot="1">
      <c r="A8" s="925">
        <v>2</v>
      </c>
      <c r="B8" s="926" t="s">
        <v>534</v>
      </c>
      <c r="C8" s="927">
        <v>0</v>
      </c>
      <c r="D8" s="341">
        <v>6416</v>
      </c>
      <c r="E8" s="341">
        <v>0</v>
      </c>
      <c r="F8" s="927">
        <v>6585</v>
      </c>
      <c r="G8" s="928">
        <v>6585</v>
      </c>
      <c r="H8" s="929">
        <v>6585</v>
      </c>
      <c r="I8" s="929">
        <v>59350</v>
      </c>
      <c r="J8" s="930">
        <v>85521</v>
      </c>
      <c r="K8" s="924"/>
    </row>
    <row r="9" spans="1:12" ht="15.75" thickBot="1">
      <c r="A9" s="931"/>
      <c r="B9" s="932" t="s">
        <v>535</v>
      </c>
      <c r="C9" s="933">
        <v>25000</v>
      </c>
      <c r="D9" s="933">
        <v>31416</v>
      </c>
      <c r="E9" s="933">
        <f>E7+E8</f>
        <v>0</v>
      </c>
      <c r="F9" s="933">
        <v>31585</v>
      </c>
      <c r="G9" s="933">
        <v>31585</v>
      </c>
      <c r="H9" s="933">
        <v>6585</v>
      </c>
      <c r="I9" s="933">
        <v>59350</v>
      </c>
      <c r="J9" s="934">
        <v>160521</v>
      </c>
      <c r="K9" s="924"/>
      <c r="L9" s="2"/>
    </row>
    <row r="10" spans="1:12" ht="15">
      <c r="A10" s="9"/>
      <c r="B10" s="914"/>
      <c r="C10" s="935"/>
      <c r="D10" s="935"/>
      <c r="E10" s="935"/>
      <c r="F10" s="935"/>
      <c r="G10" s="935"/>
      <c r="H10" s="935"/>
      <c r="I10" s="935"/>
      <c r="J10" s="935"/>
      <c r="K10" s="935"/>
      <c r="L10" s="2"/>
    </row>
    <row r="11" spans="1:2" ht="14.25" thickBot="1">
      <c r="A11" s="1264" t="s">
        <v>536</v>
      </c>
      <c r="B11" s="1264"/>
    </row>
    <row r="12" spans="1:11" ht="15" customHeight="1">
      <c r="A12" s="1235" t="s">
        <v>27</v>
      </c>
      <c r="B12" s="1187" t="s">
        <v>28</v>
      </c>
      <c r="C12" s="1272" t="s">
        <v>529</v>
      </c>
      <c r="D12" s="1273"/>
      <c r="E12" s="1273"/>
      <c r="F12" s="1273"/>
      <c r="G12" s="1273"/>
      <c r="H12" s="1273"/>
      <c r="I12" s="1273"/>
      <c r="J12" s="1194" t="s">
        <v>1</v>
      </c>
      <c r="K12" s="936"/>
    </row>
    <row r="13" spans="1:11" ht="15.75" thickBot="1">
      <c r="A13" s="1236"/>
      <c r="B13" s="1188"/>
      <c r="C13" s="1229" t="s">
        <v>537</v>
      </c>
      <c r="D13" s="1268" t="s">
        <v>530</v>
      </c>
      <c r="E13" s="1269"/>
      <c r="F13" s="1245" t="s">
        <v>531</v>
      </c>
      <c r="G13" s="1245" t="s">
        <v>532</v>
      </c>
      <c r="H13" s="1245" t="s">
        <v>919</v>
      </c>
      <c r="I13" s="1245" t="s">
        <v>921</v>
      </c>
      <c r="J13" s="1231"/>
      <c r="K13" s="936"/>
    </row>
    <row r="14" spans="1:11" ht="15.75" thickBot="1">
      <c r="A14" s="1237"/>
      <c r="B14" s="1189"/>
      <c r="C14" s="1230"/>
      <c r="D14" s="998" t="s">
        <v>939</v>
      </c>
      <c r="E14" s="998" t="s">
        <v>935</v>
      </c>
      <c r="F14" s="1246"/>
      <c r="G14" s="1246"/>
      <c r="H14" s="1246"/>
      <c r="I14" s="1246"/>
      <c r="J14" s="1195"/>
      <c r="K14" s="936"/>
    </row>
    <row r="15" spans="1:11" ht="27.75">
      <c r="A15" s="938">
        <v>1</v>
      </c>
      <c r="B15" s="939" t="s">
        <v>538</v>
      </c>
      <c r="C15" s="922">
        <v>11285</v>
      </c>
      <c r="D15" s="922">
        <v>11286</v>
      </c>
      <c r="E15" s="1005">
        <v>11286</v>
      </c>
      <c r="F15" s="922">
        <v>8465</v>
      </c>
      <c r="G15" s="922">
        <v>0</v>
      </c>
      <c r="H15" s="922"/>
      <c r="I15" s="922">
        <v>0</v>
      </c>
      <c r="J15" s="940">
        <v>19751</v>
      </c>
      <c r="K15" s="924"/>
    </row>
    <row r="16" spans="1:11" ht="27.75">
      <c r="A16" s="1265">
        <v>2</v>
      </c>
      <c r="B16" s="941" t="s">
        <v>539</v>
      </c>
      <c r="C16" s="927"/>
      <c r="D16" s="927"/>
      <c r="E16" s="927"/>
      <c r="F16" s="927"/>
      <c r="G16" s="927"/>
      <c r="H16" s="927"/>
      <c r="I16" s="927"/>
      <c r="J16" s="930"/>
      <c r="K16" s="924"/>
    </row>
    <row r="17" spans="1:12" ht="83.25">
      <c r="A17" s="1266"/>
      <c r="B17" s="942" t="s">
        <v>540</v>
      </c>
      <c r="C17" s="929">
        <v>0</v>
      </c>
      <c r="D17" s="929">
        <v>15969</v>
      </c>
      <c r="E17" s="929"/>
      <c r="F17" s="929">
        <v>63877</v>
      </c>
      <c r="G17" s="929">
        <v>63876</v>
      </c>
      <c r="H17" s="929">
        <v>63876</v>
      </c>
      <c r="I17" s="929">
        <v>766523</v>
      </c>
      <c r="J17" s="943">
        <v>974121</v>
      </c>
      <c r="K17" s="924"/>
      <c r="L17" s="912"/>
    </row>
    <row r="18" spans="1:12" ht="27.75">
      <c r="A18" s="1266"/>
      <c r="B18" s="990" t="s">
        <v>922</v>
      </c>
      <c r="C18" s="929"/>
      <c r="D18" s="929">
        <v>-9304</v>
      </c>
      <c r="E18" s="929"/>
      <c r="F18" s="929">
        <v>-37216</v>
      </c>
      <c r="G18" s="929">
        <v>-37215</v>
      </c>
      <c r="H18" s="929">
        <v>-37215</v>
      </c>
      <c r="I18" s="929">
        <v>-446587</v>
      </c>
      <c r="J18" s="943">
        <v>-567537</v>
      </c>
      <c r="K18" s="924"/>
      <c r="L18" s="912"/>
    </row>
    <row r="19" spans="1:12" ht="15">
      <c r="A19" s="1266"/>
      <c r="B19" s="990" t="s">
        <v>234</v>
      </c>
      <c r="C19" s="929"/>
      <c r="D19" s="929">
        <v>6665</v>
      </c>
      <c r="E19" s="929">
        <v>6665</v>
      </c>
      <c r="F19" s="929">
        <v>26661</v>
      </c>
      <c r="G19" s="929">
        <v>26661</v>
      </c>
      <c r="H19" s="929">
        <v>26661</v>
      </c>
      <c r="I19" s="929">
        <v>319936</v>
      </c>
      <c r="J19" s="943">
        <v>406584</v>
      </c>
      <c r="K19" s="924"/>
      <c r="L19" s="912"/>
    </row>
    <row r="20" spans="1:11" ht="15">
      <c r="A20" s="1267"/>
      <c r="B20" s="942" t="s">
        <v>541</v>
      </c>
      <c r="C20" s="929">
        <v>0</v>
      </c>
      <c r="D20" s="929">
        <v>901</v>
      </c>
      <c r="E20" s="929">
        <v>0</v>
      </c>
      <c r="F20" s="929">
        <v>3606</v>
      </c>
      <c r="G20" s="929">
        <v>3606</v>
      </c>
      <c r="H20" s="929">
        <v>3606</v>
      </c>
      <c r="I20" s="929">
        <v>43267</v>
      </c>
      <c r="J20" s="930">
        <v>54986</v>
      </c>
      <c r="K20" s="924"/>
    </row>
    <row r="21" spans="1:11" ht="27.75">
      <c r="A21" s="944">
        <v>3</v>
      </c>
      <c r="B21" s="945" t="s">
        <v>542</v>
      </c>
      <c r="C21" s="946"/>
      <c r="D21" s="946"/>
      <c r="E21" s="946"/>
      <c r="F21" s="946"/>
      <c r="G21" s="946">
        <v>12326</v>
      </c>
      <c r="H21" s="946">
        <v>12326</v>
      </c>
      <c r="I21" s="946">
        <v>163327</v>
      </c>
      <c r="J21" s="930">
        <v>187979</v>
      </c>
      <c r="K21" s="924"/>
    </row>
    <row r="22" spans="1:11" ht="39" customHeight="1">
      <c r="A22" s="947">
        <v>4</v>
      </c>
      <c r="B22" s="948" t="s">
        <v>923</v>
      </c>
      <c r="C22" s="929">
        <v>318113</v>
      </c>
      <c r="D22" s="929"/>
      <c r="E22" s="929"/>
      <c r="F22" s="949"/>
      <c r="G22" s="929"/>
      <c r="H22" s="929"/>
      <c r="I22" s="929"/>
      <c r="J22" s="930">
        <v>0</v>
      </c>
      <c r="K22" s="924"/>
    </row>
    <row r="23" spans="1:11" ht="28.5" thickBot="1">
      <c r="A23" s="950">
        <v>6</v>
      </c>
      <c r="B23" s="948" t="s">
        <v>924</v>
      </c>
      <c r="C23" s="929"/>
      <c r="D23" s="929">
        <v>179500</v>
      </c>
      <c r="E23" s="929">
        <v>179500</v>
      </c>
      <c r="F23" s="929"/>
      <c r="G23" s="929"/>
      <c r="H23" s="929"/>
      <c r="I23" s="929"/>
      <c r="J23" s="930">
        <v>179500</v>
      </c>
      <c r="K23" s="924"/>
    </row>
    <row r="24" spans="1:12" ht="19.5" customHeight="1" thickBot="1">
      <c r="A24" s="951"/>
      <c r="B24" s="932" t="s">
        <v>56</v>
      </c>
      <c r="C24" s="933">
        <v>329398</v>
      </c>
      <c r="D24" s="933">
        <v>198352</v>
      </c>
      <c r="E24" s="933">
        <f>SUM(E15:E23)</f>
        <v>197451</v>
      </c>
      <c r="F24" s="933">
        <v>38732</v>
      </c>
      <c r="G24" s="933">
        <v>42593</v>
      </c>
      <c r="H24" s="933">
        <v>42593</v>
      </c>
      <c r="I24" s="933">
        <v>526530</v>
      </c>
      <c r="J24" s="934">
        <v>848800</v>
      </c>
      <c r="K24" s="935"/>
      <c r="L24" s="2"/>
    </row>
    <row r="25" ht="13.5">
      <c r="K25" s="952"/>
    </row>
    <row r="26" spans="1:11" ht="14.25" thickBot="1">
      <c r="A26" s="1254" t="s">
        <v>543</v>
      </c>
      <c r="B26" s="1254"/>
      <c r="K26" s="952"/>
    </row>
    <row r="27" spans="1:12" ht="15">
      <c r="A27" s="1092" t="s">
        <v>27</v>
      </c>
      <c r="B27" s="1235" t="s">
        <v>28</v>
      </c>
      <c r="C27" s="1105" t="s">
        <v>529</v>
      </c>
      <c r="D27" s="1106"/>
      <c r="E27" s="1106"/>
      <c r="F27" s="1106"/>
      <c r="G27" s="1106"/>
      <c r="H27" s="1106"/>
      <c r="I27" s="1106"/>
      <c r="J27" s="1194" t="s">
        <v>1</v>
      </c>
      <c r="K27" s="953"/>
      <c r="L27" s="2"/>
    </row>
    <row r="28" spans="1:12" ht="15.75" thickBot="1">
      <c r="A28" s="1093"/>
      <c r="B28" s="1236"/>
      <c r="C28" s="1229" t="s">
        <v>537</v>
      </c>
      <c r="D28" s="1268" t="s">
        <v>530</v>
      </c>
      <c r="E28" s="1269"/>
      <c r="F28" s="1229" t="s">
        <v>531</v>
      </c>
      <c r="G28" s="1229" t="s">
        <v>532</v>
      </c>
      <c r="H28" s="1229" t="s">
        <v>919</v>
      </c>
      <c r="I28" s="1229" t="s">
        <v>925</v>
      </c>
      <c r="J28" s="1231"/>
      <c r="K28" s="954"/>
      <c r="L28" s="2"/>
    </row>
    <row r="29" spans="1:12" ht="15.75" thickBot="1">
      <c r="A29" s="993"/>
      <c r="B29" s="1237"/>
      <c r="C29" s="1230"/>
      <c r="D29" s="1004" t="s">
        <v>940</v>
      </c>
      <c r="E29" s="1004" t="s">
        <v>935</v>
      </c>
      <c r="F29" s="1230"/>
      <c r="G29" s="1230"/>
      <c r="H29" s="1230"/>
      <c r="I29" s="1230"/>
      <c r="J29" s="1195"/>
      <c r="K29" s="954"/>
      <c r="L29" s="2"/>
    </row>
    <row r="30" spans="1:12" ht="27.75">
      <c r="A30" s="955">
        <v>1</v>
      </c>
      <c r="B30" s="956" t="s">
        <v>544</v>
      </c>
      <c r="C30" s="957">
        <v>5000</v>
      </c>
      <c r="D30" s="16">
        <v>5000</v>
      </c>
      <c r="E30" s="16">
        <v>5000</v>
      </c>
      <c r="F30" s="16">
        <v>5000</v>
      </c>
      <c r="G30" s="16">
        <v>5000</v>
      </c>
      <c r="H30" s="16">
        <v>5000</v>
      </c>
      <c r="I30" s="16">
        <v>66438</v>
      </c>
      <c r="J30" s="958">
        <v>86438</v>
      </c>
      <c r="K30" s="959"/>
      <c r="L30" s="952"/>
    </row>
    <row r="31" spans="1:12" ht="15.75" thickBot="1">
      <c r="A31" s="332"/>
      <c r="B31" s="913" t="s">
        <v>56</v>
      </c>
      <c r="C31" s="960">
        <v>5000</v>
      </c>
      <c r="D31" s="960">
        <v>5000</v>
      </c>
      <c r="E31" s="960">
        <v>5000</v>
      </c>
      <c r="F31" s="960">
        <v>5000</v>
      </c>
      <c r="G31" s="960">
        <v>5000</v>
      </c>
      <c r="H31" s="960">
        <v>5000</v>
      </c>
      <c r="I31" s="960">
        <v>66438</v>
      </c>
      <c r="J31" s="961">
        <v>86438</v>
      </c>
      <c r="K31" s="9"/>
      <c r="L31" s="2"/>
    </row>
    <row r="32" ht="13.5">
      <c r="K32" s="952"/>
    </row>
    <row r="33" spans="1:11" ht="15" thickBot="1">
      <c r="A33" s="1253" t="s">
        <v>545</v>
      </c>
      <c r="B33" s="1253"/>
      <c r="K33" s="952"/>
    </row>
    <row r="34" spans="1:11" ht="15" customHeight="1">
      <c r="A34" s="1235" t="s">
        <v>27</v>
      </c>
      <c r="B34" s="1257" t="s">
        <v>28</v>
      </c>
      <c r="C34" s="1184" t="s">
        <v>926</v>
      </c>
      <c r="D34" s="1184"/>
      <c r="E34" s="1190" t="s">
        <v>941</v>
      </c>
      <c r="F34" s="1190"/>
      <c r="G34" s="1190"/>
      <c r="H34" s="1259" t="s">
        <v>1</v>
      </c>
      <c r="I34" s="936"/>
      <c r="K34" s="952"/>
    </row>
    <row r="35" spans="1:11" ht="15.75" thickBot="1">
      <c r="A35" s="1237"/>
      <c r="B35" s="1258"/>
      <c r="C35" s="1007" t="s">
        <v>942</v>
      </c>
      <c r="D35" s="1008" t="s">
        <v>935</v>
      </c>
      <c r="E35" s="1008" t="s">
        <v>546</v>
      </c>
      <c r="F35" s="1008" t="s">
        <v>547</v>
      </c>
      <c r="G35" s="1008" t="s">
        <v>548</v>
      </c>
      <c r="H35" s="1260"/>
      <c r="I35" s="936"/>
      <c r="K35" s="952"/>
    </row>
    <row r="36" spans="1:11" ht="15">
      <c r="A36" s="955">
        <v>1</v>
      </c>
      <c r="B36" s="962" t="s">
        <v>549</v>
      </c>
      <c r="C36" s="401">
        <v>860000</v>
      </c>
      <c r="D36" s="1012">
        <v>941456</v>
      </c>
      <c r="E36" s="1009">
        <v>858000</v>
      </c>
      <c r="F36" s="401">
        <v>858000</v>
      </c>
      <c r="G36" s="401">
        <v>858000</v>
      </c>
      <c r="H36" s="963">
        <f>C36+E36+F36+G36</f>
        <v>3434000</v>
      </c>
      <c r="I36" s="964"/>
      <c r="K36" s="952"/>
    </row>
    <row r="37" spans="1:11" ht="15">
      <c r="A37" s="965">
        <v>2</v>
      </c>
      <c r="B37" s="966" t="s">
        <v>550</v>
      </c>
      <c r="C37" s="399">
        <v>0</v>
      </c>
      <c r="D37" s="405"/>
      <c r="E37" s="406"/>
      <c r="F37" s="399"/>
      <c r="G37" s="399"/>
      <c r="H37" s="963">
        <f aca="true" t="shared" si="0" ref="H37:H43">C37+E37+F37+G37</f>
        <v>0</v>
      </c>
      <c r="I37" s="964"/>
      <c r="K37" s="952"/>
    </row>
    <row r="38" spans="1:11" ht="15">
      <c r="A38" s="965">
        <v>3</v>
      </c>
      <c r="B38" s="966" t="s">
        <v>551</v>
      </c>
      <c r="C38" s="399">
        <v>130462</v>
      </c>
      <c r="D38" s="405">
        <v>119716</v>
      </c>
      <c r="E38" s="406">
        <v>132000</v>
      </c>
      <c r="F38" s="399">
        <v>132000</v>
      </c>
      <c r="G38" s="399">
        <v>132000</v>
      </c>
      <c r="H38" s="963">
        <f t="shared" si="0"/>
        <v>526462</v>
      </c>
      <c r="I38" s="964"/>
      <c r="K38" s="952"/>
    </row>
    <row r="39" spans="1:11" ht="27.75">
      <c r="A39" s="965">
        <v>4</v>
      </c>
      <c r="B39" s="967" t="s">
        <v>552</v>
      </c>
      <c r="C39" s="399">
        <v>52523</v>
      </c>
      <c r="D39" s="405">
        <v>8967</v>
      </c>
      <c r="E39" s="406">
        <v>10000</v>
      </c>
      <c r="F39" s="399">
        <v>10000</v>
      </c>
      <c r="G39" s="399">
        <v>10000</v>
      </c>
      <c r="H39" s="963">
        <f t="shared" si="0"/>
        <v>82523</v>
      </c>
      <c r="I39" s="964"/>
      <c r="K39" s="952"/>
    </row>
    <row r="40" spans="1:11" ht="15">
      <c r="A40" s="965">
        <v>5</v>
      </c>
      <c r="B40" s="966" t="s">
        <v>553</v>
      </c>
      <c r="C40" s="399">
        <v>170792</v>
      </c>
      <c r="D40" s="405">
        <v>5280</v>
      </c>
      <c r="E40" s="406"/>
      <c r="F40" s="399"/>
      <c r="G40" s="399"/>
      <c r="H40" s="963">
        <f t="shared" si="0"/>
        <v>170792</v>
      </c>
      <c r="I40" s="964"/>
      <c r="K40" s="952"/>
    </row>
    <row r="41" spans="1:11" ht="15">
      <c r="A41" s="965">
        <v>6</v>
      </c>
      <c r="B41" s="966" t="s">
        <v>554</v>
      </c>
      <c r="C41" s="399">
        <v>0</v>
      </c>
      <c r="D41" s="405"/>
      <c r="E41" s="406"/>
      <c r="F41" s="399"/>
      <c r="G41" s="399"/>
      <c r="H41" s="963">
        <f t="shared" si="0"/>
        <v>0</v>
      </c>
      <c r="I41" s="964"/>
      <c r="K41" s="952"/>
    </row>
    <row r="42" spans="1:11" ht="15">
      <c r="A42" s="965">
        <v>7</v>
      </c>
      <c r="B42" s="967" t="s">
        <v>555</v>
      </c>
      <c r="C42" s="399">
        <v>0</v>
      </c>
      <c r="D42" s="405"/>
      <c r="E42" s="406"/>
      <c r="F42" s="399"/>
      <c r="G42" s="399"/>
      <c r="H42" s="963">
        <f t="shared" si="0"/>
        <v>0</v>
      </c>
      <c r="I42" s="964"/>
      <c r="K42" s="952"/>
    </row>
    <row r="43" spans="1:11" ht="15">
      <c r="A43" s="965">
        <v>8</v>
      </c>
      <c r="B43" s="968" t="s">
        <v>545</v>
      </c>
      <c r="C43" s="1006">
        <f>SUM(C36:C42)</f>
        <v>1213777</v>
      </c>
      <c r="D43" s="407">
        <f>SUM(D36:D42)</f>
        <v>1075419</v>
      </c>
      <c r="E43" s="1010">
        <v>1000000</v>
      </c>
      <c r="F43" s="1006">
        <v>1000000</v>
      </c>
      <c r="G43" s="1006">
        <v>1000000</v>
      </c>
      <c r="H43" s="963">
        <f t="shared" si="0"/>
        <v>4213777</v>
      </c>
      <c r="I43" s="964"/>
      <c r="K43" s="952"/>
    </row>
    <row r="44" spans="1:11" ht="15.75" thickBot="1">
      <c r="A44" s="969">
        <v>9</v>
      </c>
      <c r="B44" s="970" t="s">
        <v>556</v>
      </c>
      <c r="C44" s="411">
        <f>SUM(C43/2)</f>
        <v>606888.5</v>
      </c>
      <c r="D44" s="1013">
        <f>SUM(D43/2)</f>
        <v>537709.5</v>
      </c>
      <c r="E44" s="1011">
        <v>500000</v>
      </c>
      <c r="F44" s="411">
        <v>500000</v>
      </c>
      <c r="G44" s="411">
        <v>500000</v>
      </c>
      <c r="H44" s="971">
        <v>2106888.5</v>
      </c>
      <c r="I44" s="964"/>
      <c r="K44" s="952"/>
    </row>
    <row r="45" ht="13.5">
      <c r="K45" s="952"/>
    </row>
    <row r="46" spans="1:11" ht="14.25" thickBot="1">
      <c r="A46" s="1254" t="s">
        <v>557</v>
      </c>
      <c r="B46" s="1254"/>
      <c r="K46" s="952"/>
    </row>
    <row r="47" spans="1:11" ht="15" customHeight="1">
      <c r="A47" s="1235" t="s">
        <v>27</v>
      </c>
      <c r="B47" s="1187" t="s">
        <v>28</v>
      </c>
      <c r="C47" s="1105" t="s">
        <v>529</v>
      </c>
      <c r="D47" s="1106"/>
      <c r="E47" s="1106"/>
      <c r="F47" s="1106"/>
      <c r="G47" s="1106"/>
      <c r="H47" s="1106"/>
      <c r="I47" s="1106"/>
      <c r="J47" s="1194" t="s">
        <v>1</v>
      </c>
      <c r="K47" s="952"/>
    </row>
    <row r="48" spans="1:11" ht="15">
      <c r="A48" s="1236"/>
      <c r="B48" s="1188"/>
      <c r="C48" s="1238" t="s">
        <v>537</v>
      </c>
      <c r="D48" s="1238" t="s">
        <v>530</v>
      </c>
      <c r="E48" s="1238"/>
      <c r="F48" s="1229" t="s">
        <v>531</v>
      </c>
      <c r="G48" s="1229" t="s">
        <v>532</v>
      </c>
      <c r="H48" s="1229" t="s">
        <v>919</v>
      </c>
      <c r="I48" s="1229" t="s">
        <v>928</v>
      </c>
      <c r="J48" s="1231"/>
      <c r="K48" s="952"/>
    </row>
    <row r="49" spans="1:11" ht="15.75" thickBot="1">
      <c r="A49" s="1237"/>
      <c r="B49" s="1189"/>
      <c r="C49" s="1252"/>
      <c r="D49" s="937" t="s">
        <v>939</v>
      </c>
      <c r="E49" s="937" t="s">
        <v>935</v>
      </c>
      <c r="F49" s="1230"/>
      <c r="G49" s="1230"/>
      <c r="H49" s="1230"/>
      <c r="I49" s="1230"/>
      <c r="J49" s="1195"/>
      <c r="K49" s="952"/>
    </row>
    <row r="50" spans="1:11" ht="15">
      <c r="A50" s="955">
        <v>1</v>
      </c>
      <c r="B50" s="1014" t="s">
        <v>558</v>
      </c>
      <c r="C50" s="957">
        <v>823</v>
      </c>
      <c r="D50" s="16">
        <v>292</v>
      </c>
      <c r="E50" s="16">
        <v>244</v>
      </c>
      <c r="F50" s="16">
        <v>129</v>
      </c>
      <c r="G50" s="16">
        <v>0</v>
      </c>
      <c r="H50" s="16">
        <v>0</v>
      </c>
      <c r="I50" s="16">
        <v>0</v>
      </c>
      <c r="J50" s="958">
        <v>421</v>
      </c>
      <c r="K50" s="952"/>
    </row>
    <row r="51" spans="1:11" ht="15">
      <c r="A51" s="1261">
        <v>2</v>
      </c>
      <c r="B51" s="941" t="s">
        <v>559</v>
      </c>
      <c r="C51" s="927"/>
      <c r="D51" s="341"/>
      <c r="E51" s="341"/>
      <c r="F51" s="341"/>
      <c r="G51" s="341"/>
      <c r="H51" s="341"/>
      <c r="I51" s="341"/>
      <c r="J51" s="930">
        <v>0</v>
      </c>
      <c r="K51" s="952"/>
    </row>
    <row r="52" spans="1:11" ht="56.25">
      <c r="A52" s="1262"/>
      <c r="B52" s="942" t="s">
        <v>560</v>
      </c>
      <c r="C52" s="927">
        <v>22964</v>
      </c>
      <c r="D52" s="341">
        <v>30000</v>
      </c>
      <c r="E52" s="1232">
        <v>20643</v>
      </c>
      <c r="F52" s="341">
        <v>41546</v>
      </c>
      <c r="G52" s="341">
        <v>38704</v>
      </c>
      <c r="H52" s="341">
        <v>35964</v>
      </c>
      <c r="I52" s="341">
        <v>208864</v>
      </c>
      <c r="J52" s="930">
        <v>355078</v>
      </c>
      <c r="K52" s="952"/>
    </row>
    <row r="53" spans="1:11" ht="15">
      <c r="A53" s="1262"/>
      <c r="B53" s="991" t="s">
        <v>927</v>
      </c>
      <c r="C53" s="927">
        <v>0</v>
      </c>
      <c r="D53" s="341">
        <v>-11391</v>
      </c>
      <c r="E53" s="1233"/>
      <c r="F53" s="341">
        <v>-28822</v>
      </c>
      <c r="G53" s="341">
        <v>-26850</v>
      </c>
      <c r="H53" s="341">
        <v>-24950</v>
      </c>
      <c r="I53" s="341">
        <v>-144899</v>
      </c>
      <c r="J53" s="930">
        <v>-236912</v>
      </c>
      <c r="K53" s="952"/>
    </row>
    <row r="54" spans="1:11" ht="15">
      <c r="A54" s="1262"/>
      <c r="B54" s="991" t="s">
        <v>234</v>
      </c>
      <c r="C54" s="927">
        <v>22964</v>
      </c>
      <c r="D54" s="927">
        <v>18609</v>
      </c>
      <c r="E54" s="1233"/>
      <c r="F54" s="927">
        <v>12724</v>
      </c>
      <c r="G54" s="927">
        <v>11854</v>
      </c>
      <c r="H54" s="927">
        <v>11014</v>
      </c>
      <c r="I54" s="927">
        <v>63965</v>
      </c>
      <c r="J54" s="930">
        <v>118166</v>
      </c>
      <c r="K54" s="952"/>
    </row>
    <row r="55" spans="1:11" ht="15">
      <c r="A55" s="1263"/>
      <c r="B55" s="942" t="s">
        <v>561</v>
      </c>
      <c r="C55" s="927">
        <v>0</v>
      </c>
      <c r="D55" s="341">
        <v>2446</v>
      </c>
      <c r="E55" s="1233"/>
      <c r="F55" s="341">
        <v>2345</v>
      </c>
      <c r="G55" s="341">
        <v>2185</v>
      </c>
      <c r="H55" s="341">
        <v>2030</v>
      </c>
      <c r="I55" s="341">
        <v>11790</v>
      </c>
      <c r="J55" s="930">
        <v>20796</v>
      </c>
      <c r="K55" s="952"/>
    </row>
    <row r="56" spans="1:11" ht="27.75">
      <c r="A56" s="972">
        <v>3</v>
      </c>
      <c r="B56" s="973" t="s">
        <v>562</v>
      </c>
      <c r="C56" s="927">
        <v>2213</v>
      </c>
      <c r="D56" s="341">
        <v>8779</v>
      </c>
      <c r="E56" s="1234"/>
      <c r="F56" s="341">
        <v>8153</v>
      </c>
      <c r="G56" s="341">
        <v>8562</v>
      </c>
      <c r="H56" s="341">
        <v>8009</v>
      </c>
      <c r="I56" s="341">
        <v>51505</v>
      </c>
      <c r="J56" s="930">
        <v>85008</v>
      </c>
      <c r="K56" s="952"/>
    </row>
    <row r="57" spans="1:11" ht="15">
      <c r="A57" s="965">
        <v>4</v>
      </c>
      <c r="B57" s="973" t="s">
        <v>563</v>
      </c>
      <c r="C57" s="929">
        <v>25000</v>
      </c>
      <c r="D57" s="19">
        <v>0</v>
      </c>
      <c r="E57" s="19"/>
      <c r="F57" s="19">
        <v>0</v>
      </c>
      <c r="G57" s="19">
        <v>0</v>
      </c>
      <c r="H57" s="19">
        <v>0</v>
      </c>
      <c r="I57" s="19">
        <v>0</v>
      </c>
      <c r="J57" s="930">
        <v>0</v>
      </c>
      <c r="K57" s="952"/>
    </row>
    <row r="58" spans="1:11" ht="15">
      <c r="A58" s="965">
        <v>5</v>
      </c>
      <c r="B58" s="973" t="s">
        <v>929</v>
      </c>
      <c r="C58" s="929">
        <v>0</v>
      </c>
      <c r="D58" s="19">
        <v>20000</v>
      </c>
      <c r="E58" s="19">
        <v>10513</v>
      </c>
      <c r="F58" s="19">
        <v>0</v>
      </c>
      <c r="G58" s="19">
        <v>0</v>
      </c>
      <c r="H58" s="19">
        <v>0</v>
      </c>
      <c r="I58" s="19">
        <v>0</v>
      </c>
      <c r="J58" s="930">
        <v>20000</v>
      </c>
      <c r="K58" s="952"/>
    </row>
    <row r="59" spans="1:11" ht="15.75" thickBot="1">
      <c r="A59" s="974"/>
      <c r="B59" s="975" t="s">
        <v>56</v>
      </c>
      <c r="C59" s="976">
        <v>51000</v>
      </c>
      <c r="D59" s="976">
        <v>50126</v>
      </c>
      <c r="E59" s="976">
        <f>E50+E52+E58</f>
        <v>31400</v>
      </c>
      <c r="F59" s="976">
        <v>23351</v>
      </c>
      <c r="G59" s="976">
        <v>22601</v>
      </c>
      <c r="H59" s="976">
        <v>21053</v>
      </c>
      <c r="I59" s="976">
        <v>127260</v>
      </c>
      <c r="J59" s="992">
        <v>244391</v>
      </c>
      <c r="K59" s="952"/>
    </row>
    <row r="60" spans="1:11" ht="15">
      <c r="A60" s="9"/>
      <c r="B60" s="9"/>
      <c r="C60" s="977"/>
      <c r="D60" s="977"/>
      <c r="E60" s="977"/>
      <c r="F60" s="977"/>
      <c r="G60" s="977"/>
      <c r="H60" s="977"/>
      <c r="I60" s="977"/>
      <c r="J60" s="977"/>
      <c r="K60" s="952"/>
    </row>
    <row r="61" spans="1:11" ht="14.25" thickBot="1">
      <c r="A61" s="1264" t="s">
        <v>564</v>
      </c>
      <c r="B61" s="1264"/>
      <c r="K61" s="952"/>
    </row>
    <row r="62" spans="1:11" ht="15" customHeight="1">
      <c r="A62" s="1239" t="s">
        <v>27</v>
      </c>
      <c r="B62" s="1242" t="s">
        <v>28</v>
      </c>
      <c r="C62" s="1255" t="s">
        <v>529</v>
      </c>
      <c r="D62" s="1256"/>
      <c r="E62" s="1256"/>
      <c r="F62" s="1256"/>
      <c r="G62" s="1256"/>
      <c r="H62" s="1256"/>
      <c r="I62" s="1256"/>
      <c r="J62" s="1249" t="s">
        <v>1</v>
      </c>
      <c r="K62" s="952"/>
    </row>
    <row r="63" spans="1:11" ht="15">
      <c r="A63" s="1240"/>
      <c r="B63" s="1243"/>
      <c r="C63" s="1245" t="s">
        <v>537</v>
      </c>
      <c r="D63" s="1247" t="s">
        <v>530</v>
      </c>
      <c r="E63" s="1247"/>
      <c r="F63" s="1245" t="s">
        <v>531</v>
      </c>
      <c r="G63" s="1248" t="s">
        <v>532</v>
      </c>
      <c r="H63" s="1248" t="s">
        <v>919</v>
      </c>
      <c r="I63" s="1248" t="s">
        <v>920</v>
      </c>
      <c r="J63" s="1250"/>
      <c r="K63" s="952"/>
    </row>
    <row r="64" spans="1:11" ht="15.75" thickBot="1">
      <c r="A64" s="1241"/>
      <c r="B64" s="1244"/>
      <c r="C64" s="1246"/>
      <c r="D64" s="1019" t="s">
        <v>939</v>
      </c>
      <c r="E64" s="1019" t="s">
        <v>935</v>
      </c>
      <c r="F64" s="1246"/>
      <c r="G64" s="1244"/>
      <c r="H64" s="1244"/>
      <c r="I64" s="1244"/>
      <c r="J64" s="1251"/>
      <c r="K64" s="952"/>
    </row>
    <row r="65" spans="1:11" ht="90.75" customHeight="1" thickBot="1">
      <c r="A65" s="1015">
        <v>1</v>
      </c>
      <c r="B65" s="1016" t="s">
        <v>565</v>
      </c>
      <c r="C65" s="946">
        <v>3000</v>
      </c>
      <c r="D65" s="1017">
        <v>3051</v>
      </c>
      <c r="E65" s="1017">
        <v>0</v>
      </c>
      <c r="F65" s="946">
        <v>2750</v>
      </c>
      <c r="G65" s="1018">
        <v>2449</v>
      </c>
      <c r="H65" s="16">
        <v>2147</v>
      </c>
      <c r="I65" s="16">
        <v>6773</v>
      </c>
      <c r="J65" s="958">
        <v>17170</v>
      </c>
      <c r="K65" s="952"/>
    </row>
    <row r="66" spans="1:11" ht="15.75" thickBot="1">
      <c r="A66" s="951"/>
      <c r="B66" s="932" t="s">
        <v>56</v>
      </c>
      <c r="C66" s="933">
        <v>3000</v>
      </c>
      <c r="D66" s="933">
        <v>3051</v>
      </c>
      <c r="E66" s="933">
        <v>0</v>
      </c>
      <c r="F66" s="933">
        <v>2750</v>
      </c>
      <c r="G66" s="933">
        <v>2449</v>
      </c>
      <c r="H66" s="933">
        <v>2147</v>
      </c>
      <c r="I66" s="933">
        <v>6773</v>
      </c>
      <c r="J66" s="934">
        <v>17170</v>
      </c>
      <c r="K66" s="952"/>
    </row>
    <row r="67" spans="1:11" ht="15">
      <c r="A67" s="9"/>
      <c r="B67" s="914"/>
      <c r="C67" s="935"/>
      <c r="D67" s="935"/>
      <c r="E67" s="935"/>
      <c r="F67" s="935"/>
      <c r="G67" s="935"/>
      <c r="H67" s="935"/>
      <c r="I67" s="935"/>
      <c r="J67" s="935"/>
      <c r="K67" s="952"/>
    </row>
    <row r="68" spans="1:2" ht="14.25" thickBot="1">
      <c r="A68" s="1264" t="s">
        <v>566</v>
      </c>
      <c r="B68" s="1264"/>
    </row>
    <row r="69" spans="1:12" ht="15" customHeight="1">
      <c r="A69" s="1235" t="s">
        <v>27</v>
      </c>
      <c r="B69" s="1187" t="s">
        <v>28</v>
      </c>
      <c r="C69" s="1105" t="s">
        <v>529</v>
      </c>
      <c r="D69" s="1106"/>
      <c r="E69" s="1106"/>
      <c r="F69" s="1106"/>
      <c r="G69" s="1106"/>
      <c r="H69" s="1106"/>
      <c r="I69" s="1106"/>
      <c r="J69" s="1194" t="s">
        <v>1</v>
      </c>
      <c r="K69" s="953"/>
      <c r="L69" s="2"/>
    </row>
    <row r="70" spans="1:12" ht="15">
      <c r="A70" s="1236"/>
      <c r="B70" s="1188"/>
      <c r="C70" s="1229" t="s">
        <v>537</v>
      </c>
      <c r="D70" s="1238" t="s">
        <v>530</v>
      </c>
      <c r="E70" s="1238"/>
      <c r="F70" s="1229" t="s">
        <v>531</v>
      </c>
      <c r="G70" s="1229" t="s">
        <v>532</v>
      </c>
      <c r="H70" s="1229" t="s">
        <v>919</v>
      </c>
      <c r="I70" s="1229" t="s">
        <v>930</v>
      </c>
      <c r="J70" s="1231"/>
      <c r="K70" s="954"/>
      <c r="L70" s="2"/>
    </row>
    <row r="71" spans="1:12" ht="15.75" thickBot="1">
      <c r="A71" s="1237"/>
      <c r="B71" s="1189"/>
      <c r="C71" s="1230"/>
      <c r="D71" s="937" t="s">
        <v>939</v>
      </c>
      <c r="E71" s="937" t="s">
        <v>935</v>
      </c>
      <c r="F71" s="1230"/>
      <c r="G71" s="1230"/>
      <c r="H71" s="1230"/>
      <c r="I71" s="1230"/>
      <c r="J71" s="1195"/>
      <c r="K71" s="954"/>
      <c r="L71" s="2"/>
    </row>
    <row r="72" spans="1:11" ht="15">
      <c r="A72" s="955">
        <v>1</v>
      </c>
      <c r="B72" s="1020" t="s">
        <v>931</v>
      </c>
      <c r="C72" s="957">
        <v>8600</v>
      </c>
      <c r="D72" s="16">
        <v>3779</v>
      </c>
      <c r="E72" s="16">
        <v>3770</v>
      </c>
      <c r="F72" s="16">
        <v>3962</v>
      </c>
      <c r="G72" s="16">
        <v>4152</v>
      </c>
      <c r="H72" s="16">
        <v>4349</v>
      </c>
      <c r="I72" s="16">
        <v>4492</v>
      </c>
      <c r="J72" s="958">
        <v>20734</v>
      </c>
      <c r="K72" s="959"/>
    </row>
    <row r="73" spans="1:11" ht="27.75">
      <c r="A73" s="972">
        <v>2</v>
      </c>
      <c r="B73" s="978" t="s">
        <v>567</v>
      </c>
      <c r="C73" s="927">
        <v>280</v>
      </c>
      <c r="D73" s="341">
        <v>280</v>
      </c>
      <c r="E73" s="341">
        <v>280</v>
      </c>
      <c r="F73" s="341">
        <v>280</v>
      </c>
      <c r="G73" s="341">
        <v>0</v>
      </c>
      <c r="H73" s="341">
        <v>0</v>
      </c>
      <c r="I73" s="19">
        <v>0</v>
      </c>
      <c r="J73" s="930">
        <v>560</v>
      </c>
      <c r="K73" s="959"/>
    </row>
    <row r="74" spans="1:11" ht="15">
      <c r="A74" s="972">
        <v>3</v>
      </c>
      <c r="B74" s="978" t="s">
        <v>568</v>
      </c>
      <c r="C74" s="927">
        <v>500</v>
      </c>
      <c r="D74" s="341">
        <v>500</v>
      </c>
      <c r="E74" s="341"/>
      <c r="F74" s="341">
        <v>0</v>
      </c>
      <c r="G74" s="341">
        <v>0</v>
      </c>
      <c r="H74" s="341">
        <v>0</v>
      </c>
      <c r="I74" s="19"/>
      <c r="J74" s="930">
        <v>500</v>
      </c>
      <c r="K74" s="959"/>
    </row>
    <row r="75" spans="1:12" ht="15">
      <c r="A75" s="972">
        <v>4</v>
      </c>
      <c r="B75" s="978" t="s">
        <v>569</v>
      </c>
      <c r="C75" s="927">
        <v>20</v>
      </c>
      <c r="D75" s="341">
        <v>20</v>
      </c>
      <c r="E75" s="341"/>
      <c r="F75" s="341">
        <v>20</v>
      </c>
      <c r="G75" s="341">
        <v>20</v>
      </c>
      <c r="H75" s="341">
        <v>20</v>
      </c>
      <c r="I75" s="19">
        <v>0</v>
      </c>
      <c r="J75" s="930">
        <v>80</v>
      </c>
      <c r="K75" s="959"/>
      <c r="L75" s="952"/>
    </row>
    <row r="76" spans="1:12" ht="15">
      <c r="A76" s="972">
        <v>5</v>
      </c>
      <c r="B76" s="978" t="s">
        <v>570</v>
      </c>
      <c r="C76" s="927">
        <v>255982</v>
      </c>
      <c r="D76" s="341">
        <v>650</v>
      </c>
      <c r="E76" s="341"/>
      <c r="F76" s="341">
        <v>0</v>
      </c>
      <c r="G76" s="341">
        <v>0</v>
      </c>
      <c r="H76" s="341">
        <v>0</v>
      </c>
      <c r="I76" s="979">
        <v>0</v>
      </c>
      <c r="J76" s="930">
        <v>650</v>
      </c>
      <c r="K76" s="959"/>
      <c r="L76" s="952"/>
    </row>
    <row r="77" spans="1:12" ht="15">
      <c r="A77" s="972">
        <v>6</v>
      </c>
      <c r="B77" s="978" t="s">
        <v>571</v>
      </c>
      <c r="C77" s="927">
        <v>297979</v>
      </c>
      <c r="D77" s="341">
        <v>66000</v>
      </c>
      <c r="E77" s="341"/>
      <c r="F77" s="341">
        <v>0</v>
      </c>
      <c r="G77" s="341">
        <v>0</v>
      </c>
      <c r="H77" s="341">
        <v>0</v>
      </c>
      <c r="I77" s="980">
        <v>0</v>
      </c>
      <c r="J77" s="930">
        <v>66000</v>
      </c>
      <c r="K77" s="959"/>
      <c r="L77" s="952"/>
    </row>
    <row r="78" spans="1:12" ht="15">
      <c r="A78" s="972">
        <v>7</v>
      </c>
      <c r="B78" s="978" t="s">
        <v>932</v>
      </c>
      <c r="C78" s="927">
        <v>0</v>
      </c>
      <c r="D78" s="341">
        <v>0</v>
      </c>
      <c r="E78" s="341"/>
      <c r="F78" s="341">
        <v>0</v>
      </c>
      <c r="G78" s="341">
        <v>0</v>
      </c>
      <c r="H78" s="341">
        <v>0</v>
      </c>
      <c r="I78" s="341">
        <v>170880</v>
      </c>
      <c r="J78" s="930">
        <v>170880</v>
      </c>
      <c r="K78" s="959"/>
      <c r="L78" s="952"/>
    </row>
    <row r="79" spans="1:12" ht="15">
      <c r="A79" s="972">
        <v>8</v>
      </c>
      <c r="B79" s="978" t="s">
        <v>572</v>
      </c>
      <c r="C79" s="927">
        <v>15240</v>
      </c>
      <c r="D79" s="341">
        <v>15240</v>
      </c>
      <c r="E79" s="341"/>
      <c r="F79" s="341">
        <v>7620</v>
      </c>
      <c r="G79" s="341">
        <v>0</v>
      </c>
      <c r="H79" s="341">
        <v>0</v>
      </c>
      <c r="I79" s="341">
        <v>0</v>
      </c>
      <c r="J79" s="930">
        <v>22860</v>
      </c>
      <c r="K79" s="959"/>
      <c r="L79" s="952"/>
    </row>
    <row r="80" spans="1:12" ht="41.25">
      <c r="A80" s="972">
        <v>9</v>
      </c>
      <c r="B80" s="978" t="s">
        <v>573</v>
      </c>
      <c r="C80" s="927">
        <v>3000</v>
      </c>
      <c r="D80" s="341">
        <v>3000</v>
      </c>
      <c r="E80" s="341"/>
      <c r="F80" s="341">
        <v>3000</v>
      </c>
      <c r="G80" s="341">
        <v>3000</v>
      </c>
      <c r="H80" s="341">
        <v>3000</v>
      </c>
      <c r="I80" s="341">
        <v>0</v>
      </c>
      <c r="J80" s="930">
        <v>12000</v>
      </c>
      <c r="K80" s="959"/>
      <c r="L80" s="952"/>
    </row>
    <row r="81" spans="1:12" ht="15">
      <c r="A81" s="972">
        <v>10</v>
      </c>
      <c r="B81" s="978" t="s">
        <v>574</v>
      </c>
      <c r="C81" s="927">
        <v>0</v>
      </c>
      <c r="D81" s="341">
        <v>0</v>
      </c>
      <c r="E81" s="341"/>
      <c r="F81" s="341">
        <v>330000</v>
      </c>
      <c r="G81" s="341">
        <v>0</v>
      </c>
      <c r="H81" s="341">
        <v>0</v>
      </c>
      <c r="I81" s="341">
        <v>0</v>
      </c>
      <c r="J81" s="930">
        <v>330000</v>
      </c>
      <c r="K81" s="959"/>
      <c r="L81" s="952"/>
    </row>
    <row r="82" spans="1:12" ht="41.25">
      <c r="A82" s="972">
        <v>11</v>
      </c>
      <c r="B82" s="981" t="s">
        <v>575</v>
      </c>
      <c r="C82" s="927">
        <v>52176</v>
      </c>
      <c r="D82" s="341">
        <v>150</v>
      </c>
      <c r="E82" s="341"/>
      <c r="F82" s="341">
        <v>0</v>
      </c>
      <c r="G82" s="341">
        <v>0</v>
      </c>
      <c r="H82" s="341">
        <v>0</v>
      </c>
      <c r="I82" s="341">
        <v>0</v>
      </c>
      <c r="J82" s="930">
        <v>150</v>
      </c>
      <c r="K82" s="959"/>
      <c r="L82" s="952"/>
    </row>
    <row r="83" spans="1:12" ht="27.75">
      <c r="A83" s="972">
        <v>12</v>
      </c>
      <c r="B83" s="981" t="s">
        <v>576</v>
      </c>
      <c r="C83" s="927">
        <v>15000</v>
      </c>
      <c r="D83" s="341">
        <v>20500</v>
      </c>
      <c r="E83" s="341"/>
      <c r="F83" s="341"/>
      <c r="G83" s="341"/>
      <c r="H83" s="341"/>
      <c r="I83" s="341"/>
      <c r="J83" s="930">
        <v>20500</v>
      </c>
      <c r="K83" s="959"/>
      <c r="L83" s="952"/>
    </row>
    <row r="84" spans="1:12" ht="27.75">
      <c r="A84" s="972">
        <v>13</v>
      </c>
      <c r="B84" s="981" t="s">
        <v>577</v>
      </c>
      <c r="C84" s="927">
        <v>35000</v>
      </c>
      <c r="D84" s="341">
        <v>0</v>
      </c>
      <c r="E84" s="341"/>
      <c r="F84" s="341">
        <v>0</v>
      </c>
      <c r="G84" s="341">
        <v>0</v>
      </c>
      <c r="H84" s="341">
        <v>0</v>
      </c>
      <c r="I84" s="341">
        <v>0</v>
      </c>
      <c r="J84" s="930">
        <v>0</v>
      </c>
      <c r="K84" s="959"/>
      <c r="L84" s="952"/>
    </row>
    <row r="85" spans="1:12" ht="41.25">
      <c r="A85" s="972">
        <v>14</v>
      </c>
      <c r="B85" s="982" t="s">
        <v>578</v>
      </c>
      <c r="C85" s="927">
        <v>557</v>
      </c>
      <c r="D85" s="341">
        <v>557</v>
      </c>
      <c r="E85" s="341">
        <v>557</v>
      </c>
      <c r="F85" s="341">
        <v>557</v>
      </c>
      <c r="G85" s="341">
        <v>557</v>
      </c>
      <c r="H85" s="341">
        <v>557</v>
      </c>
      <c r="I85" s="341">
        <v>2671</v>
      </c>
      <c r="J85" s="943">
        <v>4899</v>
      </c>
      <c r="K85" s="959"/>
      <c r="L85" s="952"/>
    </row>
    <row r="86" spans="1:12" ht="15.75" thickBot="1">
      <c r="A86" s="972">
        <v>15</v>
      </c>
      <c r="B86" s="978" t="s">
        <v>579</v>
      </c>
      <c r="C86" s="927">
        <v>3244</v>
      </c>
      <c r="D86" s="927">
        <v>1994</v>
      </c>
      <c r="E86" s="927">
        <v>2633</v>
      </c>
      <c r="F86" s="927">
        <v>0</v>
      </c>
      <c r="G86" s="927">
        <v>0</v>
      </c>
      <c r="H86" s="927">
        <v>0</v>
      </c>
      <c r="I86" s="927">
        <v>0</v>
      </c>
      <c r="J86" s="943">
        <v>990</v>
      </c>
      <c r="K86" s="959"/>
      <c r="L86" s="952"/>
    </row>
    <row r="87" spans="1:12" ht="15.75" thickBot="1">
      <c r="A87" s="983"/>
      <c r="B87" s="984" t="s">
        <v>56</v>
      </c>
      <c r="C87" s="985">
        <v>687578</v>
      </c>
      <c r="D87" s="985">
        <v>111666</v>
      </c>
      <c r="E87" s="985">
        <f>SUM(E72:E86)</f>
        <v>7240</v>
      </c>
      <c r="F87" s="985">
        <v>345439</v>
      </c>
      <c r="G87" s="985">
        <v>7729</v>
      </c>
      <c r="H87" s="985">
        <v>7926</v>
      </c>
      <c r="I87" s="985">
        <v>178043</v>
      </c>
      <c r="J87" s="986">
        <v>650803</v>
      </c>
      <c r="K87" s="959"/>
      <c r="L87" s="9"/>
    </row>
    <row r="89" ht="13.5">
      <c r="B89" s="1"/>
    </row>
    <row r="90" spans="3:5" ht="13.5">
      <c r="C90" s="987"/>
      <c r="D90" s="987"/>
      <c r="E90" s="987"/>
    </row>
    <row r="91" spans="3:5" ht="13.5">
      <c r="C91" s="987"/>
      <c r="D91" s="987"/>
      <c r="E91" s="987"/>
    </row>
    <row r="92" spans="3:5" ht="13.5">
      <c r="C92" s="987"/>
      <c r="D92" s="988"/>
      <c r="E92" s="988"/>
    </row>
    <row r="93" spans="3:5" ht="13.5">
      <c r="C93" s="987"/>
      <c r="D93" s="988"/>
      <c r="E93" s="988"/>
    </row>
    <row r="94" spans="3:5" ht="13.5">
      <c r="C94" s="987"/>
      <c r="D94" s="988"/>
      <c r="E94" s="988"/>
    </row>
    <row r="95" spans="3:5" ht="13.5">
      <c r="C95" s="987"/>
      <c r="D95" s="988"/>
      <c r="E95" s="988"/>
    </row>
    <row r="96" spans="3:5" ht="13.5">
      <c r="C96" s="987"/>
      <c r="D96" s="988"/>
      <c r="E96" s="988"/>
    </row>
    <row r="97" spans="3:5" ht="13.5">
      <c r="C97" s="987"/>
      <c r="D97" s="988"/>
      <c r="E97" s="988"/>
    </row>
    <row r="98" spans="3:5" ht="13.5">
      <c r="C98" s="987"/>
      <c r="D98" s="988"/>
      <c r="E98" s="988"/>
    </row>
    <row r="99" spans="3:5" ht="13.5">
      <c r="C99" s="987"/>
      <c r="D99" s="988"/>
      <c r="E99" s="988"/>
    </row>
    <row r="100" spans="3:5" ht="13.5">
      <c r="C100" s="987"/>
      <c r="D100" s="988"/>
      <c r="E100" s="988"/>
    </row>
    <row r="101" spans="3:5" ht="13.5">
      <c r="C101" s="987"/>
      <c r="D101" s="988"/>
      <c r="E101" s="988"/>
    </row>
    <row r="102" spans="3:5" ht="13.5">
      <c r="C102" s="987"/>
      <c r="D102" s="988"/>
      <c r="E102" s="988"/>
    </row>
    <row r="103" spans="3:5" ht="13.5">
      <c r="C103" s="987"/>
      <c r="D103" s="988"/>
      <c r="E103" s="988"/>
    </row>
    <row r="104" spans="3:5" ht="15">
      <c r="C104" s="989"/>
      <c r="D104" s="959"/>
      <c r="E104" s="959"/>
    </row>
    <row r="105" spans="3:5" ht="13.5">
      <c r="C105" s="84"/>
      <c r="D105" s="84"/>
      <c r="E105" s="84"/>
    </row>
    <row r="106" spans="3:5" ht="13.5">
      <c r="C106" s="84"/>
      <c r="D106" s="84"/>
      <c r="E106" s="84"/>
    </row>
    <row r="107" spans="3:5" ht="13.5">
      <c r="C107" s="84"/>
      <c r="D107" s="84"/>
      <c r="E107" s="84"/>
    </row>
    <row r="108" spans="3:5" ht="13.5">
      <c r="C108" s="84"/>
      <c r="D108" s="84"/>
      <c r="E108" s="84"/>
    </row>
    <row r="109" spans="3:5" ht="13.5">
      <c r="C109" s="84"/>
      <c r="D109" s="84"/>
      <c r="E109" s="84"/>
    </row>
    <row r="110" spans="3:5" ht="13.5">
      <c r="C110" s="84"/>
      <c r="D110" s="84"/>
      <c r="E110" s="84"/>
    </row>
    <row r="111" spans="3:5" ht="13.5">
      <c r="C111" s="84"/>
      <c r="D111" s="84"/>
      <c r="E111" s="84"/>
    </row>
    <row r="112" spans="3:5" ht="13.5">
      <c r="C112" s="84"/>
      <c r="D112" s="84"/>
      <c r="E112" s="84"/>
    </row>
    <row r="113" spans="3:5" ht="13.5">
      <c r="C113" s="84"/>
      <c r="D113" s="84"/>
      <c r="E113" s="84"/>
    </row>
    <row r="114" spans="3:5" ht="13.5">
      <c r="C114" s="84"/>
      <c r="D114" s="84"/>
      <c r="E114" s="84"/>
    </row>
    <row r="115" spans="3:5" ht="13.5">
      <c r="C115" s="84"/>
      <c r="D115" s="84"/>
      <c r="E115" s="84"/>
    </row>
    <row r="116" spans="3:5" ht="13.5">
      <c r="C116" s="84"/>
      <c r="D116" s="84"/>
      <c r="E116" s="84"/>
    </row>
    <row r="117" spans="3:5" ht="13.5">
      <c r="C117" s="84"/>
      <c r="D117" s="84"/>
      <c r="E117" s="84"/>
    </row>
    <row r="118" spans="3:5" ht="13.5">
      <c r="C118" s="84"/>
      <c r="D118" s="84"/>
      <c r="E118" s="84"/>
    </row>
    <row r="119" spans="3:5" ht="13.5">
      <c r="C119" s="84"/>
      <c r="D119" s="84"/>
      <c r="E119" s="84"/>
    </row>
    <row r="120" spans="3:5" ht="13.5">
      <c r="C120" s="84"/>
      <c r="D120" s="84"/>
      <c r="E120" s="84"/>
    </row>
    <row r="121" spans="3:5" ht="13.5">
      <c r="C121" s="84"/>
      <c r="D121" s="84"/>
      <c r="E121" s="84"/>
    </row>
    <row r="122" spans="3:5" ht="13.5">
      <c r="C122" s="84"/>
      <c r="D122" s="84"/>
      <c r="E122" s="84"/>
    </row>
    <row r="123" spans="3:5" ht="13.5">
      <c r="C123" s="84"/>
      <c r="D123" s="84"/>
      <c r="E123" s="84"/>
    </row>
    <row r="124" spans="3:5" ht="13.5">
      <c r="C124" s="84"/>
      <c r="D124" s="84"/>
      <c r="E124" s="84"/>
    </row>
    <row r="125" spans="3:5" ht="13.5">
      <c r="C125" s="84"/>
      <c r="D125" s="84"/>
      <c r="E125" s="84"/>
    </row>
    <row r="126" spans="3:5" ht="13.5">
      <c r="C126" s="84"/>
      <c r="D126" s="84"/>
      <c r="E126" s="84"/>
    </row>
    <row r="127" spans="3:5" ht="13.5">
      <c r="C127" s="84"/>
      <c r="D127" s="84"/>
      <c r="E127" s="84"/>
    </row>
  </sheetData>
  <sheetProtection/>
  <mergeCells count="76">
    <mergeCell ref="A26:B26"/>
    <mergeCell ref="J27:J29"/>
    <mergeCell ref="E34:G34"/>
    <mergeCell ref="I5:I6"/>
    <mergeCell ref="J4:J6"/>
    <mergeCell ref="B12:B14"/>
    <mergeCell ref="C13:C14"/>
    <mergeCell ref="D13:E13"/>
    <mergeCell ref="F13:F14"/>
    <mergeCell ref="G13:G14"/>
    <mergeCell ref="H13:H14"/>
    <mergeCell ref="J12:J14"/>
    <mergeCell ref="B4:B6"/>
    <mergeCell ref="C5:C6"/>
    <mergeCell ref="D5:E5"/>
    <mergeCell ref="F5:F6"/>
    <mergeCell ref="G5:G6"/>
    <mergeCell ref="H5:H6"/>
    <mergeCell ref="C12:I12"/>
    <mergeCell ref="I13:I14"/>
    <mergeCell ref="A1:C1"/>
    <mergeCell ref="A3:B3"/>
    <mergeCell ref="C4:I4"/>
    <mergeCell ref="A4:A6"/>
    <mergeCell ref="B27:B29"/>
    <mergeCell ref="C28:C29"/>
    <mergeCell ref="D28:E28"/>
    <mergeCell ref="A11:B11"/>
    <mergeCell ref="A12:A14"/>
    <mergeCell ref="F28:F29"/>
    <mergeCell ref="C69:I69"/>
    <mergeCell ref="C47:I47"/>
    <mergeCell ref="A51:A55"/>
    <mergeCell ref="A68:B68"/>
    <mergeCell ref="A61:B61"/>
    <mergeCell ref="A16:A20"/>
    <mergeCell ref="C34:D34"/>
    <mergeCell ref="G28:G29"/>
    <mergeCell ref="H28:H29"/>
    <mergeCell ref="I28:I29"/>
    <mergeCell ref="I48:I49"/>
    <mergeCell ref="A27:A28"/>
    <mergeCell ref="C27:I27"/>
    <mergeCell ref="A33:B33"/>
    <mergeCell ref="A46:B46"/>
    <mergeCell ref="C62:I62"/>
    <mergeCell ref="A34:A35"/>
    <mergeCell ref="B34:B35"/>
    <mergeCell ref="H34:H35"/>
    <mergeCell ref="A47:A49"/>
    <mergeCell ref="B47:B49"/>
    <mergeCell ref="D48:E48"/>
    <mergeCell ref="C48:C49"/>
    <mergeCell ref="F48:F49"/>
    <mergeCell ref="G48:G49"/>
    <mergeCell ref="H48:H49"/>
    <mergeCell ref="J47:J49"/>
    <mergeCell ref="A62:A64"/>
    <mergeCell ref="B62:B64"/>
    <mergeCell ref="C63:C64"/>
    <mergeCell ref="D63:E63"/>
    <mergeCell ref="F63:F64"/>
    <mergeCell ref="G63:G64"/>
    <mergeCell ref="H63:H64"/>
    <mergeCell ref="I63:I64"/>
    <mergeCell ref="J62:J64"/>
    <mergeCell ref="H70:H71"/>
    <mergeCell ref="I70:I71"/>
    <mergeCell ref="J69:J71"/>
    <mergeCell ref="E52:E56"/>
    <mergeCell ref="A69:A71"/>
    <mergeCell ref="B69:B71"/>
    <mergeCell ref="C70:C71"/>
    <mergeCell ref="D70:E70"/>
    <mergeCell ref="F70:F71"/>
    <mergeCell ref="G70:G71"/>
  </mergeCells>
  <printOptions/>
  <pageMargins left="0.59" right="0.31496062992125984" top="0.67" bottom="0.4724409448818898" header="0.31496062992125984" footer="0.31496062992125984"/>
  <pageSetup horizontalDpi="600" verticalDpi="600" orientation="landscape" paperSize="9" scale="85" r:id="rId1"/>
  <headerFooter>
    <oddHeader>&amp;C&amp;"Book Antiqua,Félkövér"KIMUTATÁS&amp;"Arial,Normál"
az önkormányzat többéves kihatással járó várható kötelezettségeiről&amp;R15. sz. melléklet
eFt</oddHeader>
  </headerFooter>
  <rowBreaks count="2" manualBreakCount="2">
    <brk id="24" max="255" man="1"/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0.8515625" style="0" customWidth="1"/>
    <col min="2" max="2" width="21.7109375" style="0" customWidth="1"/>
    <col min="3" max="3" width="15.140625" style="0" customWidth="1"/>
    <col min="4" max="4" width="13.421875" style="0" customWidth="1"/>
    <col min="5" max="5" width="13.8515625" style="0" customWidth="1"/>
    <col min="6" max="6" width="14.140625" style="0" customWidth="1"/>
    <col min="7" max="7" width="14.57421875" style="0" customWidth="1"/>
  </cols>
  <sheetData>
    <row r="1" spans="1:7" ht="15">
      <c r="A1" s="1153" t="s">
        <v>580</v>
      </c>
      <c r="B1" s="1155" t="s">
        <v>581</v>
      </c>
      <c r="C1" s="1278" t="s">
        <v>582</v>
      </c>
      <c r="D1" s="1278"/>
      <c r="E1" s="1278" t="s">
        <v>583</v>
      </c>
      <c r="F1" s="1278"/>
      <c r="G1" s="1274" t="s">
        <v>584</v>
      </c>
    </row>
    <row r="2" spans="1:7" ht="15.75" thickBot="1">
      <c r="A2" s="1154"/>
      <c r="B2" s="1277"/>
      <c r="C2" s="633" t="s">
        <v>585</v>
      </c>
      <c r="D2" s="633" t="s">
        <v>586</v>
      </c>
      <c r="E2" s="633" t="s">
        <v>587</v>
      </c>
      <c r="F2" s="633" t="s">
        <v>586</v>
      </c>
      <c r="G2" s="1275"/>
    </row>
    <row r="3" spans="1:7" ht="16.5">
      <c r="A3" s="637" t="s">
        <v>588</v>
      </c>
      <c r="B3" s="638" t="s">
        <v>589</v>
      </c>
      <c r="C3" s="652">
        <v>100</v>
      </c>
      <c r="D3" s="653">
        <v>737</v>
      </c>
      <c r="E3" s="652"/>
      <c r="F3" s="653"/>
      <c r="G3" s="654">
        <f>D3</f>
        <v>737</v>
      </c>
    </row>
    <row r="4" spans="1:7" ht="16.5">
      <c r="A4" s="639" t="s">
        <v>590</v>
      </c>
      <c r="B4" s="640" t="s">
        <v>589</v>
      </c>
      <c r="C4" s="655"/>
      <c r="D4" s="656"/>
      <c r="E4" s="655">
        <v>40</v>
      </c>
      <c r="F4" s="656">
        <v>14770</v>
      </c>
      <c r="G4" s="657">
        <f>F4</f>
        <v>14770</v>
      </c>
    </row>
    <row r="5" spans="1:7" ht="16.5">
      <c r="A5" s="639" t="s">
        <v>591</v>
      </c>
      <c r="B5" s="640" t="s">
        <v>589</v>
      </c>
      <c r="C5" s="655">
        <v>100</v>
      </c>
      <c r="D5" s="656">
        <v>8602</v>
      </c>
      <c r="E5" s="655" t="s">
        <v>592</v>
      </c>
      <c r="F5" s="656">
        <v>7414</v>
      </c>
      <c r="G5" s="657">
        <f>D5+F5</f>
        <v>16016</v>
      </c>
    </row>
    <row r="6" spans="1:7" ht="16.5">
      <c r="A6" s="639" t="s">
        <v>933</v>
      </c>
      <c r="B6" s="640" t="s">
        <v>589</v>
      </c>
      <c r="C6" s="655"/>
      <c r="D6" s="656">
        <v>0</v>
      </c>
      <c r="E6" s="655">
        <v>0</v>
      </c>
      <c r="F6" s="656">
        <v>0</v>
      </c>
      <c r="G6" s="657">
        <v>0</v>
      </c>
    </row>
    <row r="7" spans="1:7" ht="33">
      <c r="A7" s="639" t="s">
        <v>594</v>
      </c>
      <c r="B7" s="643" t="s">
        <v>595</v>
      </c>
      <c r="C7" s="643">
        <v>100</v>
      </c>
      <c r="D7" s="644">
        <v>917</v>
      </c>
      <c r="E7" s="641"/>
      <c r="F7" s="634"/>
      <c r="G7" s="645">
        <f>D7+F7</f>
        <v>917</v>
      </c>
    </row>
    <row r="8" spans="1:7" ht="18.75" customHeight="1">
      <c r="A8" s="639" t="s">
        <v>596</v>
      </c>
      <c r="B8" s="640" t="s">
        <v>593</v>
      </c>
      <c r="C8" s="641">
        <v>100</v>
      </c>
      <c r="D8" s="634">
        <v>14</v>
      </c>
      <c r="E8" s="641"/>
      <c r="F8" s="634"/>
      <c r="G8" s="645">
        <f>D8+F8</f>
        <v>14</v>
      </c>
    </row>
    <row r="9" spans="1:7" ht="16.5">
      <c r="A9" s="639" t="s">
        <v>597</v>
      </c>
      <c r="B9" s="640" t="s">
        <v>593</v>
      </c>
      <c r="C9" s="641">
        <v>100</v>
      </c>
      <c r="D9" s="634">
        <v>145</v>
      </c>
      <c r="E9" s="641"/>
      <c r="F9" s="634"/>
      <c r="G9" s="645">
        <f>D9+F9</f>
        <v>145</v>
      </c>
    </row>
    <row r="10" spans="1:7" ht="33">
      <c r="A10" s="639" t="s">
        <v>598</v>
      </c>
      <c r="B10" s="640" t="s">
        <v>599</v>
      </c>
      <c r="C10" s="641">
        <v>100</v>
      </c>
      <c r="D10" s="634">
        <v>36258</v>
      </c>
      <c r="E10" s="641"/>
      <c r="F10" s="634"/>
      <c r="G10" s="645">
        <f>D10+F10</f>
        <v>36258</v>
      </c>
    </row>
    <row r="11" spans="1:7" ht="66">
      <c r="A11" s="646" t="s">
        <v>600</v>
      </c>
      <c r="B11" s="648"/>
      <c r="C11" s="634">
        <v>0</v>
      </c>
      <c r="D11" s="634"/>
      <c r="E11" s="634">
        <v>0</v>
      </c>
      <c r="F11" s="634"/>
      <c r="G11" s="642">
        <v>0</v>
      </c>
    </row>
    <row r="12" spans="1:7" ht="33">
      <c r="A12" s="646" t="s">
        <v>601</v>
      </c>
      <c r="B12" s="647"/>
      <c r="C12" s="649">
        <v>0</v>
      </c>
      <c r="D12" s="649">
        <v>0</v>
      </c>
      <c r="E12" s="649">
        <v>0</v>
      </c>
      <c r="F12" s="649">
        <v>0</v>
      </c>
      <c r="G12" s="645">
        <v>0</v>
      </c>
    </row>
    <row r="13" spans="1:7" ht="15.75" thickBot="1">
      <c r="A13" s="650" t="s">
        <v>56</v>
      </c>
      <c r="B13" s="1276"/>
      <c r="C13" s="1276"/>
      <c r="D13" s="1276"/>
      <c r="E13" s="1276"/>
      <c r="F13" s="1276"/>
      <c r="G13" s="651">
        <f>SUM(G3:G12)</f>
        <v>68857</v>
      </c>
    </row>
    <row r="15" spans="1:7" ht="16.5">
      <c r="A15" s="630"/>
      <c r="B15" s="630"/>
      <c r="C15" s="636"/>
      <c r="D15" s="636"/>
      <c r="E15" s="630"/>
      <c r="F15" s="630"/>
      <c r="G15" s="630"/>
    </row>
    <row r="17" ht="16.5">
      <c r="D17" s="635"/>
    </row>
    <row r="18" ht="16.5">
      <c r="D18" s="635"/>
    </row>
    <row r="19" ht="16.5">
      <c r="D19" s="635"/>
    </row>
    <row r="20" ht="16.5">
      <c r="D20" s="658"/>
    </row>
  </sheetData>
  <sheetProtection/>
  <mergeCells count="6">
    <mergeCell ref="G1:G2"/>
    <mergeCell ref="B13:F13"/>
    <mergeCell ref="A1:A2"/>
    <mergeCell ref="B1:B2"/>
    <mergeCell ref="C1:D1"/>
    <mergeCell ref="E1:F1"/>
  </mergeCells>
  <printOptions/>
  <pageMargins left="1.141732283464567" right="0.7086614173228347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Antiqua,Félkövér"&amp;12Keszthely Város Önkormányzata 
2013. évi közvetett támogatásai&amp;R16. sz. melléklet
eFt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31">
      <selection activeCell="G40" sqref="G40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11.421875" style="0" customWidth="1"/>
    <col min="4" max="4" width="12.28125" style="0" customWidth="1"/>
    <col min="5" max="5" width="19.140625" style="0" customWidth="1"/>
    <col min="6" max="6" width="12.421875" style="0" customWidth="1"/>
    <col min="7" max="7" width="14.28125" style="0" customWidth="1"/>
    <col min="8" max="8" width="11.7109375" style="0" customWidth="1"/>
    <col min="9" max="9" width="10.57421875" style="0" bestFit="1" customWidth="1"/>
    <col min="10" max="10" width="9.8515625" style="0" customWidth="1"/>
    <col min="11" max="11" width="10.57421875" style="0" customWidth="1"/>
    <col min="12" max="12" width="9.57421875" style="0" bestFit="1" customWidth="1"/>
  </cols>
  <sheetData>
    <row r="1" spans="1:13" ht="15">
      <c r="A1" s="1293" t="s">
        <v>27</v>
      </c>
      <c r="B1" s="1285" t="s">
        <v>602</v>
      </c>
      <c r="C1" s="1287" t="s">
        <v>945</v>
      </c>
      <c r="D1" s="1285" t="s">
        <v>603</v>
      </c>
      <c r="E1" s="1296" t="s">
        <v>28</v>
      </c>
      <c r="F1" s="1296" t="s">
        <v>604</v>
      </c>
      <c r="G1" s="1299" t="s">
        <v>605</v>
      </c>
      <c r="H1" s="1300"/>
      <c r="I1" s="1290" t="s">
        <v>606</v>
      </c>
      <c r="J1" s="1291"/>
      <c r="K1" s="1292"/>
      <c r="L1" s="660"/>
      <c r="M1" s="661"/>
    </row>
    <row r="2" spans="1:13" ht="30">
      <c r="A2" s="1294"/>
      <c r="B2" s="1286"/>
      <c r="C2" s="1288"/>
      <c r="D2" s="1286"/>
      <c r="E2" s="1297"/>
      <c r="F2" s="1297"/>
      <c r="G2" s="1031" t="s">
        <v>607</v>
      </c>
      <c r="H2" s="1031" t="s">
        <v>608</v>
      </c>
      <c r="I2" s="1029" t="s">
        <v>609</v>
      </c>
      <c r="J2" s="1030" t="s">
        <v>610</v>
      </c>
      <c r="K2" s="1032" t="s">
        <v>611</v>
      </c>
      <c r="L2" s="660"/>
      <c r="M2" s="662"/>
    </row>
    <row r="3" spans="1:13" ht="13.5">
      <c r="A3" s="1298">
        <v>1</v>
      </c>
      <c r="B3" s="1280" t="s">
        <v>409</v>
      </c>
      <c r="C3" s="1284">
        <v>5680</v>
      </c>
      <c r="D3" s="1283">
        <v>6303</v>
      </c>
      <c r="E3" s="1317" t="s">
        <v>613</v>
      </c>
      <c r="F3" s="1283"/>
      <c r="G3" s="1283"/>
      <c r="H3" s="1284"/>
      <c r="I3" s="1283"/>
      <c r="J3" s="1283"/>
      <c r="K3" s="1295">
        <v>6303</v>
      </c>
      <c r="L3" s="670"/>
      <c r="M3" s="630"/>
    </row>
    <row r="4" spans="1:13" ht="28.5" customHeight="1">
      <c r="A4" s="1298"/>
      <c r="B4" s="1280"/>
      <c r="C4" s="1284"/>
      <c r="D4" s="1283"/>
      <c r="E4" s="1317"/>
      <c r="F4" s="1283"/>
      <c r="G4" s="1283"/>
      <c r="H4" s="1284"/>
      <c r="I4" s="1283"/>
      <c r="J4" s="1283"/>
      <c r="K4" s="1295"/>
      <c r="L4" s="670"/>
      <c r="M4" s="630"/>
    </row>
    <row r="5" spans="1:13" ht="27">
      <c r="A5" s="1298">
        <v>2</v>
      </c>
      <c r="B5" s="1280" t="s">
        <v>254</v>
      </c>
      <c r="C5" s="1284">
        <v>4825</v>
      </c>
      <c r="D5" s="1283">
        <v>15500</v>
      </c>
      <c r="E5" s="668" t="s">
        <v>612</v>
      </c>
      <c r="F5" s="1028"/>
      <c r="G5" s="1028">
        <v>2766</v>
      </c>
      <c r="H5" s="1028"/>
      <c r="I5" s="1028"/>
      <c r="J5" s="1028"/>
      <c r="K5" s="1051"/>
      <c r="L5" s="670"/>
      <c r="M5" s="630"/>
    </row>
    <row r="6" spans="1:13" ht="40.5">
      <c r="A6" s="1298"/>
      <c r="B6" s="1280"/>
      <c r="C6" s="1284"/>
      <c r="D6" s="1283"/>
      <c r="E6" s="668" t="s">
        <v>948</v>
      </c>
      <c r="F6" s="1028"/>
      <c r="G6" s="1028">
        <v>7500</v>
      </c>
      <c r="H6" s="1028"/>
      <c r="I6" s="1028"/>
      <c r="J6" s="1028"/>
      <c r="K6" s="1051"/>
      <c r="L6" s="670"/>
      <c r="M6" s="630"/>
    </row>
    <row r="7" spans="1:13" ht="13.5">
      <c r="A7" s="1298"/>
      <c r="B7" s="1280"/>
      <c r="C7" s="1284"/>
      <c r="D7" s="1283"/>
      <c r="E7" s="668" t="s">
        <v>950</v>
      </c>
      <c r="F7" s="1028"/>
      <c r="G7" s="1028">
        <v>360</v>
      </c>
      <c r="H7" s="1028"/>
      <c r="I7" s="1028"/>
      <c r="J7" s="1028"/>
      <c r="K7" s="1051"/>
      <c r="L7" s="670"/>
      <c r="M7" s="630"/>
    </row>
    <row r="8" spans="1:13" ht="13.5">
      <c r="A8" s="1298"/>
      <c r="B8" s="1280"/>
      <c r="C8" s="1284"/>
      <c r="D8" s="1283"/>
      <c r="E8" s="668" t="s">
        <v>951</v>
      </c>
      <c r="F8" s="1028"/>
      <c r="G8" s="1028">
        <v>1498</v>
      </c>
      <c r="H8" s="1028"/>
      <c r="I8" s="1028"/>
      <c r="J8" s="1028"/>
      <c r="K8" s="1051"/>
      <c r="L8" s="670"/>
      <c r="M8" s="630"/>
    </row>
    <row r="9" spans="1:13" ht="13.5">
      <c r="A9" s="1298"/>
      <c r="B9" s="1280"/>
      <c r="C9" s="1284"/>
      <c r="D9" s="1283"/>
      <c r="E9" s="668" t="s">
        <v>949</v>
      </c>
      <c r="F9" s="1028"/>
      <c r="G9" s="1028">
        <v>1500</v>
      </c>
      <c r="H9" s="1028"/>
      <c r="I9" s="1028"/>
      <c r="J9" s="1028"/>
      <c r="K9" s="1051"/>
      <c r="L9" s="670"/>
      <c r="M9" s="630"/>
    </row>
    <row r="10" spans="1:13" ht="40.5">
      <c r="A10" s="1298"/>
      <c r="B10" s="1280"/>
      <c r="C10" s="1284"/>
      <c r="D10" s="1283"/>
      <c r="E10" s="668" t="s">
        <v>613</v>
      </c>
      <c r="F10" s="1028"/>
      <c r="G10" s="1028"/>
      <c r="H10" s="1028"/>
      <c r="I10" s="1028"/>
      <c r="J10" s="1028"/>
      <c r="K10" s="1051">
        <v>1876</v>
      </c>
      <c r="L10" s="670"/>
      <c r="M10" s="630"/>
    </row>
    <row r="11" spans="1:13" ht="13.5">
      <c r="A11" s="1298">
        <v>3</v>
      </c>
      <c r="B11" s="1280" t="s">
        <v>943</v>
      </c>
      <c r="C11" s="1284">
        <v>5852</v>
      </c>
      <c r="D11" s="1283">
        <v>10018</v>
      </c>
      <c r="E11" s="668" t="s">
        <v>953</v>
      </c>
      <c r="F11" s="1028"/>
      <c r="G11" s="1028">
        <v>5500</v>
      </c>
      <c r="H11" s="1028"/>
      <c r="I11" s="1028"/>
      <c r="J11" s="1028"/>
      <c r="K11" s="1051"/>
      <c r="L11" s="670"/>
      <c r="M11" s="630"/>
    </row>
    <row r="12" spans="1:13" ht="28.5" customHeight="1">
      <c r="A12" s="1298"/>
      <c r="B12" s="1280"/>
      <c r="C12" s="1284"/>
      <c r="D12" s="1283"/>
      <c r="E12" s="668" t="s">
        <v>947</v>
      </c>
      <c r="F12" s="1028"/>
      <c r="G12" s="1028">
        <v>3999</v>
      </c>
      <c r="H12" s="1028"/>
      <c r="I12" s="1028"/>
      <c r="J12" s="1028"/>
      <c r="K12" s="1051"/>
      <c r="L12" s="670"/>
      <c r="M12" s="630"/>
    </row>
    <row r="13" spans="1:13" ht="16.5" customHeight="1">
      <c r="A13" s="1298"/>
      <c r="B13" s="1280"/>
      <c r="C13" s="1284"/>
      <c r="D13" s="1283"/>
      <c r="E13" s="668" t="s">
        <v>954</v>
      </c>
      <c r="F13" s="1028"/>
      <c r="G13" s="1028">
        <v>54</v>
      </c>
      <c r="H13" s="1028"/>
      <c r="I13" s="1028"/>
      <c r="J13" s="1028"/>
      <c r="K13" s="1051"/>
      <c r="L13" s="670"/>
      <c r="M13" s="630"/>
    </row>
    <row r="14" spans="1:13" ht="27">
      <c r="A14" s="1298"/>
      <c r="B14" s="1280"/>
      <c r="C14" s="1284"/>
      <c r="D14" s="1283"/>
      <c r="E14" s="668" t="s">
        <v>955</v>
      </c>
      <c r="F14" s="1028"/>
      <c r="G14" s="1028">
        <v>465</v>
      </c>
      <c r="H14" s="1028"/>
      <c r="I14" s="1028"/>
      <c r="J14" s="1028"/>
      <c r="K14" s="1051"/>
      <c r="L14" s="670"/>
      <c r="M14" s="630"/>
    </row>
    <row r="15" spans="1:13" ht="27">
      <c r="A15" s="1049">
        <v>4</v>
      </c>
      <c r="B15" s="1048" t="s">
        <v>614</v>
      </c>
      <c r="C15" s="676">
        <v>926</v>
      </c>
      <c r="D15" s="674">
        <v>6056</v>
      </c>
      <c r="E15" s="668" t="s">
        <v>947</v>
      </c>
      <c r="F15" s="1028"/>
      <c r="G15" s="1046">
        <v>6056</v>
      </c>
      <c r="H15" s="668"/>
      <c r="I15" s="1028"/>
      <c r="J15" s="1028"/>
      <c r="K15" s="1051"/>
      <c r="L15" s="670"/>
      <c r="M15" s="630"/>
    </row>
    <row r="16" spans="1:13" ht="26.25" customHeight="1">
      <c r="A16" s="1298">
        <v>5</v>
      </c>
      <c r="B16" s="1279" t="s">
        <v>616</v>
      </c>
      <c r="C16" s="1284">
        <v>794</v>
      </c>
      <c r="D16" s="1283">
        <v>4951</v>
      </c>
      <c r="E16" s="668" t="s">
        <v>952</v>
      </c>
      <c r="F16" s="674">
        <v>4094</v>
      </c>
      <c r="G16" s="1044"/>
      <c r="H16" s="676"/>
      <c r="I16" s="674"/>
      <c r="J16" s="674"/>
      <c r="K16" s="1050"/>
      <c r="L16" s="630"/>
      <c r="M16" s="630"/>
    </row>
    <row r="17" spans="1:13" ht="15" customHeight="1">
      <c r="A17" s="1298"/>
      <c r="B17" s="1279"/>
      <c r="C17" s="1284"/>
      <c r="D17" s="1283"/>
      <c r="E17" s="1033" t="s">
        <v>612</v>
      </c>
      <c r="F17" s="674"/>
      <c r="G17" s="1044">
        <v>857</v>
      </c>
      <c r="H17" s="676"/>
      <c r="I17" s="674"/>
      <c r="J17" s="674"/>
      <c r="K17" s="1050"/>
      <c r="L17" s="630"/>
      <c r="M17" s="630"/>
    </row>
    <row r="18" spans="1:13" ht="27">
      <c r="A18" s="1298">
        <v>6</v>
      </c>
      <c r="B18" s="1280" t="s">
        <v>617</v>
      </c>
      <c r="C18" s="1284">
        <v>13320</v>
      </c>
      <c r="D18" s="1283">
        <v>18325</v>
      </c>
      <c r="E18" s="673" t="s">
        <v>612</v>
      </c>
      <c r="F18" s="667"/>
      <c r="G18" s="1046">
        <v>2362</v>
      </c>
      <c r="H18" s="668"/>
      <c r="I18" s="1028"/>
      <c r="J18" s="1028"/>
      <c r="K18" s="1051"/>
      <c r="L18" s="630"/>
      <c r="M18" s="630"/>
    </row>
    <row r="19" spans="1:13" ht="15.75" customHeight="1">
      <c r="A19" s="1298"/>
      <c r="B19" s="1280"/>
      <c r="C19" s="1284"/>
      <c r="D19" s="1283"/>
      <c r="E19" s="673" t="s">
        <v>946</v>
      </c>
      <c r="F19" s="667"/>
      <c r="G19" s="1028"/>
      <c r="H19" s="668"/>
      <c r="I19" s="1028">
        <v>4300</v>
      </c>
      <c r="J19" s="1028"/>
      <c r="K19" s="1051"/>
      <c r="L19" s="630"/>
      <c r="M19" s="630"/>
    </row>
    <row r="20" spans="1:13" ht="40.5">
      <c r="A20" s="1298"/>
      <c r="B20" s="1280"/>
      <c r="C20" s="1284"/>
      <c r="D20" s="1283"/>
      <c r="E20" s="673" t="s">
        <v>613</v>
      </c>
      <c r="F20" s="667"/>
      <c r="G20" s="1028"/>
      <c r="H20" s="668"/>
      <c r="I20" s="1028"/>
      <c r="J20" s="1028"/>
      <c r="K20" s="1051">
        <v>11663</v>
      </c>
      <c r="L20" s="630"/>
      <c r="M20" s="630"/>
    </row>
    <row r="21" spans="1:13" ht="27">
      <c r="A21" s="1304">
        <v>7</v>
      </c>
      <c r="B21" s="1307" t="s">
        <v>243</v>
      </c>
      <c r="C21" s="1310">
        <v>20154</v>
      </c>
      <c r="D21" s="1318">
        <v>31171</v>
      </c>
      <c r="E21" s="673" t="s">
        <v>612</v>
      </c>
      <c r="F21" s="667"/>
      <c r="G21" s="667">
        <v>22501</v>
      </c>
      <c r="H21" s="667"/>
      <c r="I21" s="667"/>
      <c r="J21" s="667"/>
      <c r="K21" s="1052"/>
      <c r="L21" s="630"/>
      <c r="M21" s="630"/>
    </row>
    <row r="22" spans="1:13" ht="13.5">
      <c r="A22" s="1305"/>
      <c r="B22" s="1308"/>
      <c r="C22" s="1311"/>
      <c r="D22" s="1319"/>
      <c r="E22" s="673" t="s">
        <v>957</v>
      </c>
      <c r="F22" s="667"/>
      <c r="G22" s="667"/>
      <c r="H22" s="667">
        <v>281</v>
      </c>
      <c r="I22" s="667"/>
      <c r="J22" s="667"/>
      <c r="K22" s="1052"/>
      <c r="L22" s="630"/>
      <c r="M22" s="630"/>
    </row>
    <row r="23" spans="1:13" ht="27" customHeight="1">
      <c r="A23" s="1305"/>
      <c r="B23" s="1308"/>
      <c r="C23" s="1311"/>
      <c r="D23" s="1319"/>
      <c r="E23" s="673" t="s">
        <v>956</v>
      </c>
      <c r="F23" s="667"/>
      <c r="G23" s="667">
        <v>5656</v>
      </c>
      <c r="H23" s="667"/>
      <c r="I23" s="667"/>
      <c r="J23" s="667"/>
      <c r="K23" s="1052"/>
      <c r="L23" s="630"/>
      <c r="M23" s="630"/>
    </row>
    <row r="24" spans="1:13" ht="39.75" customHeight="1">
      <c r="A24" s="1306"/>
      <c r="B24" s="1309"/>
      <c r="C24" s="1312"/>
      <c r="D24" s="1320"/>
      <c r="E24" s="673" t="s">
        <v>613</v>
      </c>
      <c r="F24" s="667"/>
      <c r="G24" s="667"/>
      <c r="H24" s="667"/>
      <c r="I24" s="667"/>
      <c r="J24" s="667"/>
      <c r="K24" s="1052">
        <v>2733</v>
      </c>
      <c r="L24" s="630"/>
      <c r="M24" s="630"/>
    </row>
    <row r="25" spans="1:13" ht="27.75">
      <c r="A25" s="1298">
        <v>8</v>
      </c>
      <c r="B25" s="1289" t="s">
        <v>944</v>
      </c>
      <c r="C25" s="1284">
        <v>31593</v>
      </c>
      <c r="D25" s="1283">
        <v>34822</v>
      </c>
      <c r="E25" s="694" t="s">
        <v>612</v>
      </c>
      <c r="F25" s="693"/>
      <c r="G25" s="695">
        <v>60</v>
      </c>
      <c r="H25" s="693"/>
      <c r="I25" s="693"/>
      <c r="J25" s="693"/>
      <c r="K25" s="1053"/>
      <c r="L25" s="630"/>
      <c r="M25" s="630"/>
    </row>
    <row r="26" spans="1:13" ht="27.75">
      <c r="A26" s="1298"/>
      <c r="B26" s="1289"/>
      <c r="C26" s="1284"/>
      <c r="D26" s="1283"/>
      <c r="E26" s="696" t="s">
        <v>958</v>
      </c>
      <c r="F26" s="693"/>
      <c r="G26" s="695"/>
      <c r="H26" s="1047">
        <v>493</v>
      </c>
      <c r="I26" s="693"/>
      <c r="J26" s="693"/>
      <c r="K26" s="1053"/>
      <c r="L26" s="630"/>
      <c r="M26" s="630"/>
    </row>
    <row r="27" spans="1:13" ht="15">
      <c r="A27" s="1298"/>
      <c r="B27" s="1289"/>
      <c r="C27" s="1284"/>
      <c r="D27" s="1283"/>
      <c r="E27" s="694" t="s">
        <v>618</v>
      </c>
      <c r="F27" s="693"/>
      <c r="G27" s="693"/>
      <c r="H27" s="695">
        <v>1564</v>
      </c>
      <c r="I27" s="693"/>
      <c r="J27" s="693"/>
      <c r="K27" s="1053"/>
      <c r="L27" s="630"/>
      <c r="M27" s="630"/>
    </row>
    <row r="28" spans="1:13" ht="41.25">
      <c r="A28" s="1298"/>
      <c r="B28" s="1289"/>
      <c r="C28" s="1284"/>
      <c r="D28" s="1283"/>
      <c r="E28" s="694" t="s">
        <v>613</v>
      </c>
      <c r="F28" s="1038"/>
      <c r="G28" s="1038"/>
      <c r="H28" s="693"/>
      <c r="I28" s="693"/>
      <c r="J28" s="693"/>
      <c r="K28" s="1054">
        <v>32705</v>
      </c>
      <c r="L28" s="630"/>
      <c r="M28" s="630"/>
    </row>
    <row r="29" spans="1:13" ht="27.75">
      <c r="A29" s="1303">
        <v>9</v>
      </c>
      <c r="B29" s="1313" t="s">
        <v>619</v>
      </c>
      <c r="C29" s="1315">
        <v>0</v>
      </c>
      <c r="D29" s="1281">
        <v>506396</v>
      </c>
      <c r="E29" s="677" t="s">
        <v>963</v>
      </c>
      <c r="F29" s="1039"/>
      <c r="G29" s="1040"/>
      <c r="H29" s="665"/>
      <c r="I29" s="665">
        <v>142931</v>
      </c>
      <c r="J29" s="666"/>
      <c r="K29" s="672"/>
      <c r="L29" s="678"/>
      <c r="M29" s="630"/>
    </row>
    <row r="30" spans="1:13" ht="27.75">
      <c r="A30" s="1303"/>
      <c r="B30" s="1314"/>
      <c r="C30" s="1316"/>
      <c r="D30" s="1282"/>
      <c r="E30" s="677" t="s">
        <v>962</v>
      </c>
      <c r="F30" s="1039"/>
      <c r="G30" s="1041">
        <v>42500</v>
      </c>
      <c r="H30" s="1042">
        <v>193500</v>
      </c>
      <c r="I30" s="665"/>
      <c r="J30" s="666"/>
      <c r="K30" s="672"/>
      <c r="L30" s="678"/>
      <c r="M30" s="630"/>
    </row>
    <row r="31" spans="1:13" ht="27.75">
      <c r="A31" s="1303"/>
      <c r="B31" s="1314"/>
      <c r="C31" s="1316"/>
      <c r="D31" s="1282"/>
      <c r="E31" s="677" t="s">
        <v>961</v>
      </c>
      <c r="F31" s="1039"/>
      <c r="G31" s="1041">
        <v>11763</v>
      </c>
      <c r="H31" s="1042"/>
      <c r="I31" s="665"/>
      <c r="J31" s="666"/>
      <c r="K31" s="672"/>
      <c r="L31" s="678"/>
      <c r="M31" s="630"/>
    </row>
    <row r="32" spans="1:13" ht="27.75">
      <c r="A32" s="1303"/>
      <c r="B32" s="1314"/>
      <c r="C32" s="1316"/>
      <c r="D32" s="1282"/>
      <c r="E32" s="677" t="s">
        <v>960</v>
      </c>
      <c r="F32" s="1039"/>
      <c r="G32" s="1041">
        <v>103070</v>
      </c>
      <c r="H32" s="1042"/>
      <c r="I32" s="665"/>
      <c r="J32" s="666"/>
      <c r="K32" s="672"/>
      <c r="L32" s="678"/>
      <c r="M32" s="630"/>
    </row>
    <row r="33" spans="1:15" ht="27.75">
      <c r="A33" s="1303"/>
      <c r="B33" s="1314"/>
      <c r="C33" s="1316"/>
      <c r="D33" s="1282"/>
      <c r="E33" s="677" t="s">
        <v>612</v>
      </c>
      <c r="F33" s="665"/>
      <c r="G33" s="1042">
        <v>1613</v>
      </c>
      <c r="H33" s="1042">
        <v>946</v>
      </c>
      <c r="I33" s="665"/>
      <c r="J33" s="666"/>
      <c r="K33" s="672"/>
      <c r="L33" s="678"/>
      <c r="M33" s="630"/>
      <c r="N33" s="630"/>
      <c r="O33" s="630"/>
    </row>
    <row r="34" spans="1:15" ht="54.75">
      <c r="A34" s="1303"/>
      <c r="B34" s="1314"/>
      <c r="C34" s="1316"/>
      <c r="D34" s="1282"/>
      <c r="E34" s="677" t="s">
        <v>959</v>
      </c>
      <c r="F34" s="671"/>
      <c r="G34" s="1043">
        <v>2850</v>
      </c>
      <c r="H34" s="1042"/>
      <c r="I34" s="665"/>
      <c r="J34" s="666"/>
      <c r="K34" s="672"/>
      <c r="L34" s="678"/>
      <c r="M34" s="630"/>
      <c r="N34" s="630"/>
      <c r="O34" s="630"/>
    </row>
    <row r="35" spans="1:15" ht="15">
      <c r="A35" s="1303"/>
      <c r="B35" s="1314"/>
      <c r="C35" s="1316"/>
      <c r="D35" s="1282"/>
      <c r="E35" s="677" t="s">
        <v>953</v>
      </c>
      <c r="F35" s="665"/>
      <c r="G35" s="1042">
        <v>5500</v>
      </c>
      <c r="H35" s="1042"/>
      <c r="I35" s="665"/>
      <c r="J35" s="666"/>
      <c r="K35" s="672"/>
      <c r="L35" s="678"/>
      <c r="M35" s="669"/>
      <c r="N35" s="630"/>
      <c r="O35" s="630"/>
    </row>
    <row r="36" spans="1:15" ht="28.5" thickBot="1">
      <c r="A36" s="1303"/>
      <c r="B36" s="1314"/>
      <c r="C36" s="1316"/>
      <c r="D36" s="1282"/>
      <c r="E36" s="673" t="s">
        <v>620</v>
      </c>
      <c r="F36" s="675"/>
      <c r="G36" s="1044">
        <v>1723</v>
      </c>
      <c r="H36" s="1045"/>
      <c r="I36" s="675"/>
      <c r="J36" s="679"/>
      <c r="K36" s="680"/>
      <c r="L36" s="681"/>
      <c r="M36" s="630"/>
      <c r="N36" s="630"/>
      <c r="O36" s="630"/>
    </row>
    <row r="37" spans="1:15" ht="15.75" thickBot="1">
      <c r="A37" s="1301" t="s">
        <v>621</v>
      </c>
      <c r="B37" s="1302"/>
      <c r="C37" s="682">
        <f>SUM(C3:C28)</f>
        <v>83144</v>
      </c>
      <c r="D37" s="682">
        <f>SUM(D3:D36)</f>
        <v>633542</v>
      </c>
      <c r="E37" s="683" t="s">
        <v>56</v>
      </c>
      <c r="F37" s="684">
        <f>F16</f>
        <v>4094</v>
      </c>
      <c r="G37" s="684">
        <f>G3+G5+G6+G7+G8+G10+G9+G11+G12+G13+G14+G15+G16+G17+G18+G21+G23+G25+G30+G31+G32+G33+G34+G35+G36</f>
        <v>230153</v>
      </c>
      <c r="H37" s="684">
        <f>H26+H27+H30+H33+H22</f>
        <v>196784</v>
      </c>
      <c r="I37" s="684">
        <f>I19+I29</f>
        <v>147231</v>
      </c>
      <c r="J37" s="684">
        <f>J22</f>
        <v>0</v>
      </c>
      <c r="K37" s="685">
        <f>K28+K24+K20+K10+K3</f>
        <v>55280</v>
      </c>
      <c r="L37" s="686"/>
      <c r="M37" s="686"/>
      <c r="N37" s="686"/>
      <c r="O37" s="686"/>
    </row>
    <row r="38" spans="1:15" ht="13.5">
      <c r="A38" s="687"/>
      <c r="B38" s="630"/>
      <c r="C38" s="630"/>
      <c r="D38" s="688"/>
      <c r="E38" s="689"/>
      <c r="F38" s="663"/>
      <c r="G38" s="663"/>
      <c r="H38" s="690"/>
      <c r="I38" s="630"/>
      <c r="J38" s="630"/>
      <c r="K38" s="630"/>
      <c r="L38" s="630"/>
      <c r="M38" s="630"/>
      <c r="N38" s="630"/>
      <c r="O38" s="630"/>
    </row>
    <row r="39" spans="1:15" ht="13.5">
      <c r="A39" s="687"/>
      <c r="B39" s="630"/>
      <c r="C39" s="630"/>
      <c r="D39" s="663"/>
      <c r="E39" s="689"/>
      <c r="F39" s="663"/>
      <c r="G39" s="663"/>
      <c r="H39" s="690"/>
      <c r="I39" s="669"/>
      <c r="J39" s="669"/>
      <c r="K39" s="669"/>
      <c r="L39" s="630"/>
      <c r="M39" s="630"/>
      <c r="N39" s="630"/>
      <c r="O39" s="630"/>
    </row>
    <row r="40" spans="1:15" ht="16.5">
      <c r="A40" s="687"/>
      <c r="B40" s="630"/>
      <c r="C40" s="630"/>
      <c r="D40" s="663"/>
      <c r="E40" s="659"/>
      <c r="F40" s="691"/>
      <c r="G40" s="692"/>
      <c r="H40" s="690"/>
      <c r="I40" s="669"/>
      <c r="J40" s="669"/>
      <c r="K40" s="669"/>
      <c r="L40" s="630"/>
      <c r="M40" s="630"/>
      <c r="N40" s="630"/>
      <c r="O40" s="630"/>
    </row>
    <row r="41" spans="1:15" ht="13.5">
      <c r="A41" s="664"/>
      <c r="B41" s="630"/>
      <c r="C41" s="630"/>
      <c r="D41" s="663"/>
      <c r="E41" s="689"/>
      <c r="F41" s="663"/>
      <c r="G41" s="663"/>
      <c r="H41" s="690"/>
      <c r="I41" s="663"/>
      <c r="J41" s="663"/>
      <c r="K41" s="663"/>
      <c r="L41" s="630"/>
      <c r="M41" s="630"/>
      <c r="N41" s="630"/>
      <c r="O41" s="630"/>
    </row>
    <row r="42" spans="1:15" ht="13.5">
      <c r="A42" s="664"/>
      <c r="B42" s="630"/>
      <c r="C42" s="630"/>
      <c r="D42" s="663"/>
      <c r="E42" s="689"/>
      <c r="F42" s="663"/>
      <c r="G42" s="663"/>
      <c r="H42" s="690"/>
      <c r="I42" s="669"/>
      <c r="J42" s="669"/>
      <c r="K42" s="669"/>
      <c r="L42" s="630"/>
      <c r="M42" s="630"/>
      <c r="N42" s="630"/>
      <c r="O42" s="630"/>
    </row>
    <row r="43" spans="1:15" ht="13.5">
      <c r="A43" s="664"/>
      <c r="B43" s="630"/>
      <c r="C43" s="630"/>
      <c r="D43" s="663"/>
      <c r="E43" s="689"/>
      <c r="F43" s="663"/>
      <c r="G43" s="663"/>
      <c r="H43" s="690"/>
      <c r="I43" s="630"/>
      <c r="J43" s="630"/>
      <c r="K43" s="630"/>
      <c r="L43" s="630"/>
      <c r="M43" s="630"/>
      <c r="N43" s="630"/>
      <c r="O43" s="630"/>
    </row>
    <row r="44" spans="1:15" ht="13.5">
      <c r="A44" s="664"/>
      <c r="B44" s="630"/>
      <c r="C44" s="630"/>
      <c r="D44" s="663"/>
      <c r="E44" s="689"/>
      <c r="F44" s="663"/>
      <c r="G44" s="663"/>
      <c r="H44" s="690"/>
      <c r="I44" s="630"/>
      <c r="J44" s="630"/>
      <c r="K44" s="630"/>
      <c r="L44" s="630"/>
      <c r="M44" s="630"/>
      <c r="N44" s="630"/>
      <c r="O44" s="630"/>
    </row>
  </sheetData>
  <sheetProtection/>
  <mergeCells count="48">
    <mergeCell ref="C29:C36"/>
    <mergeCell ref="C16:C17"/>
    <mergeCell ref="D16:D17"/>
    <mergeCell ref="E3:E4"/>
    <mergeCell ref="D21:D24"/>
    <mergeCell ref="A3:A4"/>
    <mergeCell ref="B3:B4"/>
    <mergeCell ref="C3:C4"/>
    <mergeCell ref="A37:B37"/>
    <mergeCell ref="A18:A20"/>
    <mergeCell ref="B18:B20"/>
    <mergeCell ref="C18:C20"/>
    <mergeCell ref="A29:A36"/>
    <mergeCell ref="A21:A24"/>
    <mergeCell ref="B21:B24"/>
    <mergeCell ref="C21:C24"/>
    <mergeCell ref="A25:A28"/>
    <mergeCell ref="B29:B36"/>
    <mergeCell ref="A16:A17"/>
    <mergeCell ref="H3:H4"/>
    <mergeCell ref="F1:F2"/>
    <mergeCell ref="G1:H1"/>
    <mergeCell ref="D5:D10"/>
    <mergeCell ref="A11:A14"/>
    <mergeCell ref="C11:C14"/>
    <mergeCell ref="D11:D14"/>
    <mergeCell ref="F3:F4"/>
    <mergeCell ref="A5:A10"/>
    <mergeCell ref="B5:B10"/>
    <mergeCell ref="I1:K1"/>
    <mergeCell ref="A1:A2"/>
    <mergeCell ref="I3:I4"/>
    <mergeCell ref="J3:J4"/>
    <mergeCell ref="K3:K4"/>
    <mergeCell ref="G3:G4"/>
    <mergeCell ref="E1:E2"/>
    <mergeCell ref="D3:D4"/>
    <mergeCell ref="C5:C10"/>
    <mergeCell ref="B16:B17"/>
    <mergeCell ref="B11:B14"/>
    <mergeCell ref="D29:D36"/>
    <mergeCell ref="D18:D20"/>
    <mergeCell ref="C25:C28"/>
    <mergeCell ref="B1:B2"/>
    <mergeCell ref="C1:C2"/>
    <mergeCell ref="D1:D2"/>
    <mergeCell ref="B25:B28"/>
    <mergeCell ref="D25:D2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Antiqua,Félkövér"&amp;12Kimutatás
az Önkormányzat 2013. évi pénzmaradványról&amp;R17. sz. melléklet
eFt</oddHeader>
  </headerFooter>
  <rowBreaks count="1" manualBreakCount="1">
    <brk id="2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C1">
      <selection activeCell="E27" sqref="E27"/>
    </sheetView>
  </sheetViews>
  <sheetFormatPr defaultColWidth="9.140625" defaultRowHeight="12.75"/>
  <cols>
    <col min="1" max="1" width="5.57421875" style="0" customWidth="1"/>
    <col min="2" max="2" width="36.00390625" style="0" customWidth="1"/>
    <col min="3" max="3" width="28.57421875" style="0" customWidth="1"/>
    <col min="4" max="4" width="49.7109375" style="0" customWidth="1"/>
    <col min="5" max="5" width="12.421875" style="0" customWidth="1"/>
    <col min="6" max="6" width="12.8515625" style="0" customWidth="1"/>
  </cols>
  <sheetData>
    <row r="1" spans="1:7" ht="45.75" thickBot="1">
      <c r="A1" s="700" t="s">
        <v>27</v>
      </c>
      <c r="B1" s="632" t="s">
        <v>622</v>
      </c>
      <c r="C1" s="632" t="s">
        <v>623</v>
      </c>
      <c r="D1" s="1321" t="s">
        <v>624</v>
      </c>
      <c r="E1" s="1322"/>
      <c r="F1" s="701" t="s">
        <v>625</v>
      </c>
      <c r="G1" s="702"/>
    </row>
    <row r="2" spans="1:7" ht="15">
      <c r="A2" s="1323" t="s">
        <v>626</v>
      </c>
      <c r="B2" s="1324"/>
      <c r="C2" s="1324"/>
      <c r="D2" s="1324"/>
      <c r="E2" s="1324"/>
      <c r="F2" s="1325"/>
      <c r="G2" s="630"/>
    </row>
    <row r="3" spans="1:7" ht="33">
      <c r="A3" s="703">
        <v>1</v>
      </c>
      <c r="B3" s="704" t="s">
        <v>627</v>
      </c>
      <c r="C3" s="704" t="s">
        <v>628</v>
      </c>
      <c r="D3" s="1326"/>
      <c r="E3" s="1327"/>
      <c r="F3" s="705">
        <v>256560</v>
      </c>
      <c r="G3" s="630"/>
    </row>
    <row r="4" spans="1:7" ht="16.5">
      <c r="A4" s="703">
        <v>2</v>
      </c>
      <c r="B4" s="716" t="s">
        <v>629</v>
      </c>
      <c r="C4" s="704" t="s">
        <v>630</v>
      </c>
      <c r="D4" s="1326"/>
      <c r="E4" s="1327"/>
      <c r="F4" s="705">
        <v>3000</v>
      </c>
      <c r="G4" s="630"/>
    </row>
    <row r="5" spans="1:7" ht="16.5">
      <c r="A5" s="703">
        <v>3</v>
      </c>
      <c r="B5" s="716" t="s">
        <v>631</v>
      </c>
      <c r="C5" s="704" t="s">
        <v>632</v>
      </c>
      <c r="D5" s="1326"/>
      <c r="E5" s="1327"/>
      <c r="F5" s="705">
        <v>3000</v>
      </c>
      <c r="G5" s="630"/>
    </row>
    <row r="6" spans="1:7" ht="16.5">
      <c r="A6" s="703">
        <v>4</v>
      </c>
      <c r="B6" s="716" t="s">
        <v>633</v>
      </c>
      <c r="C6" s="704" t="s">
        <v>634</v>
      </c>
      <c r="D6" s="1326"/>
      <c r="E6" s="1327"/>
      <c r="F6" s="705">
        <v>4000</v>
      </c>
      <c r="G6" s="635"/>
    </row>
    <row r="7" spans="1:7" ht="16.5">
      <c r="A7" s="1333"/>
      <c r="B7" s="1334"/>
      <c r="C7" s="1334"/>
      <c r="D7" s="1334"/>
      <c r="E7" s="1334"/>
      <c r="F7" s="1335"/>
      <c r="G7" s="630"/>
    </row>
    <row r="8" spans="1:7" ht="15">
      <c r="A8" s="1336" t="s">
        <v>635</v>
      </c>
      <c r="B8" s="1337"/>
      <c r="C8" s="1337"/>
      <c r="D8" s="1337"/>
      <c r="E8" s="1337"/>
      <c r="F8" s="1338"/>
      <c r="G8" s="630"/>
    </row>
    <row r="9" spans="1:7" ht="16.5">
      <c r="A9" s="699">
        <v>1</v>
      </c>
      <c r="B9" s="698" t="s">
        <v>636</v>
      </c>
      <c r="C9" s="698" t="s">
        <v>628</v>
      </c>
      <c r="D9" s="1351"/>
      <c r="E9" s="1352"/>
      <c r="F9" s="706">
        <v>1530</v>
      </c>
      <c r="G9" s="635"/>
    </row>
    <row r="10" spans="1:7" ht="16.5">
      <c r="A10" s="1328"/>
      <c r="B10" s="1329"/>
      <c r="C10" s="1329"/>
      <c r="D10" s="1329"/>
      <c r="E10" s="1329"/>
      <c r="F10" s="1330"/>
      <c r="G10" s="635"/>
    </row>
    <row r="11" spans="1:7" ht="16.5">
      <c r="A11" s="1336" t="s">
        <v>637</v>
      </c>
      <c r="B11" s="1337"/>
      <c r="C11" s="1337"/>
      <c r="D11" s="1337"/>
      <c r="E11" s="1337"/>
      <c r="F11" s="1338"/>
      <c r="G11" s="635"/>
    </row>
    <row r="12" spans="1:7" ht="33">
      <c r="A12" s="703">
        <v>1</v>
      </c>
      <c r="B12" s="704" t="s">
        <v>638</v>
      </c>
      <c r="C12" s="704" t="s">
        <v>639</v>
      </c>
      <c r="D12" s="1326"/>
      <c r="E12" s="1327"/>
      <c r="F12" s="705">
        <v>1800</v>
      </c>
      <c r="G12" s="635"/>
    </row>
    <row r="13" spans="1:7" ht="16.5">
      <c r="A13" s="1328"/>
      <c r="B13" s="1329"/>
      <c r="C13" s="1329"/>
      <c r="D13" s="1329"/>
      <c r="E13" s="1329"/>
      <c r="F13" s="1330"/>
      <c r="G13" s="630"/>
    </row>
    <row r="14" spans="1:7" ht="15">
      <c r="A14" s="1359" t="s">
        <v>640</v>
      </c>
      <c r="B14" s="1360"/>
      <c r="C14" s="1360"/>
      <c r="D14" s="1360"/>
      <c r="E14" s="1361"/>
      <c r="F14" s="1362"/>
      <c r="G14" s="630"/>
    </row>
    <row r="15" spans="1:7" ht="16.5">
      <c r="A15" s="1339">
        <v>1</v>
      </c>
      <c r="B15" s="1345" t="s">
        <v>641</v>
      </c>
      <c r="C15" s="1345" t="s">
        <v>642</v>
      </c>
      <c r="D15" s="708" t="s">
        <v>643</v>
      </c>
      <c r="E15" s="709">
        <v>100</v>
      </c>
      <c r="F15" s="1348">
        <v>8000</v>
      </c>
      <c r="G15" s="630"/>
    </row>
    <row r="16" spans="1:7" ht="16.5">
      <c r="A16" s="1340"/>
      <c r="B16" s="1346"/>
      <c r="C16" s="1346"/>
      <c r="D16" s="708" t="s">
        <v>644</v>
      </c>
      <c r="E16" s="709">
        <v>7000</v>
      </c>
      <c r="F16" s="1349"/>
      <c r="G16" s="630"/>
    </row>
    <row r="17" spans="1:7" ht="16.5">
      <c r="A17" s="1341"/>
      <c r="B17" s="1347"/>
      <c r="C17" s="1347"/>
      <c r="D17" s="708" t="s">
        <v>645</v>
      </c>
      <c r="E17" s="709">
        <v>900</v>
      </c>
      <c r="F17" s="1350"/>
      <c r="G17" s="630"/>
    </row>
    <row r="18" spans="1:7" ht="16.5">
      <c r="A18" s="1331">
        <v>2</v>
      </c>
      <c r="B18" s="1357" t="s">
        <v>646</v>
      </c>
      <c r="C18" s="1357" t="s">
        <v>647</v>
      </c>
      <c r="D18" s="708" t="s">
        <v>648</v>
      </c>
      <c r="E18" s="709">
        <v>215580</v>
      </c>
      <c r="F18" s="1348">
        <v>510740</v>
      </c>
      <c r="G18" s="630"/>
    </row>
    <row r="19" spans="1:7" ht="16.5">
      <c r="A19" s="1332"/>
      <c r="B19" s="1358"/>
      <c r="C19" s="1358"/>
      <c r="D19" s="708" t="s">
        <v>649</v>
      </c>
      <c r="E19" s="709">
        <v>276240</v>
      </c>
      <c r="F19" s="1350"/>
      <c r="G19" s="630"/>
    </row>
    <row r="20" spans="1:7" ht="16.5">
      <c r="A20" s="707">
        <v>3</v>
      </c>
      <c r="B20" s="710" t="s">
        <v>650</v>
      </c>
      <c r="C20" s="711" t="s">
        <v>651</v>
      </c>
      <c r="D20" s="708" t="s">
        <v>652</v>
      </c>
      <c r="E20" s="708"/>
      <c r="F20" s="705">
        <v>8950</v>
      </c>
      <c r="G20" s="630"/>
    </row>
    <row r="21" spans="1:7" ht="33">
      <c r="A21" s="697">
        <v>4</v>
      </c>
      <c r="B21" s="712" t="s">
        <v>653</v>
      </c>
      <c r="C21" s="704" t="s">
        <v>654</v>
      </c>
      <c r="D21" s="1326"/>
      <c r="E21" s="1327"/>
      <c r="F21" s="713">
        <v>340</v>
      </c>
      <c r="G21" s="635"/>
    </row>
    <row r="22" spans="1:7" ht="33" customHeight="1">
      <c r="A22" s="699">
        <v>5</v>
      </c>
      <c r="B22" s="698" t="s">
        <v>655</v>
      </c>
      <c r="C22" s="704" t="s">
        <v>656</v>
      </c>
      <c r="D22" s="630"/>
      <c r="E22" s="630"/>
      <c r="F22" s="705">
        <v>100</v>
      </c>
      <c r="G22" s="630"/>
    </row>
    <row r="23" spans="1:7" ht="17.25" thickBot="1">
      <c r="A23" s="1342"/>
      <c r="B23" s="1343"/>
      <c r="C23" s="1343"/>
      <c r="D23" s="1343"/>
      <c r="E23" s="1343"/>
      <c r="F23" s="1344"/>
      <c r="G23" s="630"/>
    </row>
    <row r="24" spans="1:7" ht="15.75" thickBot="1">
      <c r="A24" s="1353" t="s">
        <v>657</v>
      </c>
      <c r="B24" s="1354"/>
      <c r="C24" s="1354"/>
      <c r="D24" s="1355"/>
      <c r="E24" s="1356"/>
      <c r="F24" s="714">
        <f>F3+F4+F5+F6+F9+F12+F15+F18+F20+F21+F22</f>
        <v>798020</v>
      </c>
      <c r="G24" s="630"/>
    </row>
    <row r="25" spans="1:7" ht="15">
      <c r="A25" s="630"/>
      <c r="B25" s="630"/>
      <c r="C25" s="715"/>
      <c r="D25" s="715"/>
      <c r="E25" s="715"/>
      <c r="F25" s="630"/>
      <c r="G25" s="630"/>
    </row>
  </sheetData>
  <sheetProtection/>
  <mergeCells count="26">
    <mergeCell ref="D12:E12"/>
    <mergeCell ref="D9:E9"/>
    <mergeCell ref="A11:F11"/>
    <mergeCell ref="A24:C24"/>
    <mergeCell ref="D24:E24"/>
    <mergeCell ref="B18:B19"/>
    <mergeCell ref="C18:C19"/>
    <mergeCell ref="F18:F19"/>
    <mergeCell ref="A13:F13"/>
    <mergeCell ref="A14:F14"/>
    <mergeCell ref="A15:A17"/>
    <mergeCell ref="A23:F23"/>
    <mergeCell ref="B15:B17"/>
    <mergeCell ref="C15:C17"/>
    <mergeCell ref="F15:F17"/>
    <mergeCell ref="D21:E21"/>
    <mergeCell ref="D1:E1"/>
    <mergeCell ref="A2:F2"/>
    <mergeCell ref="D3:E3"/>
    <mergeCell ref="D6:E6"/>
    <mergeCell ref="A10:F10"/>
    <mergeCell ref="A18:A19"/>
    <mergeCell ref="A7:F7"/>
    <mergeCell ref="A8:F8"/>
    <mergeCell ref="D4:E4"/>
    <mergeCell ref="D5:E5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Antiqua,Félkövér"&amp;12Részesedések
2013. év&amp;R18. sz. melléklet
eFt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6.140625" style="0" customWidth="1"/>
    <col min="2" max="2" width="8.140625" style="0" customWidth="1"/>
    <col min="3" max="3" width="11.00390625" style="0" customWidth="1"/>
    <col min="4" max="4" width="11.7109375" style="0" customWidth="1"/>
  </cols>
  <sheetData>
    <row r="1" spans="1:6" ht="15">
      <c r="A1" s="1363" t="s">
        <v>666</v>
      </c>
      <c r="B1" s="1365" t="s">
        <v>665</v>
      </c>
      <c r="C1" s="728" t="s">
        <v>667</v>
      </c>
      <c r="D1" s="767" t="s">
        <v>668</v>
      </c>
      <c r="E1" s="1367" t="s">
        <v>669</v>
      </c>
      <c r="F1" s="729"/>
    </row>
    <row r="2" spans="1:6" ht="14.25" customHeight="1" thickBot="1">
      <c r="A2" s="1364"/>
      <c r="B2" s="1366"/>
      <c r="C2" s="1369" t="s">
        <v>670</v>
      </c>
      <c r="D2" s="1370"/>
      <c r="E2" s="1368"/>
      <c r="F2" s="730"/>
    </row>
    <row r="3" spans="1:6" ht="14.25" thickBot="1">
      <c r="A3" s="731" t="s">
        <v>671</v>
      </c>
      <c r="B3" s="732" t="s">
        <v>672</v>
      </c>
      <c r="C3" s="732" t="s">
        <v>673</v>
      </c>
      <c r="D3" s="768" t="s">
        <v>673</v>
      </c>
      <c r="E3" s="733" t="s">
        <v>674</v>
      </c>
      <c r="F3" s="734"/>
    </row>
    <row r="4" spans="1:6" ht="15" thickBot="1">
      <c r="A4" s="735" t="s">
        <v>675</v>
      </c>
      <c r="B4" s="736" t="s">
        <v>676</v>
      </c>
      <c r="C4" s="737">
        <v>158577</v>
      </c>
      <c r="D4" s="737">
        <v>145083</v>
      </c>
      <c r="E4" s="769">
        <v>0.9149056925026958</v>
      </c>
      <c r="F4" s="738"/>
    </row>
    <row r="5" spans="1:6" ht="15" thickBot="1">
      <c r="A5" s="735" t="s">
        <v>677</v>
      </c>
      <c r="B5" s="736" t="s">
        <v>678</v>
      </c>
      <c r="C5" s="739">
        <v>34771802</v>
      </c>
      <c r="D5" s="739">
        <v>32976820</v>
      </c>
      <c r="E5" s="769">
        <v>0.9483782290029145</v>
      </c>
      <c r="F5" s="801"/>
    </row>
    <row r="6" spans="1:6" ht="15" thickBot="1">
      <c r="A6" s="795" t="s">
        <v>679</v>
      </c>
      <c r="B6" s="787" t="s">
        <v>680</v>
      </c>
      <c r="C6" s="796">
        <v>28123924</v>
      </c>
      <c r="D6" s="796">
        <v>26754391</v>
      </c>
      <c r="E6" s="769">
        <v>0.9513036303184434</v>
      </c>
      <c r="F6" s="801"/>
    </row>
    <row r="7" spans="1:6" ht="15" thickBot="1">
      <c r="A7" s="735" t="s">
        <v>681</v>
      </c>
      <c r="B7" s="736" t="s">
        <v>682</v>
      </c>
      <c r="C7" s="739">
        <v>20302261</v>
      </c>
      <c r="D7" s="739">
        <v>21653391</v>
      </c>
      <c r="E7" s="769">
        <v>1.0665507157059995</v>
      </c>
      <c r="F7" s="802"/>
    </row>
    <row r="8" spans="1:6" ht="14.25" customHeight="1">
      <c r="A8" s="803" t="s">
        <v>683</v>
      </c>
      <c r="B8" s="743" t="s">
        <v>684</v>
      </c>
      <c r="C8" s="797">
        <v>17373</v>
      </c>
      <c r="D8" s="797">
        <v>17373</v>
      </c>
      <c r="E8" s="800">
        <v>1</v>
      </c>
      <c r="F8" s="802"/>
    </row>
    <row r="9" spans="1:6" ht="13.5">
      <c r="A9" s="745" t="s">
        <v>685</v>
      </c>
      <c r="B9" s="746" t="s">
        <v>686</v>
      </c>
      <c r="C9" s="747">
        <v>17373</v>
      </c>
      <c r="D9" s="807">
        <v>17373</v>
      </c>
      <c r="E9" s="766">
        <v>1</v>
      </c>
      <c r="F9" s="802"/>
    </row>
    <row r="10" spans="1:6" ht="26.25" customHeight="1">
      <c r="A10" s="804" t="s">
        <v>687</v>
      </c>
      <c r="B10" s="746" t="s">
        <v>688</v>
      </c>
      <c r="C10" s="799">
        <v>20284888</v>
      </c>
      <c r="D10" s="799">
        <v>21636018</v>
      </c>
      <c r="E10" s="766">
        <v>1.0666077130916374</v>
      </c>
      <c r="F10" s="802"/>
    </row>
    <row r="11" spans="1:6" ht="13.5">
      <c r="A11" s="745" t="s">
        <v>689</v>
      </c>
      <c r="B11" s="746" t="s">
        <v>690</v>
      </c>
      <c r="C11" s="747">
        <v>16728584</v>
      </c>
      <c r="D11" s="772">
        <v>16692794</v>
      </c>
      <c r="E11" s="724">
        <v>0.9978605481492038</v>
      </c>
      <c r="F11" s="802"/>
    </row>
    <row r="12" spans="1:6" ht="13.5">
      <c r="A12" s="745" t="s">
        <v>691</v>
      </c>
      <c r="B12" s="746" t="s">
        <v>692</v>
      </c>
      <c r="C12" s="747">
        <v>24914</v>
      </c>
      <c r="D12" s="772">
        <v>24914</v>
      </c>
      <c r="E12" s="766">
        <v>1</v>
      </c>
      <c r="F12" s="802"/>
    </row>
    <row r="13" spans="1:6" ht="13.5">
      <c r="A13" s="745" t="s">
        <v>693</v>
      </c>
      <c r="B13" s="746" t="s">
        <v>694</v>
      </c>
      <c r="C13" s="747">
        <v>3320551</v>
      </c>
      <c r="D13" s="772">
        <v>3358780</v>
      </c>
      <c r="E13" s="766">
        <v>1.0115128483194507</v>
      </c>
      <c r="F13" s="802"/>
    </row>
    <row r="14" spans="1:6" ht="13.5">
      <c r="A14" s="745" t="s">
        <v>695</v>
      </c>
      <c r="B14" s="746" t="s">
        <v>696</v>
      </c>
      <c r="C14" s="747">
        <v>97360</v>
      </c>
      <c r="D14" s="772">
        <v>112540</v>
      </c>
      <c r="E14" s="766">
        <v>1.1559161873459327</v>
      </c>
      <c r="F14" s="802"/>
    </row>
    <row r="15" spans="1:6" ht="13.5">
      <c r="A15" s="745" t="s">
        <v>697</v>
      </c>
      <c r="B15" s="746" t="s">
        <v>698</v>
      </c>
      <c r="C15" s="747">
        <v>49246</v>
      </c>
      <c r="D15" s="772">
        <v>1382757</v>
      </c>
      <c r="E15" s="766">
        <v>28.07856475652845</v>
      </c>
      <c r="F15" s="802"/>
    </row>
    <row r="16" spans="1:6" ht="13.5">
      <c r="A16" s="745" t="s">
        <v>699</v>
      </c>
      <c r="B16" s="746" t="s">
        <v>700</v>
      </c>
      <c r="C16" s="747">
        <v>55937</v>
      </c>
      <c r="D16" s="772">
        <v>55937</v>
      </c>
      <c r="E16" s="766">
        <v>1</v>
      </c>
      <c r="F16" s="801"/>
    </row>
    <row r="17" spans="1:6" ht="15" customHeight="1" thickBot="1">
      <c r="A17" s="748" t="s">
        <v>701</v>
      </c>
      <c r="B17" s="749" t="s">
        <v>702</v>
      </c>
      <c r="C17" s="750">
        <v>8296</v>
      </c>
      <c r="D17" s="786">
        <v>8296</v>
      </c>
      <c r="E17" s="725">
        <v>1</v>
      </c>
      <c r="F17" s="801"/>
    </row>
    <row r="18" spans="1:6" ht="15" customHeight="1" thickBot="1">
      <c r="A18" s="735" t="s">
        <v>703</v>
      </c>
      <c r="B18" s="736" t="s">
        <v>704</v>
      </c>
      <c r="C18" s="739">
        <v>7821663</v>
      </c>
      <c r="D18" s="770">
        <v>5101000</v>
      </c>
      <c r="E18" s="727">
        <v>0.6521631013762674</v>
      </c>
      <c r="F18" s="802"/>
    </row>
    <row r="19" spans="1:6" ht="13.5">
      <c r="A19" s="742" t="s">
        <v>689</v>
      </c>
      <c r="B19" s="743" t="s">
        <v>705</v>
      </c>
      <c r="C19" s="744">
        <v>2764873</v>
      </c>
      <c r="D19" s="771">
        <v>2351191</v>
      </c>
      <c r="E19" s="724">
        <v>0.8503793845142255</v>
      </c>
      <c r="F19" s="738"/>
    </row>
    <row r="20" spans="1:6" ht="13.5">
      <c r="A20" s="751" t="s">
        <v>706</v>
      </c>
      <c r="B20" s="746" t="s">
        <v>707</v>
      </c>
      <c r="C20" s="752">
        <v>120009</v>
      </c>
      <c r="D20" s="775">
        <v>120009</v>
      </c>
      <c r="E20" s="766">
        <v>1</v>
      </c>
      <c r="F20" s="738"/>
    </row>
    <row r="21" spans="1:6" ht="13.5">
      <c r="A21" s="745" t="s">
        <v>708</v>
      </c>
      <c r="B21" s="746" t="s">
        <v>709</v>
      </c>
      <c r="C21" s="747">
        <v>3552946</v>
      </c>
      <c r="D21" s="772">
        <v>1834401</v>
      </c>
      <c r="E21" s="766">
        <v>0.5163042162757329</v>
      </c>
      <c r="F21" s="738"/>
    </row>
    <row r="22" spans="1:6" ht="13.5">
      <c r="A22" s="745" t="s">
        <v>710</v>
      </c>
      <c r="B22" s="746" t="s">
        <v>711</v>
      </c>
      <c r="C22" s="747"/>
      <c r="D22" s="772"/>
      <c r="E22" s="766"/>
      <c r="F22" s="738"/>
    </row>
    <row r="23" spans="1:6" ht="13.5">
      <c r="A23" s="745" t="s">
        <v>712</v>
      </c>
      <c r="B23" s="746" t="s">
        <v>713</v>
      </c>
      <c r="C23" s="747">
        <v>433345</v>
      </c>
      <c r="D23" s="772">
        <v>102729</v>
      </c>
      <c r="E23" s="766">
        <v>0.23706054067775098</v>
      </c>
      <c r="F23" s="738"/>
    </row>
    <row r="24" spans="1:6" ht="17.25" customHeight="1" thickBot="1">
      <c r="A24" s="805" t="s">
        <v>714</v>
      </c>
      <c r="B24" s="798" t="s">
        <v>715</v>
      </c>
      <c r="C24" s="806">
        <v>950490</v>
      </c>
      <c r="D24" s="773">
        <v>692670</v>
      </c>
      <c r="E24" s="725">
        <v>0.7287504339866806</v>
      </c>
      <c r="F24" s="753"/>
    </row>
    <row r="25" spans="1:6" ht="15" thickBot="1">
      <c r="A25" s="741" t="s">
        <v>716</v>
      </c>
      <c r="B25" s="736" t="s">
        <v>717</v>
      </c>
      <c r="C25" s="754">
        <v>4901916</v>
      </c>
      <c r="D25" s="754">
        <v>5420275</v>
      </c>
      <c r="E25" s="726">
        <v>1.1057462020973023</v>
      </c>
      <c r="F25" s="740"/>
    </row>
    <row r="26" spans="1:6" ht="13.5">
      <c r="A26" s="742" t="s">
        <v>689</v>
      </c>
      <c r="B26" s="743" t="s">
        <v>718</v>
      </c>
      <c r="C26" s="744">
        <v>3849699</v>
      </c>
      <c r="D26" s="771">
        <v>4401188</v>
      </c>
      <c r="E26" s="724">
        <v>1.143255096047769</v>
      </c>
      <c r="F26" s="738"/>
    </row>
    <row r="27" spans="1:6" ht="13.5">
      <c r="A27" s="745" t="s">
        <v>719</v>
      </c>
      <c r="B27" s="746" t="s">
        <v>720</v>
      </c>
      <c r="C27" s="747">
        <v>409114</v>
      </c>
      <c r="D27" s="772">
        <v>396383</v>
      </c>
      <c r="E27" s="766">
        <v>0.9688815342422894</v>
      </c>
      <c r="F27" s="740"/>
    </row>
    <row r="28" spans="1:6" ht="13.5">
      <c r="A28" s="748" t="s">
        <v>721</v>
      </c>
      <c r="B28" s="746" t="s">
        <v>722</v>
      </c>
      <c r="C28" s="750">
        <v>9421</v>
      </c>
      <c r="D28" s="772">
        <v>4757</v>
      </c>
      <c r="E28" s="766">
        <v>0.5049357817641439</v>
      </c>
      <c r="F28" s="740"/>
    </row>
    <row r="29" spans="1:6" ht="13.5">
      <c r="A29" s="748" t="s">
        <v>723</v>
      </c>
      <c r="B29" s="746" t="s">
        <v>724</v>
      </c>
      <c r="C29" s="750">
        <v>311880</v>
      </c>
      <c r="D29" s="772">
        <v>290738</v>
      </c>
      <c r="E29" s="766">
        <v>0.9322111068359625</v>
      </c>
      <c r="F29" s="740"/>
    </row>
    <row r="30" spans="1:6" ht="13.5">
      <c r="A30" s="748" t="s">
        <v>725</v>
      </c>
      <c r="B30" s="746" t="s">
        <v>726</v>
      </c>
      <c r="C30" s="750">
        <v>305510</v>
      </c>
      <c r="D30" s="772">
        <v>310917</v>
      </c>
      <c r="E30" s="766">
        <v>1.0176982750155479</v>
      </c>
      <c r="F30" s="740"/>
    </row>
    <row r="31" spans="1:6" ht="14.25" thickBot="1">
      <c r="A31" s="748" t="s">
        <v>727</v>
      </c>
      <c r="B31" s="746" t="s">
        <v>728</v>
      </c>
      <c r="C31" s="750">
        <v>16292</v>
      </c>
      <c r="D31" s="773">
        <v>16292</v>
      </c>
      <c r="E31" s="725">
        <v>1</v>
      </c>
      <c r="F31" s="740"/>
    </row>
    <row r="32" spans="1:6" ht="15" thickBot="1">
      <c r="A32" s="741" t="s">
        <v>729</v>
      </c>
      <c r="B32" s="746" t="s">
        <v>730</v>
      </c>
      <c r="C32" s="754">
        <v>1745962</v>
      </c>
      <c r="D32" s="777">
        <v>802154</v>
      </c>
      <c r="E32" s="726">
        <v>0.4594338250202467</v>
      </c>
      <c r="F32" s="738"/>
    </row>
    <row r="33" spans="1:6" ht="13.5">
      <c r="A33" s="742" t="s">
        <v>731</v>
      </c>
      <c r="B33" s="746" t="s">
        <v>732</v>
      </c>
      <c r="C33" s="744">
        <v>1600415</v>
      </c>
      <c r="D33" s="771">
        <v>672856</v>
      </c>
      <c r="E33" s="724">
        <v>0.42042595201869515</v>
      </c>
      <c r="F33" s="738"/>
    </row>
    <row r="34" spans="1:6" ht="13.5">
      <c r="A34" s="745" t="s">
        <v>733</v>
      </c>
      <c r="B34" s="746" t="s">
        <v>734</v>
      </c>
      <c r="C34" s="747">
        <v>145547</v>
      </c>
      <c r="D34" s="772">
        <v>129298</v>
      </c>
      <c r="E34" s="766">
        <v>0.888359086755481</v>
      </c>
      <c r="F34" s="738"/>
    </row>
    <row r="35" spans="1:6" ht="13.5">
      <c r="A35" s="745" t="s">
        <v>735</v>
      </c>
      <c r="B35" s="746" t="s">
        <v>736</v>
      </c>
      <c r="C35" s="755"/>
      <c r="D35" s="778">
        <v>0</v>
      </c>
      <c r="E35" s="766"/>
      <c r="F35" s="740"/>
    </row>
    <row r="36" spans="1:6" ht="13.5">
      <c r="A36" s="745" t="s">
        <v>737</v>
      </c>
      <c r="B36" s="746" t="s">
        <v>738</v>
      </c>
      <c r="C36" s="747"/>
      <c r="D36" s="772">
        <v>0</v>
      </c>
      <c r="E36" s="766"/>
      <c r="F36" s="740"/>
    </row>
    <row r="37" spans="1:6" ht="14.25">
      <c r="A37" s="756" t="s">
        <v>739</v>
      </c>
      <c r="B37" s="746" t="s">
        <v>740</v>
      </c>
      <c r="C37" s="757">
        <v>879144</v>
      </c>
      <c r="D37" s="779">
        <v>801632</v>
      </c>
      <c r="E37" s="766">
        <v>0.9118324188073854</v>
      </c>
      <c r="F37" s="738"/>
    </row>
    <row r="38" spans="1:6" ht="15" thickBot="1">
      <c r="A38" s="758" t="s">
        <v>741</v>
      </c>
      <c r="B38" s="749" t="s">
        <v>742</v>
      </c>
      <c r="C38" s="759">
        <v>3307388</v>
      </c>
      <c r="D38" s="780">
        <v>3325125</v>
      </c>
      <c r="E38" s="725">
        <v>1.0053628422186933</v>
      </c>
      <c r="F38" s="738"/>
    </row>
    <row r="39" spans="1:6" ht="15" customHeight="1" thickBot="1">
      <c r="A39" s="788" t="s">
        <v>743</v>
      </c>
      <c r="B39" s="790" t="s">
        <v>744</v>
      </c>
      <c r="C39" s="789">
        <v>39116911</v>
      </c>
      <c r="D39" s="774">
        <v>37248660</v>
      </c>
      <c r="E39" s="781">
        <v>0.952239301308838</v>
      </c>
      <c r="F39" s="738"/>
    </row>
    <row r="40" spans="1:6" ht="15" thickBot="1">
      <c r="A40" s="791" t="s">
        <v>745</v>
      </c>
      <c r="B40" s="790" t="s">
        <v>746</v>
      </c>
      <c r="C40" s="792">
        <v>17058</v>
      </c>
      <c r="D40" s="782">
        <v>7166</v>
      </c>
      <c r="E40" s="769">
        <v>0.4200961425724</v>
      </c>
      <c r="F40" s="738"/>
    </row>
    <row r="41" spans="1:6" ht="15" thickBot="1">
      <c r="A41" s="793" t="s">
        <v>747</v>
      </c>
      <c r="B41" s="790" t="s">
        <v>748</v>
      </c>
      <c r="C41" s="794">
        <v>407541</v>
      </c>
      <c r="D41" s="776">
        <v>459314</v>
      </c>
      <c r="E41" s="726">
        <v>1.1270375250588285</v>
      </c>
      <c r="F41" s="738"/>
    </row>
    <row r="42" spans="1:6" ht="27">
      <c r="A42" s="742" t="s">
        <v>749</v>
      </c>
      <c r="B42" s="743" t="s">
        <v>750</v>
      </c>
      <c r="C42" s="744">
        <v>106617</v>
      </c>
      <c r="D42" s="771">
        <v>104455</v>
      </c>
      <c r="E42" s="724">
        <v>0.9797218079668346</v>
      </c>
      <c r="F42" s="738"/>
    </row>
    <row r="43" spans="1:6" ht="13.5">
      <c r="A43" s="745" t="s">
        <v>751</v>
      </c>
      <c r="B43" s="746" t="s">
        <v>752</v>
      </c>
      <c r="C43" s="747">
        <v>278617</v>
      </c>
      <c r="D43" s="747">
        <v>286226</v>
      </c>
      <c r="E43" s="766">
        <v>1.0273098913562346</v>
      </c>
      <c r="F43" s="738"/>
    </row>
    <row r="44" spans="1:6" ht="13.5" customHeight="1">
      <c r="A44" s="760" t="s">
        <v>753</v>
      </c>
      <c r="B44" s="746" t="s">
        <v>754</v>
      </c>
      <c r="C44" s="747">
        <v>253112</v>
      </c>
      <c r="D44" s="772">
        <v>280330</v>
      </c>
      <c r="E44" s="766">
        <v>1.1075334239388097</v>
      </c>
      <c r="F44" s="738"/>
    </row>
    <row r="45" spans="1:6" ht="13.5">
      <c r="A45" s="761" t="s">
        <v>755</v>
      </c>
      <c r="B45" s="746" t="s">
        <v>756</v>
      </c>
      <c r="C45" s="752"/>
      <c r="D45" s="775"/>
      <c r="E45" s="766"/>
      <c r="F45" s="738"/>
    </row>
    <row r="46" spans="1:6" ht="13.5">
      <c r="A46" s="761" t="s">
        <v>757</v>
      </c>
      <c r="B46" s="746" t="s">
        <v>758</v>
      </c>
      <c r="C46" s="747">
        <v>22075</v>
      </c>
      <c r="D46" s="772">
        <v>4001</v>
      </c>
      <c r="E46" s="766">
        <v>0.1812457531143828</v>
      </c>
      <c r="F46" s="738"/>
    </row>
    <row r="47" spans="1:6" ht="13.5">
      <c r="A47" s="761" t="s">
        <v>759</v>
      </c>
      <c r="B47" s="746" t="s">
        <v>760</v>
      </c>
      <c r="C47" s="747">
        <v>3430</v>
      </c>
      <c r="D47" s="772">
        <v>1895</v>
      </c>
      <c r="E47" s="766"/>
      <c r="F47" s="738"/>
    </row>
    <row r="48" spans="1:6" ht="13.5">
      <c r="A48" s="751" t="s">
        <v>761</v>
      </c>
      <c r="B48" s="746" t="s">
        <v>762</v>
      </c>
      <c r="C48" s="747">
        <v>20554</v>
      </c>
      <c r="D48" s="772">
        <v>67617</v>
      </c>
      <c r="E48" s="766">
        <v>3.289724627809672</v>
      </c>
      <c r="F48" s="738"/>
    </row>
    <row r="49" spans="1:6" ht="13.5">
      <c r="A49" s="745" t="s">
        <v>763</v>
      </c>
      <c r="B49" s="746" t="s">
        <v>764</v>
      </c>
      <c r="C49" s="752">
        <v>1753</v>
      </c>
      <c r="D49" s="775">
        <v>1016</v>
      </c>
      <c r="E49" s="766">
        <v>0.5795778665145465</v>
      </c>
      <c r="F49" s="738"/>
    </row>
    <row r="50" spans="1:6" ht="14.25">
      <c r="A50" s="756" t="s">
        <v>765</v>
      </c>
      <c r="B50" s="746" t="s">
        <v>766</v>
      </c>
      <c r="C50" s="762"/>
      <c r="D50" s="783"/>
      <c r="E50" s="766"/>
      <c r="F50" s="763"/>
    </row>
    <row r="51" spans="1:6" ht="14.25">
      <c r="A51" s="756" t="s">
        <v>767</v>
      </c>
      <c r="B51" s="746" t="s">
        <v>768</v>
      </c>
      <c r="C51" s="764">
        <v>360197</v>
      </c>
      <c r="D51" s="784">
        <v>246262</v>
      </c>
      <c r="E51" s="766">
        <v>0.6836869824012971</v>
      </c>
      <c r="F51" s="763"/>
    </row>
    <row r="52" spans="1:6" ht="15" thickBot="1">
      <c r="A52" s="758" t="s">
        <v>769</v>
      </c>
      <c r="B52" s="749" t="s">
        <v>770</v>
      </c>
      <c r="C52" s="759">
        <v>27784</v>
      </c>
      <c r="D52" s="785">
        <v>19428</v>
      </c>
      <c r="E52" s="781">
        <v>0.6992513676936366</v>
      </c>
      <c r="F52" s="763"/>
    </row>
    <row r="53" spans="1:6" ht="16.5" customHeight="1" thickBot="1">
      <c r="A53" s="788" t="s">
        <v>771</v>
      </c>
      <c r="B53" s="790" t="s">
        <v>772</v>
      </c>
      <c r="C53" s="789">
        <v>812580</v>
      </c>
      <c r="D53" s="770">
        <v>732170</v>
      </c>
      <c r="E53" s="769">
        <v>0.9010435895542592</v>
      </c>
      <c r="F53" s="763"/>
    </row>
    <row r="54" spans="1:6" ht="15" thickBot="1">
      <c r="A54" s="788" t="s">
        <v>773</v>
      </c>
      <c r="B54" s="790" t="s">
        <v>774</v>
      </c>
      <c r="C54" s="789">
        <v>39929491</v>
      </c>
      <c r="D54" s="770">
        <v>37980830</v>
      </c>
      <c r="E54" s="726">
        <v>0.9511974495242126</v>
      </c>
      <c r="F54" s="763"/>
    </row>
    <row r="56" spans="1:6" ht="13.5">
      <c r="A56" s="765"/>
      <c r="B56" s="765"/>
      <c r="C56" s="765"/>
      <c r="D56" s="765"/>
      <c r="E56" s="765"/>
      <c r="F56" s="630"/>
    </row>
    <row r="57" spans="1:6" ht="16.5">
      <c r="A57" s="630"/>
      <c r="B57" s="630"/>
      <c r="C57" s="659"/>
      <c r="D57" s="630"/>
      <c r="E57" s="630"/>
      <c r="F57" s="630"/>
    </row>
  </sheetData>
  <sheetProtection/>
  <mergeCells count="4">
    <mergeCell ref="A1:A2"/>
    <mergeCell ref="B1:B2"/>
    <mergeCell ref="E1:E2"/>
    <mergeCell ref="C2:D2"/>
  </mergeCells>
  <printOptions/>
  <pageMargins left="0.7" right="0.7" top="0.75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0.28125" style="66" bestFit="1" customWidth="1"/>
    <col min="2" max="2" width="10.57421875" style="59" bestFit="1" customWidth="1"/>
    <col min="3" max="3" width="10.57421875" style="59" customWidth="1"/>
    <col min="4" max="4" width="9.7109375" style="59" customWidth="1"/>
    <col min="5" max="5" width="7.8515625" style="59" customWidth="1"/>
    <col min="6" max="6" width="32.421875" style="59" bestFit="1" customWidth="1"/>
    <col min="7" max="8" width="11.00390625" style="67" bestFit="1" customWidth="1"/>
    <col min="9" max="9" width="11.28125" style="67" customWidth="1"/>
    <col min="10" max="10" width="7.28125" style="67" bestFit="1" customWidth="1"/>
    <col min="11" max="11" width="16.421875" style="67" customWidth="1"/>
    <col min="12" max="16384" width="9.140625" style="59" customWidth="1"/>
  </cols>
  <sheetData>
    <row r="1" spans="1:13" ht="46.5" customHeight="1" thickBot="1">
      <c r="A1" s="56" t="s">
        <v>62</v>
      </c>
      <c r="B1" s="57" t="s">
        <v>235</v>
      </c>
      <c r="C1" s="57" t="s">
        <v>308</v>
      </c>
      <c r="D1" s="57" t="s">
        <v>309</v>
      </c>
      <c r="E1" s="57" t="s">
        <v>310</v>
      </c>
      <c r="F1" s="57" t="s">
        <v>63</v>
      </c>
      <c r="G1" s="205" t="s">
        <v>235</v>
      </c>
      <c r="H1" s="205" t="s">
        <v>308</v>
      </c>
      <c r="I1" s="291" t="s">
        <v>311</v>
      </c>
      <c r="J1" s="124" t="s">
        <v>310</v>
      </c>
      <c r="K1" s="193"/>
      <c r="L1" s="58"/>
      <c r="M1" s="58"/>
    </row>
    <row r="2" spans="1:13" ht="15">
      <c r="A2" s="201" t="s">
        <v>64</v>
      </c>
      <c r="B2" s="202"/>
      <c r="C2" s="202"/>
      <c r="D2" s="202"/>
      <c r="E2" s="202"/>
      <c r="F2" s="203" t="s">
        <v>65</v>
      </c>
      <c r="G2" s="204"/>
      <c r="H2" s="204"/>
      <c r="I2" s="292"/>
      <c r="J2" s="206"/>
      <c r="K2" s="193"/>
      <c r="L2" s="58"/>
      <c r="M2" s="58"/>
    </row>
    <row r="3" spans="1:13" ht="13.5">
      <c r="A3" s="60" t="s">
        <v>76</v>
      </c>
      <c r="B3" s="294">
        <v>1057462</v>
      </c>
      <c r="C3" s="294">
        <v>936100</v>
      </c>
      <c r="D3" s="899">
        <v>1015802</v>
      </c>
      <c r="E3" s="295">
        <f>D3/C3</f>
        <v>1.0851426129686998</v>
      </c>
      <c r="F3" s="125" t="s">
        <v>66</v>
      </c>
      <c r="G3" s="299">
        <v>848534</v>
      </c>
      <c r="H3" s="299">
        <v>931302</v>
      </c>
      <c r="I3" s="300">
        <v>909326</v>
      </c>
      <c r="J3" s="301">
        <f>I3/H3</f>
        <v>0.9764029283733955</v>
      </c>
      <c r="K3" s="194"/>
      <c r="L3" s="58"/>
      <c r="M3" s="58"/>
    </row>
    <row r="4" spans="1:13" ht="13.5">
      <c r="A4" s="61" t="s">
        <v>430</v>
      </c>
      <c r="B4" s="296">
        <v>917689</v>
      </c>
      <c r="C4" s="296">
        <v>1665554</v>
      </c>
      <c r="D4" s="899">
        <v>1665554</v>
      </c>
      <c r="E4" s="295">
        <f aca="true" t="shared" si="0" ref="E4:E28">D4/C4</f>
        <v>1</v>
      </c>
      <c r="F4" s="126" t="s">
        <v>304</v>
      </c>
      <c r="G4" s="299">
        <v>229507</v>
      </c>
      <c r="H4" s="299">
        <v>241610</v>
      </c>
      <c r="I4" s="300">
        <v>226817</v>
      </c>
      <c r="J4" s="301">
        <f>I4/H4</f>
        <v>0.9387732295848682</v>
      </c>
      <c r="K4" s="194"/>
      <c r="L4" s="58"/>
      <c r="M4" s="58"/>
    </row>
    <row r="5" spans="1:13" ht="13.5">
      <c r="A5" s="61" t="s">
        <v>77</v>
      </c>
      <c r="B5" s="296">
        <v>500733</v>
      </c>
      <c r="C5" s="296">
        <v>572289</v>
      </c>
      <c r="D5" s="899">
        <v>537327</v>
      </c>
      <c r="E5" s="295">
        <f t="shared" si="0"/>
        <v>0.9389084885433758</v>
      </c>
      <c r="F5" s="126" t="s">
        <v>81</v>
      </c>
      <c r="G5" s="299">
        <v>1235164</v>
      </c>
      <c r="H5" s="299">
        <v>1326106</v>
      </c>
      <c r="I5" s="300">
        <v>1228074</v>
      </c>
      <c r="J5" s="301">
        <f>I5/H5</f>
        <v>0.9260752911154915</v>
      </c>
      <c r="K5" s="194"/>
      <c r="L5" s="58"/>
      <c r="M5" s="58"/>
    </row>
    <row r="6" spans="1:13" ht="13.5">
      <c r="A6" s="61" t="s">
        <v>78</v>
      </c>
      <c r="B6" s="296">
        <v>146612</v>
      </c>
      <c r="C6" s="296">
        <v>233000</v>
      </c>
      <c r="D6" s="899">
        <v>270947</v>
      </c>
      <c r="E6" s="295">
        <f t="shared" si="0"/>
        <v>1.162862660944206</v>
      </c>
      <c r="F6" s="126" t="s">
        <v>439</v>
      </c>
      <c r="G6" s="299">
        <v>12685</v>
      </c>
      <c r="H6" s="299">
        <v>60577</v>
      </c>
      <c r="I6" s="300">
        <v>94299</v>
      </c>
      <c r="J6" s="301">
        <f>I6/H6</f>
        <v>1.5566799280254882</v>
      </c>
      <c r="K6" s="194"/>
      <c r="L6" s="58"/>
      <c r="M6" s="58"/>
    </row>
    <row r="7" spans="1:13" ht="13.5">
      <c r="A7" s="61" t="s">
        <v>79</v>
      </c>
      <c r="B7" s="296">
        <v>8500</v>
      </c>
      <c r="C7" s="296">
        <v>10157</v>
      </c>
      <c r="D7" s="899">
        <v>1822</v>
      </c>
      <c r="E7" s="295">
        <f t="shared" si="0"/>
        <v>0.17938367628236684</v>
      </c>
      <c r="F7" s="126" t="s">
        <v>67</v>
      </c>
      <c r="G7" s="299">
        <v>64884</v>
      </c>
      <c r="H7" s="299">
        <v>195376</v>
      </c>
      <c r="I7" s="300">
        <v>89082</v>
      </c>
      <c r="J7" s="301">
        <f>I7/H7</f>
        <v>0.4559516010154778</v>
      </c>
      <c r="K7" s="194"/>
      <c r="L7" s="58"/>
      <c r="M7" s="58"/>
    </row>
    <row r="8" spans="1:13" ht="13.5">
      <c r="A8" s="61" t="s">
        <v>80</v>
      </c>
      <c r="B8" s="297">
        <v>49324</v>
      </c>
      <c r="C8" s="297">
        <v>59324</v>
      </c>
      <c r="D8" s="900">
        <v>10000</v>
      </c>
      <c r="E8" s="295">
        <f t="shared" si="0"/>
        <v>0.16856584181781403</v>
      </c>
      <c r="F8" s="126" t="s">
        <v>68</v>
      </c>
      <c r="G8" s="299">
        <v>145613</v>
      </c>
      <c r="H8" s="299">
        <v>5870</v>
      </c>
      <c r="I8" s="898">
        <v>0</v>
      </c>
      <c r="J8" s="301">
        <v>0</v>
      </c>
      <c r="K8" s="194"/>
      <c r="L8" s="58"/>
      <c r="M8" s="58"/>
    </row>
    <row r="9" spans="1:13" ht="13.5">
      <c r="A9" s="61" t="s">
        <v>438</v>
      </c>
      <c r="B9" s="296">
        <v>7775</v>
      </c>
      <c r="C9" s="296">
        <v>50930</v>
      </c>
      <c r="D9" s="899">
        <v>50433</v>
      </c>
      <c r="E9" s="295">
        <f t="shared" si="0"/>
        <v>0.9902415079520911</v>
      </c>
      <c r="F9" s="126" t="s">
        <v>69</v>
      </c>
      <c r="G9" s="299">
        <v>85833</v>
      </c>
      <c r="H9" s="299">
        <v>340878</v>
      </c>
      <c r="I9" s="300"/>
      <c r="J9" s="301">
        <f>I9/H9</f>
        <v>0</v>
      </c>
      <c r="K9" s="194"/>
      <c r="L9" s="58"/>
      <c r="M9" s="58"/>
    </row>
    <row r="10" spans="1:13" ht="13.5">
      <c r="A10" s="61" t="s">
        <v>912</v>
      </c>
      <c r="B10" s="296">
        <v>0</v>
      </c>
      <c r="C10" s="296">
        <v>0</v>
      </c>
      <c r="D10" s="901">
        <v>74216</v>
      </c>
      <c r="E10" s="295"/>
      <c r="F10" s="126" t="s">
        <v>70</v>
      </c>
      <c r="G10" s="299">
        <v>0</v>
      </c>
      <c r="H10" s="299">
        <v>145171</v>
      </c>
      <c r="I10" s="300">
        <v>151036</v>
      </c>
      <c r="J10" s="301">
        <f>I10/H10</f>
        <v>1.0404006309800167</v>
      </c>
      <c r="K10" s="194"/>
      <c r="L10" s="58"/>
      <c r="M10" s="58"/>
    </row>
    <row r="11" spans="1:13" ht="13.5">
      <c r="A11" s="61" t="s">
        <v>374</v>
      </c>
      <c r="B11" s="296">
        <v>0</v>
      </c>
      <c r="C11" s="296">
        <v>0</v>
      </c>
      <c r="D11" s="901">
        <v>6850</v>
      </c>
      <c r="E11" s="295"/>
      <c r="F11" s="126" t="s">
        <v>82</v>
      </c>
      <c r="G11" s="299">
        <v>89750</v>
      </c>
      <c r="H11" s="299">
        <v>179500</v>
      </c>
      <c r="I11" s="300">
        <v>179500</v>
      </c>
      <c r="J11" s="301">
        <f>I11/H11</f>
        <v>1</v>
      </c>
      <c r="K11" s="194"/>
      <c r="L11" s="58"/>
      <c r="M11" s="58"/>
    </row>
    <row r="12" spans="1:13" ht="15">
      <c r="A12" s="461" t="s">
        <v>73</v>
      </c>
      <c r="B12" s="298">
        <f>SUM(B3:B11)</f>
        <v>2688095</v>
      </c>
      <c r="C12" s="298">
        <f>SUM(C3:C11)</f>
        <v>3527354</v>
      </c>
      <c r="D12" s="298">
        <f>SUM(D3:D11)</f>
        <v>3632951</v>
      </c>
      <c r="E12" s="470">
        <f t="shared" si="0"/>
        <v>1.0299366040380409</v>
      </c>
      <c r="F12" s="126" t="s">
        <v>376</v>
      </c>
      <c r="G12" s="299">
        <v>0</v>
      </c>
      <c r="H12" s="299">
        <v>34780</v>
      </c>
      <c r="I12" s="300">
        <v>34780</v>
      </c>
      <c r="J12" s="301">
        <f>I12/H12</f>
        <v>1</v>
      </c>
      <c r="K12" s="194"/>
      <c r="L12" s="58"/>
      <c r="M12" s="58"/>
    </row>
    <row r="13" spans="1:13" ht="15">
      <c r="A13" s="63"/>
      <c r="B13" s="298"/>
      <c r="C13" s="298"/>
      <c r="D13" s="298"/>
      <c r="E13" s="295"/>
      <c r="F13" s="127" t="s">
        <v>71</v>
      </c>
      <c r="G13" s="302">
        <f>SUM(G3:G12)</f>
        <v>2711970</v>
      </c>
      <c r="H13" s="303">
        <f>SUM(H3:H12)</f>
        <v>3461170</v>
      </c>
      <c r="I13" s="303">
        <f>SUM(I3:I12)</f>
        <v>2912914</v>
      </c>
      <c r="J13" s="469">
        <f>I13/H13</f>
        <v>0.8415980723281433</v>
      </c>
      <c r="K13" s="194"/>
      <c r="L13" s="58"/>
      <c r="M13" s="58"/>
    </row>
    <row r="14" spans="1:13" ht="15">
      <c r="A14" s="288" t="s">
        <v>74</v>
      </c>
      <c r="B14" s="296"/>
      <c r="C14" s="296"/>
      <c r="D14" s="296"/>
      <c r="E14" s="295"/>
      <c r="F14" s="462"/>
      <c r="G14" s="463"/>
      <c r="H14" s="463"/>
      <c r="I14" s="463"/>
      <c r="J14" s="464"/>
      <c r="K14" s="195"/>
      <c r="L14" s="58"/>
      <c r="M14" s="58"/>
    </row>
    <row r="15" spans="1:13" ht="15">
      <c r="A15" s="467" t="s">
        <v>431</v>
      </c>
      <c r="B15" s="297">
        <v>290707</v>
      </c>
      <c r="C15" s="297">
        <v>223315</v>
      </c>
      <c r="D15" s="902">
        <v>14247</v>
      </c>
      <c r="E15" s="295">
        <f t="shared" si="0"/>
        <v>0.06379777444417079</v>
      </c>
      <c r="F15" s="128" t="s">
        <v>72</v>
      </c>
      <c r="G15" s="304"/>
      <c r="H15" s="304"/>
      <c r="I15" s="305"/>
      <c r="J15" s="301"/>
      <c r="K15" s="196"/>
      <c r="L15" s="58"/>
      <c r="M15" s="58"/>
    </row>
    <row r="16" spans="1:14" ht="13.5">
      <c r="A16" s="466" t="s">
        <v>432</v>
      </c>
      <c r="B16" s="296">
        <v>0</v>
      </c>
      <c r="C16" s="296">
        <v>7153</v>
      </c>
      <c r="D16" s="901">
        <v>7153</v>
      </c>
      <c r="E16" s="295">
        <f t="shared" si="0"/>
        <v>1</v>
      </c>
      <c r="F16" s="126" t="s">
        <v>83</v>
      </c>
      <c r="G16" s="299">
        <v>729470</v>
      </c>
      <c r="H16" s="299">
        <v>772662</v>
      </c>
      <c r="I16" s="300">
        <v>605845</v>
      </c>
      <c r="J16" s="301">
        <f aca="true" t="shared" si="1" ref="J16:J24">I16/H16</f>
        <v>0.7841009393499356</v>
      </c>
      <c r="K16" s="197"/>
      <c r="L16" s="58"/>
      <c r="M16" s="129"/>
      <c r="N16" s="130"/>
    </row>
    <row r="17" spans="1:14" ht="13.5">
      <c r="A17" s="466" t="s">
        <v>433</v>
      </c>
      <c r="B17" s="296">
        <v>529018</v>
      </c>
      <c r="C17" s="296">
        <v>532024</v>
      </c>
      <c r="D17" s="901">
        <v>452616</v>
      </c>
      <c r="E17" s="295">
        <f t="shared" si="0"/>
        <v>0.850743575477798</v>
      </c>
      <c r="F17" s="126" t="s">
        <v>851</v>
      </c>
      <c r="G17" s="299">
        <v>19582</v>
      </c>
      <c r="H17" s="299">
        <v>34292</v>
      </c>
      <c r="I17" s="300">
        <v>20887</v>
      </c>
      <c r="J17" s="301">
        <f t="shared" si="1"/>
        <v>0.6090924997083867</v>
      </c>
      <c r="K17" s="194"/>
      <c r="L17" s="58"/>
      <c r="M17" s="129"/>
      <c r="N17" s="130"/>
    </row>
    <row r="18" spans="1:13" ht="13.5">
      <c r="A18" s="466" t="s">
        <v>434</v>
      </c>
      <c r="B18" s="296">
        <v>0</v>
      </c>
      <c r="C18" s="296">
        <v>0</v>
      </c>
      <c r="D18" s="901">
        <v>0</v>
      </c>
      <c r="E18" s="295"/>
      <c r="F18" s="126" t="s">
        <v>202</v>
      </c>
      <c r="G18" s="299">
        <v>16776</v>
      </c>
      <c r="H18" s="299">
        <v>49385</v>
      </c>
      <c r="I18" s="300">
        <v>44369</v>
      </c>
      <c r="J18" s="301">
        <f t="shared" si="1"/>
        <v>0.8984306975802369</v>
      </c>
      <c r="K18" s="194"/>
      <c r="L18" s="58"/>
      <c r="M18" s="58"/>
    </row>
    <row r="19" spans="1:13" ht="13.5">
      <c r="A19" s="466" t="s">
        <v>440</v>
      </c>
      <c r="B19" s="296">
        <v>19489</v>
      </c>
      <c r="C19" s="296">
        <v>22557</v>
      </c>
      <c r="D19" s="901">
        <v>23218</v>
      </c>
      <c r="E19" s="295">
        <f t="shared" si="0"/>
        <v>1.0293035421376957</v>
      </c>
      <c r="F19" s="126" t="s">
        <v>146</v>
      </c>
      <c r="G19" s="299">
        <v>17932</v>
      </c>
      <c r="H19" s="299">
        <v>25738</v>
      </c>
      <c r="I19" s="300">
        <v>25738</v>
      </c>
      <c r="J19" s="301">
        <f t="shared" si="1"/>
        <v>1</v>
      </c>
      <c r="K19" s="194"/>
      <c r="L19" s="58"/>
      <c r="M19" s="58"/>
    </row>
    <row r="20" spans="1:13" ht="15" customHeight="1">
      <c r="A20" s="466" t="s">
        <v>435</v>
      </c>
      <c r="B20" s="296">
        <v>182479</v>
      </c>
      <c r="C20" s="296">
        <v>185179</v>
      </c>
      <c r="D20" s="901">
        <v>130685</v>
      </c>
      <c r="E20" s="295">
        <f t="shared" si="0"/>
        <v>0.7057225711338758</v>
      </c>
      <c r="F20" s="126" t="s">
        <v>147</v>
      </c>
      <c r="G20" s="299">
        <v>198328</v>
      </c>
      <c r="H20" s="299">
        <v>117179</v>
      </c>
      <c r="I20" s="300"/>
      <c r="J20" s="301">
        <f t="shared" si="1"/>
        <v>0</v>
      </c>
      <c r="K20" s="194"/>
      <c r="L20" s="58"/>
      <c r="M20" s="58"/>
    </row>
    <row r="21" spans="1:13" ht="25.5" customHeight="1">
      <c r="A21" s="466" t="s">
        <v>436</v>
      </c>
      <c r="B21" s="296">
        <v>2000</v>
      </c>
      <c r="C21" s="296">
        <v>2000</v>
      </c>
      <c r="D21" s="296">
        <v>2306</v>
      </c>
      <c r="E21" s="295">
        <f t="shared" si="0"/>
        <v>1.153</v>
      </c>
      <c r="F21" s="126" t="s">
        <v>148</v>
      </c>
      <c r="G21" s="299">
        <v>3202</v>
      </c>
      <c r="H21" s="299">
        <v>17705</v>
      </c>
      <c r="I21" s="300">
        <v>15003</v>
      </c>
      <c r="J21" s="301">
        <f t="shared" si="1"/>
        <v>0.8473877435752613</v>
      </c>
      <c r="K21" s="194"/>
      <c r="L21" s="58"/>
      <c r="M21" s="58"/>
    </row>
    <row r="22" spans="1:13" ht="15">
      <c r="A22" s="540" t="s">
        <v>437</v>
      </c>
      <c r="B22" s="541">
        <f>SUM(B15:B21)</f>
        <v>1023693</v>
      </c>
      <c r="C22" s="541">
        <f>SUM(C15:C21)</f>
        <v>972228</v>
      </c>
      <c r="D22" s="541">
        <f>SUM(D15:D21)</f>
        <v>630225</v>
      </c>
      <c r="E22" s="470">
        <f t="shared" si="0"/>
        <v>0.6482275762475469</v>
      </c>
      <c r="F22" s="62" t="s">
        <v>149</v>
      </c>
      <c r="G22" s="306">
        <v>14528</v>
      </c>
      <c r="H22" s="306">
        <v>17951</v>
      </c>
      <c r="I22" s="307">
        <v>17951</v>
      </c>
      <c r="J22" s="301">
        <f t="shared" si="1"/>
        <v>1</v>
      </c>
      <c r="K22" s="194"/>
      <c r="L22" s="58"/>
      <c r="M22" s="58"/>
    </row>
    <row r="23" spans="1:13" ht="15">
      <c r="A23" s="540"/>
      <c r="B23" s="541"/>
      <c r="C23" s="541"/>
      <c r="D23" s="541"/>
      <c r="E23" s="470"/>
      <c r="F23" s="62" t="s">
        <v>852</v>
      </c>
      <c r="G23" s="306"/>
      <c r="H23" s="306">
        <v>3500</v>
      </c>
      <c r="I23" s="307">
        <v>3500</v>
      </c>
      <c r="J23" s="301">
        <f t="shared" si="1"/>
        <v>1</v>
      </c>
      <c r="K23" s="194"/>
      <c r="L23" s="58"/>
      <c r="M23" s="58"/>
    </row>
    <row r="24" spans="1:13" ht="13.5" customHeight="1">
      <c r="A24" s="466"/>
      <c r="B24" s="296"/>
      <c r="C24" s="296"/>
      <c r="D24" s="296"/>
      <c r="E24" s="295"/>
      <c r="F24" s="465" t="s">
        <v>375</v>
      </c>
      <c r="G24" s="459">
        <f>SUM(G16:G22)</f>
        <v>999818</v>
      </c>
      <c r="H24" s="459">
        <f>SUM(H16:H23)</f>
        <v>1038412</v>
      </c>
      <c r="I24" s="459">
        <f>SUM(I16:I23)</f>
        <v>733293</v>
      </c>
      <c r="J24" s="469">
        <f t="shared" si="1"/>
        <v>0.7061676868140969</v>
      </c>
      <c r="K24" s="198"/>
      <c r="L24" s="58"/>
      <c r="M24" s="58"/>
    </row>
    <row r="25" spans="1:13" ht="15">
      <c r="A25" s="63"/>
      <c r="B25" s="457"/>
      <c r="C25" s="457"/>
      <c r="D25" s="457"/>
      <c r="E25" s="458"/>
      <c r="F25" s="460"/>
      <c r="G25" s="459"/>
      <c r="H25" s="459"/>
      <c r="I25" s="459"/>
      <c r="J25" s="301"/>
      <c r="K25" s="199"/>
      <c r="L25" s="58"/>
      <c r="M25" s="58"/>
    </row>
    <row r="26" spans="1:13" ht="14.25" customHeight="1">
      <c r="A26" s="471" t="s">
        <v>365</v>
      </c>
      <c r="B26" s="457"/>
      <c r="C26" s="457"/>
      <c r="D26" s="457">
        <v>-1179</v>
      </c>
      <c r="E26" s="458"/>
      <c r="F26" s="465" t="s">
        <v>367</v>
      </c>
      <c r="G26" s="459"/>
      <c r="H26" s="459"/>
      <c r="I26" s="459">
        <v>-6347</v>
      </c>
      <c r="J26" s="301"/>
      <c r="K26" s="199"/>
      <c r="L26" s="58"/>
      <c r="M26" s="58"/>
    </row>
    <row r="27" spans="1:13" ht="13.5" customHeight="1">
      <c r="A27" s="63"/>
      <c r="B27" s="457"/>
      <c r="C27" s="457"/>
      <c r="D27" s="457"/>
      <c r="E27" s="458"/>
      <c r="F27" s="456"/>
      <c r="G27" s="459"/>
      <c r="H27" s="459"/>
      <c r="I27" s="459"/>
      <c r="J27" s="301"/>
      <c r="K27" s="199"/>
      <c r="L27" s="58"/>
      <c r="M27" s="58"/>
    </row>
    <row r="28" spans="1:13" s="65" customFormat="1" ht="15.75" thickBot="1">
      <c r="A28" s="453" t="s">
        <v>75</v>
      </c>
      <c r="B28" s="454">
        <f>SUM(B12+B22+B26)</f>
        <v>3711788</v>
      </c>
      <c r="C28" s="454">
        <f>SUM(C12+C22+C26)</f>
        <v>4499582</v>
      </c>
      <c r="D28" s="454">
        <f>SUM(D12+D22+D26)</f>
        <v>4261997</v>
      </c>
      <c r="E28" s="537">
        <f t="shared" si="0"/>
        <v>0.9471984286540395</v>
      </c>
      <c r="F28" s="538" t="s">
        <v>75</v>
      </c>
      <c r="G28" s="539">
        <f>SUM(G13+G24+G26)</f>
        <v>3711788</v>
      </c>
      <c r="H28" s="455">
        <f>SUM(H13+H24+H26)</f>
        <v>4499582</v>
      </c>
      <c r="I28" s="455">
        <f>SUM(I13+I24+I26)</f>
        <v>3639860</v>
      </c>
      <c r="J28" s="468">
        <f>I28/H28</f>
        <v>0.8089329186577775</v>
      </c>
      <c r="K28" s="200"/>
      <c r="L28" s="64"/>
      <c r="M28" s="64"/>
    </row>
    <row r="30" ht="12.75">
      <c r="F30" s="160"/>
    </row>
    <row r="31" ht="12.75">
      <c r="C31" s="160"/>
    </row>
  </sheetData>
  <sheetProtection/>
  <printOptions/>
  <pageMargins left="0.1968503937007874" right="0.15748031496062992" top="0.9055118110236221" bottom="0.2755905511811024" header="0.2755905511811024" footer="0.2362204724409449"/>
  <pageSetup horizontalDpi="600" verticalDpi="600" orientation="landscape" paperSize="9" scale="95" r:id="rId1"/>
  <headerFooter>
    <oddHeader>&amp;C&amp;"Book Antiqua,Félkövér"&amp;11Keszthely Város Önkormányzata
költségvetési mérlege közgazdasági tagolásban
2013. év&amp;R&amp;"Book Antiqua,Félkövér"2. sz. melléklet
ezer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50.57421875" style="0" customWidth="1"/>
    <col min="2" max="2" width="9.140625" style="0" customWidth="1"/>
    <col min="3" max="3" width="11.8515625" style="0" customWidth="1"/>
    <col min="4" max="4" width="10.57421875" style="0" customWidth="1"/>
    <col min="5" max="5" width="7.8515625" style="0" customWidth="1"/>
  </cols>
  <sheetData>
    <row r="1" spans="1:5" ht="13.5">
      <c r="A1" s="1371" t="s">
        <v>775</v>
      </c>
      <c r="B1" s="1373" t="s">
        <v>665</v>
      </c>
      <c r="C1" s="810" t="s">
        <v>667</v>
      </c>
      <c r="D1" s="810" t="s">
        <v>668</v>
      </c>
      <c r="E1" s="1375" t="s">
        <v>776</v>
      </c>
    </row>
    <row r="2" spans="1:5" ht="14.25" thickBot="1">
      <c r="A2" s="1372"/>
      <c r="B2" s="1374"/>
      <c r="C2" s="1377" t="s">
        <v>670</v>
      </c>
      <c r="D2" s="1378"/>
      <c r="E2" s="1376"/>
    </row>
    <row r="3" spans="1:5" ht="15" thickBot="1">
      <c r="A3" s="811" t="s">
        <v>671</v>
      </c>
      <c r="B3" s="812" t="s">
        <v>672</v>
      </c>
      <c r="C3" s="813" t="s">
        <v>777</v>
      </c>
      <c r="D3" s="813" t="s">
        <v>777</v>
      </c>
      <c r="E3" s="814" t="s">
        <v>674</v>
      </c>
    </row>
    <row r="4" spans="1:5" ht="13.5">
      <c r="A4" s="815" t="s">
        <v>778</v>
      </c>
      <c r="B4" s="816" t="s">
        <v>779</v>
      </c>
      <c r="C4" s="817">
        <v>33742273</v>
      </c>
      <c r="D4" s="817">
        <v>32069749</v>
      </c>
      <c r="E4" s="724">
        <v>0.9504323849196525</v>
      </c>
    </row>
    <row r="5" spans="1:5" ht="13.5">
      <c r="A5" s="818" t="s">
        <v>780</v>
      </c>
      <c r="B5" s="816" t="s">
        <v>781</v>
      </c>
      <c r="C5" s="820">
        <v>4100474</v>
      </c>
      <c r="D5" s="876">
        <v>3795692</v>
      </c>
      <c r="E5" s="724">
        <v>0.9256715199267207</v>
      </c>
    </row>
    <row r="6" spans="1:5" ht="14.25" thickBot="1">
      <c r="A6" s="821" t="s">
        <v>782</v>
      </c>
      <c r="B6" s="862" t="s">
        <v>783</v>
      </c>
      <c r="C6" s="823"/>
      <c r="D6" s="823"/>
      <c r="E6" s="725"/>
    </row>
    <row r="7" spans="1:5" ht="15" thickBot="1">
      <c r="A7" s="860" t="s">
        <v>784</v>
      </c>
      <c r="B7" s="863" t="s">
        <v>785</v>
      </c>
      <c r="C7" s="861">
        <v>37842747</v>
      </c>
      <c r="D7" s="824">
        <v>35865441</v>
      </c>
      <c r="E7" s="825">
        <v>0.9477494062468562</v>
      </c>
    </row>
    <row r="8" spans="1:5" ht="15" thickBot="1">
      <c r="A8" s="860" t="s">
        <v>786</v>
      </c>
      <c r="B8" s="864" t="s">
        <v>787</v>
      </c>
      <c r="C8" s="861">
        <v>382001</v>
      </c>
      <c r="D8" s="875">
        <v>255897</v>
      </c>
      <c r="E8" s="726">
        <v>0.6698856809275369</v>
      </c>
    </row>
    <row r="9" spans="1:5" ht="13.5">
      <c r="A9" s="826" t="s">
        <v>788</v>
      </c>
      <c r="B9" s="816" t="s">
        <v>789</v>
      </c>
      <c r="C9" s="827">
        <v>140668</v>
      </c>
      <c r="D9" s="827">
        <v>79370</v>
      </c>
      <c r="E9" s="724">
        <v>0.5642363579492138</v>
      </c>
    </row>
    <row r="10" spans="1:5" ht="13.5">
      <c r="A10" s="833" t="s">
        <v>790</v>
      </c>
      <c r="B10" s="819" t="s">
        <v>791</v>
      </c>
      <c r="C10" s="829">
        <v>22537</v>
      </c>
      <c r="D10" s="829">
        <v>28656</v>
      </c>
      <c r="E10" s="859">
        <v>1.2715090739672539</v>
      </c>
    </row>
    <row r="11" spans="1:5" ht="13.5">
      <c r="A11" s="826" t="s">
        <v>792</v>
      </c>
      <c r="B11" s="819" t="s">
        <v>793</v>
      </c>
      <c r="C11" s="858">
        <v>218796</v>
      </c>
      <c r="D11" s="858">
        <v>147871</v>
      </c>
      <c r="E11" s="874"/>
    </row>
    <row r="12" spans="1:5" ht="15" thickBot="1">
      <c r="A12" s="869" t="s">
        <v>794</v>
      </c>
      <c r="B12" s="872" t="s">
        <v>795</v>
      </c>
      <c r="C12" s="870">
        <v>0</v>
      </c>
      <c r="D12" s="871">
        <v>0</v>
      </c>
      <c r="E12" s="727"/>
    </row>
    <row r="13" spans="1:5" ht="13.5">
      <c r="A13" s="826" t="s">
        <v>796</v>
      </c>
      <c r="B13" s="816" t="s">
        <v>797</v>
      </c>
      <c r="C13" s="830"/>
      <c r="D13" s="830">
        <v>0</v>
      </c>
      <c r="E13" s="724"/>
    </row>
    <row r="14" spans="1:5" ht="14.25" thickBot="1">
      <c r="A14" s="828" t="s">
        <v>798</v>
      </c>
      <c r="B14" s="822" t="s">
        <v>799</v>
      </c>
      <c r="C14" s="831"/>
      <c r="D14" s="831">
        <v>0</v>
      </c>
      <c r="E14" s="725"/>
    </row>
    <row r="15" spans="1:5" ht="15" thickBot="1">
      <c r="A15" s="865" t="s">
        <v>800</v>
      </c>
      <c r="B15" s="863" t="s">
        <v>801</v>
      </c>
      <c r="C15" s="861">
        <v>382001</v>
      </c>
      <c r="D15" s="824">
        <v>255897</v>
      </c>
      <c r="E15" s="825">
        <v>0.6698856809275369</v>
      </c>
    </row>
    <row r="16" spans="1:5" ht="15" thickBot="1">
      <c r="A16" s="866" t="s">
        <v>802</v>
      </c>
      <c r="B16" s="863" t="s">
        <v>803</v>
      </c>
      <c r="C16" s="867">
        <v>532675</v>
      </c>
      <c r="D16" s="832">
        <v>866596</v>
      </c>
      <c r="E16" s="726">
        <v>1.6268756746609097</v>
      </c>
    </row>
    <row r="17" spans="1:5" ht="13.5">
      <c r="A17" s="826" t="s">
        <v>804</v>
      </c>
      <c r="B17" s="816" t="s">
        <v>805</v>
      </c>
      <c r="C17" s="827">
        <v>0</v>
      </c>
      <c r="D17" s="827"/>
      <c r="E17" s="724"/>
    </row>
    <row r="18" spans="1:10" ht="13.5">
      <c r="A18" s="833" t="s">
        <v>806</v>
      </c>
      <c r="B18" s="819" t="s">
        <v>807</v>
      </c>
      <c r="C18" s="834">
        <v>0</v>
      </c>
      <c r="D18" s="834"/>
      <c r="E18" s="724"/>
      <c r="J18">
        <v>21</v>
      </c>
    </row>
    <row r="19" spans="1:5" ht="13.5">
      <c r="A19" s="833" t="s">
        <v>808</v>
      </c>
      <c r="B19" s="819" t="s">
        <v>809</v>
      </c>
      <c r="C19" s="835">
        <v>526591</v>
      </c>
      <c r="D19" s="835">
        <v>860440</v>
      </c>
      <c r="E19" s="724">
        <v>1.6339815910260524</v>
      </c>
    </row>
    <row r="20" spans="1:5" ht="14.25" thickBot="1">
      <c r="A20" s="828" t="s">
        <v>810</v>
      </c>
      <c r="B20" s="822" t="s">
        <v>811</v>
      </c>
      <c r="C20" s="836">
        <v>6084</v>
      </c>
      <c r="D20" s="836">
        <v>6156</v>
      </c>
      <c r="E20" s="724">
        <v>1.0118343195266273</v>
      </c>
    </row>
    <row r="21" spans="1:5" ht="15" thickBot="1">
      <c r="A21" s="866" t="s">
        <v>812</v>
      </c>
      <c r="B21" s="863" t="s">
        <v>813</v>
      </c>
      <c r="C21" s="867">
        <v>1166088</v>
      </c>
      <c r="D21" s="832">
        <v>983103</v>
      </c>
      <c r="E21" s="726">
        <v>0.843077880914648</v>
      </c>
    </row>
    <row r="22" spans="1:5" ht="13.5">
      <c r="A22" s="826" t="s">
        <v>814</v>
      </c>
      <c r="B22" s="816" t="s">
        <v>815</v>
      </c>
      <c r="C22" s="837"/>
      <c r="D22" s="837"/>
      <c r="E22" s="724"/>
    </row>
    <row r="23" spans="1:5" ht="13.5">
      <c r="A23" s="833" t="s">
        <v>816</v>
      </c>
      <c r="B23" s="819" t="s">
        <v>817</v>
      </c>
      <c r="C23" s="835">
        <v>329399</v>
      </c>
      <c r="D23" s="835">
        <v>206755</v>
      </c>
      <c r="E23" s="724">
        <v>0.6276734294882498</v>
      </c>
    </row>
    <row r="24" spans="1:5" ht="13.5">
      <c r="A24" s="833" t="s">
        <v>818</v>
      </c>
      <c r="B24" s="819" t="s">
        <v>819</v>
      </c>
      <c r="C24" s="838">
        <v>604607</v>
      </c>
      <c r="D24" s="838">
        <v>601697</v>
      </c>
      <c r="E24" s="724">
        <v>0.99518695615499</v>
      </c>
    </row>
    <row r="25" spans="1:5" ht="13.5">
      <c r="A25" s="833" t="s">
        <v>820</v>
      </c>
      <c r="B25" s="819" t="s">
        <v>821</v>
      </c>
      <c r="C25" s="838">
        <v>232082</v>
      </c>
      <c r="D25" s="838">
        <v>174651</v>
      </c>
      <c r="E25" s="724">
        <v>0.7525400504993924</v>
      </c>
    </row>
    <row r="26" spans="1:5" ht="13.5">
      <c r="A26" s="896" t="s">
        <v>908</v>
      </c>
      <c r="B26" s="819" t="s">
        <v>822</v>
      </c>
      <c r="C26" s="838">
        <v>69895</v>
      </c>
      <c r="D26" s="838">
        <v>56658</v>
      </c>
      <c r="E26" s="724">
        <v>0.8106159238858287</v>
      </c>
    </row>
    <row r="27" spans="1:5" ht="13.5">
      <c r="A27" s="897" t="s">
        <v>823</v>
      </c>
      <c r="B27" s="819" t="s">
        <v>824</v>
      </c>
      <c r="C27" s="835">
        <v>156266</v>
      </c>
      <c r="D27" s="835">
        <v>117310</v>
      </c>
      <c r="E27" s="724">
        <v>0.7507071275901348</v>
      </c>
    </row>
    <row r="28" spans="1:5" ht="13.5">
      <c r="A28" s="897" t="s">
        <v>825</v>
      </c>
      <c r="B28" s="819" t="s">
        <v>826</v>
      </c>
      <c r="C28" s="834">
        <v>0</v>
      </c>
      <c r="D28" s="835"/>
      <c r="E28" s="724"/>
    </row>
    <row r="29" spans="1:5" ht="13.5">
      <c r="A29" s="897" t="s">
        <v>827</v>
      </c>
      <c r="B29" s="819" t="s">
        <v>828</v>
      </c>
      <c r="C29" s="838">
        <v>5921</v>
      </c>
      <c r="D29" s="838">
        <v>683</v>
      </c>
      <c r="E29" s="724">
        <v>0.11535213646343523</v>
      </c>
    </row>
    <row r="30" spans="1:5" ht="15" thickBot="1">
      <c r="A30" s="840" t="s">
        <v>829</v>
      </c>
      <c r="B30" s="822" t="s">
        <v>830</v>
      </c>
      <c r="C30" s="841">
        <v>5980</v>
      </c>
      <c r="D30" s="841">
        <v>9793</v>
      </c>
      <c r="E30" s="725">
        <v>1.6376254180602006</v>
      </c>
    </row>
    <row r="31" spans="1:5" ht="15" thickBot="1">
      <c r="A31" s="868" t="s">
        <v>831</v>
      </c>
      <c r="B31" s="863" t="s">
        <v>832</v>
      </c>
      <c r="C31" s="861">
        <v>1704743</v>
      </c>
      <c r="D31" s="824">
        <v>1859492</v>
      </c>
      <c r="E31" s="825">
        <v>1.090775559717799</v>
      </c>
    </row>
    <row r="32" spans="1:5" ht="15" thickBot="1">
      <c r="A32" s="860" t="s">
        <v>833</v>
      </c>
      <c r="B32" s="863" t="s">
        <v>834</v>
      </c>
      <c r="C32" s="861">
        <v>39929491</v>
      </c>
      <c r="D32" s="824">
        <v>37980830</v>
      </c>
      <c r="E32" s="825">
        <v>0.9511974495242126</v>
      </c>
    </row>
    <row r="33" spans="1:7" ht="14.25">
      <c r="A33" s="842"/>
      <c r="B33" s="842"/>
      <c r="C33" s="842"/>
      <c r="D33" s="842"/>
      <c r="E33" s="843"/>
      <c r="F33" s="630"/>
      <c r="G33" s="631" t="s">
        <v>455</v>
      </c>
    </row>
    <row r="36" spans="1:7" ht="16.5">
      <c r="A36" s="630"/>
      <c r="B36" s="630"/>
      <c r="C36" s="659"/>
      <c r="D36" s="630"/>
      <c r="E36" s="630"/>
      <c r="F36" s="630"/>
      <c r="G36" s="630"/>
    </row>
  </sheetData>
  <sheetProtection/>
  <mergeCells count="4">
    <mergeCell ref="A1:A2"/>
    <mergeCell ref="B1:B2"/>
    <mergeCell ref="E1:E2"/>
    <mergeCell ref="C2:D2"/>
  </mergeCells>
  <printOptions/>
  <pageMargins left="0.57" right="0.4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6.140625" style="0" customWidth="1"/>
    <col min="2" max="2" width="5.57421875" style="0" customWidth="1"/>
    <col min="3" max="3" width="13.00390625" style="0" customWidth="1"/>
    <col min="4" max="4" width="12.140625" style="0" customWidth="1"/>
    <col min="5" max="5" width="11.7109375" style="0" customWidth="1"/>
  </cols>
  <sheetData>
    <row r="1" spans="1:6" ht="15">
      <c r="A1" s="1363" t="s">
        <v>666</v>
      </c>
      <c r="B1" s="1365" t="s">
        <v>665</v>
      </c>
      <c r="C1" s="728" t="s">
        <v>667</v>
      </c>
      <c r="D1" s="767" t="s">
        <v>668</v>
      </c>
      <c r="E1" s="1367" t="s">
        <v>669</v>
      </c>
      <c r="F1" s="729"/>
    </row>
    <row r="2" spans="1:6" ht="18.75" customHeight="1" thickBot="1">
      <c r="A2" s="1364"/>
      <c r="B2" s="1366"/>
      <c r="C2" s="1369" t="s">
        <v>670</v>
      </c>
      <c r="D2" s="1370"/>
      <c r="E2" s="1368"/>
      <c r="F2" s="730"/>
    </row>
    <row r="3" spans="1:6" ht="14.25" thickBot="1">
      <c r="A3" s="731" t="s">
        <v>671</v>
      </c>
      <c r="B3" s="732" t="s">
        <v>672</v>
      </c>
      <c r="C3" s="732" t="s">
        <v>673</v>
      </c>
      <c r="D3" s="768" t="s">
        <v>673</v>
      </c>
      <c r="E3" s="733" t="s">
        <v>674</v>
      </c>
      <c r="F3" s="734"/>
    </row>
    <row r="4" spans="1:6" ht="15" thickBot="1">
      <c r="A4" s="735" t="s">
        <v>675</v>
      </c>
      <c r="B4" s="736" t="s">
        <v>676</v>
      </c>
      <c r="C4" s="737">
        <v>23207</v>
      </c>
      <c r="D4" s="737">
        <v>11782</v>
      </c>
      <c r="E4" s="769">
        <v>0.5076916447623562</v>
      </c>
      <c r="F4" s="738"/>
    </row>
    <row r="5" spans="1:6" ht="15" thickBot="1">
      <c r="A5" s="735" t="s">
        <v>677</v>
      </c>
      <c r="B5" s="736" t="s">
        <v>678</v>
      </c>
      <c r="C5" s="739">
        <v>31437886</v>
      </c>
      <c r="D5" s="739">
        <v>30604960</v>
      </c>
      <c r="E5" s="769">
        <v>0.9735056612903298</v>
      </c>
      <c r="F5" s="801"/>
    </row>
    <row r="6" spans="1:6" ht="15" thickBot="1">
      <c r="A6" s="795" t="s">
        <v>679</v>
      </c>
      <c r="B6" s="787" t="s">
        <v>680</v>
      </c>
      <c r="C6" s="796">
        <v>26270833</v>
      </c>
      <c r="D6" s="796">
        <v>25148904</v>
      </c>
      <c r="E6" s="769">
        <v>0.9572937409331482</v>
      </c>
      <c r="F6" s="801"/>
    </row>
    <row r="7" spans="1:6" ht="14.25" customHeight="1" thickBot="1">
      <c r="A7" s="735" t="s">
        <v>681</v>
      </c>
      <c r="B7" s="736" t="s">
        <v>682</v>
      </c>
      <c r="C7" s="739">
        <v>19388660</v>
      </c>
      <c r="D7" s="739">
        <v>20608411</v>
      </c>
      <c r="E7" s="769">
        <v>1.062910536365071</v>
      </c>
      <c r="F7" s="802"/>
    </row>
    <row r="8" spans="1:6" ht="14.25">
      <c r="A8" s="803" t="s">
        <v>683</v>
      </c>
      <c r="B8" s="743" t="s">
        <v>684</v>
      </c>
      <c r="C8" s="797">
        <v>15748</v>
      </c>
      <c r="D8" s="797">
        <v>15748</v>
      </c>
      <c r="E8" s="800">
        <v>1</v>
      </c>
      <c r="F8" s="802"/>
    </row>
    <row r="9" spans="1:6" ht="13.5">
      <c r="A9" s="745" t="s">
        <v>685</v>
      </c>
      <c r="B9" s="746" t="s">
        <v>686</v>
      </c>
      <c r="C9" s="747">
        <v>15748</v>
      </c>
      <c r="D9" s="807">
        <v>15748</v>
      </c>
      <c r="E9" s="766">
        <v>1</v>
      </c>
      <c r="F9" s="802"/>
    </row>
    <row r="10" spans="1:6" ht="28.5">
      <c r="A10" s="804" t="s">
        <v>687</v>
      </c>
      <c r="B10" s="746" t="s">
        <v>688</v>
      </c>
      <c r="C10" s="799">
        <v>19372912</v>
      </c>
      <c r="D10" s="799">
        <v>20592663</v>
      </c>
      <c r="E10" s="766">
        <v>1.0629616755601843</v>
      </c>
      <c r="F10" s="802"/>
    </row>
    <row r="11" spans="1:6" ht="13.5">
      <c r="A11" s="745" t="s">
        <v>689</v>
      </c>
      <c r="B11" s="746" t="s">
        <v>690</v>
      </c>
      <c r="C11" s="747">
        <v>16718931</v>
      </c>
      <c r="D11" s="772">
        <v>16692794</v>
      </c>
      <c r="E11" s="724">
        <v>0.9984366823453007</v>
      </c>
      <c r="F11" s="802"/>
    </row>
    <row r="12" spans="1:6" ht="13.5">
      <c r="A12" s="745" t="s">
        <v>691</v>
      </c>
      <c r="B12" s="746" t="s">
        <v>692</v>
      </c>
      <c r="C12" s="747">
        <v>19944</v>
      </c>
      <c r="D12" s="772">
        <v>19197</v>
      </c>
      <c r="E12" s="766">
        <v>0.9625451263537906</v>
      </c>
      <c r="F12" s="802"/>
    </row>
    <row r="13" spans="1:6" ht="13.5">
      <c r="A13" s="745" t="s">
        <v>693</v>
      </c>
      <c r="B13" s="746" t="s">
        <v>694</v>
      </c>
      <c r="C13" s="747">
        <v>2509651</v>
      </c>
      <c r="D13" s="772">
        <v>2450780</v>
      </c>
      <c r="E13" s="766">
        <v>0.9765421566584358</v>
      </c>
      <c r="F13" s="802"/>
    </row>
    <row r="14" spans="1:6" ht="13.5">
      <c r="A14" s="745" t="s">
        <v>695</v>
      </c>
      <c r="B14" s="746" t="s">
        <v>696</v>
      </c>
      <c r="C14" s="747">
        <v>26551</v>
      </c>
      <c r="D14" s="772">
        <v>516</v>
      </c>
      <c r="E14" s="766">
        <v>0.01943429626002787</v>
      </c>
      <c r="F14" s="802"/>
    </row>
    <row r="15" spans="1:6" ht="13.5">
      <c r="A15" s="745" t="s">
        <v>697</v>
      </c>
      <c r="B15" s="746" t="s">
        <v>698</v>
      </c>
      <c r="C15" s="747">
        <v>43318</v>
      </c>
      <c r="D15" s="772">
        <v>1376528</v>
      </c>
      <c r="E15" s="766">
        <v>31.77727503578189</v>
      </c>
      <c r="F15" s="802"/>
    </row>
    <row r="16" spans="1:6" ht="13.5">
      <c r="A16" s="745" t="s">
        <v>699</v>
      </c>
      <c r="B16" s="746" t="s">
        <v>700</v>
      </c>
      <c r="C16" s="747">
        <v>46221</v>
      </c>
      <c r="D16" s="772">
        <v>44552</v>
      </c>
      <c r="E16" s="766">
        <v>0.9638908721144068</v>
      </c>
      <c r="F16" s="801"/>
    </row>
    <row r="17" spans="1:6" ht="14.25" thickBot="1">
      <c r="A17" s="748" t="s">
        <v>701</v>
      </c>
      <c r="B17" s="749" t="s">
        <v>702</v>
      </c>
      <c r="C17" s="750">
        <v>8296</v>
      </c>
      <c r="D17" s="786">
        <v>8296</v>
      </c>
      <c r="E17" s="725">
        <v>1</v>
      </c>
      <c r="F17" s="801"/>
    </row>
    <row r="18" spans="1:6" ht="16.5" customHeight="1" thickBot="1">
      <c r="A18" s="735" t="s">
        <v>703</v>
      </c>
      <c r="B18" s="736" t="s">
        <v>704</v>
      </c>
      <c r="C18" s="739">
        <v>6882173</v>
      </c>
      <c r="D18" s="739">
        <v>4540493</v>
      </c>
      <c r="E18" s="727">
        <v>0.6597470014194644</v>
      </c>
      <c r="F18" s="802"/>
    </row>
    <row r="19" spans="1:6" ht="13.5">
      <c r="A19" s="742" t="s">
        <v>689</v>
      </c>
      <c r="B19" s="743" t="s">
        <v>705</v>
      </c>
      <c r="C19" s="744">
        <v>2763077</v>
      </c>
      <c r="D19" s="771">
        <v>2349254</v>
      </c>
      <c r="E19" s="724">
        <v>0.8502311010514727</v>
      </c>
      <c r="F19" s="738"/>
    </row>
    <row r="20" spans="1:6" ht="13.5">
      <c r="A20" s="751" t="s">
        <v>706</v>
      </c>
      <c r="B20" s="746" t="s">
        <v>707</v>
      </c>
      <c r="C20" s="752">
        <v>94921</v>
      </c>
      <c r="D20" s="775">
        <v>94921</v>
      </c>
      <c r="E20" s="766">
        <v>1</v>
      </c>
      <c r="F20" s="738"/>
    </row>
    <row r="21" spans="1:6" ht="13.5">
      <c r="A21" s="745" t="s">
        <v>708</v>
      </c>
      <c r="B21" s="746" t="s">
        <v>709</v>
      </c>
      <c r="C21" s="747">
        <v>2721721</v>
      </c>
      <c r="D21" s="772">
        <v>1343210</v>
      </c>
      <c r="E21" s="766">
        <v>0.49351494881363667</v>
      </c>
      <c r="F21" s="738"/>
    </row>
    <row r="22" spans="1:6" ht="13.5">
      <c r="A22" s="745" t="s">
        <v>710</v>
      </c>
      <c r="B22" s="746" t="s">
        <v>711</v>
      </c>
      <c r="C22" s="747"/>
      <c r="D22" s="772"/>
      <c r="E22" s="766"/>
      <c r="F22" s="738"/>
    </row>
    <row r="23" spans="1:6" ht="13.5">
      <c r="A23" s="745" t="s">
        <v>712</v>
      </c>
      <c r="B23" s="746" t="s">
        <v>713</v>
      </c>
      <c r="C23" s="747">
        <v>351964</v>
      </c>
      <c r="D23" s="772">
        <v>60438</v>
      </c>
      <c r="E23" s="766">
        <v>0.17171642554352148</v>
      </c>
      <c r="F23" s="738"/>
    </row>
    <row r="24" spans="1:6" ht="14.25" thickBot="1">
      <c r="A24" s="805" t="s">
        <v>714</v>
      </c>
      <c r="B24" s="798" t="s">
        <v>715</v>
      </c>
      <c r="C24" s="806">
        <v>950490</v>
      </c>
      <c r="D24" s="773">
        <v>692670</v>
      </c>
      <c r="E24" s="725">
        <v>0.7287504339866806</v>
      </c>
      <c r="F24" s="753"/>
    </row>
    <row r="25" spans="1:6" ht="15" thickBot="1">
      <c r="A25" s="741" t="s">
        <v>716</v>
      </c>
      <c r="B25" s="736" t="s">
        <v>717</v>
      </c>
      <c r="C25" s="754">
        <v>4710866</v>
      </c>
      <c r="D25" s="776">
        <v>5221792</v>
      </c>
      <c r="E25" s="726">
        <v>1.1084569164140945</v>
      </c>
      <c r="F25" s="740"/>
    </row>
    <row r="26" spans="1:6" ht="13.5">
      <c r="A26" s="742" t="s">
        <v>689</v>
      </c>
      <c r="B26" s="743" t="s">
        <v>718</v>
      </c>
      <c r="C26" s="744">
        <v>3848258</v>
      </c>
      <c r="D26" s="771">
        <v>4401188</v>
      </c>
      <c r="E26" s="724">
        <v>1.1436831937983367</v>
      </c>
      <c r="F26" s="738"/>
    </row>
    <row r="27" spans="1:6" ht="13.5">
      <c r="A27" s="745" t="s">
        <v>719</v>
      </c>
      <c r="B27" s="746" t="s">
        <v>720</v>
      </c>
      <c r="C27" s="747">
        <v>409114</v>
      </c>
      <c r="D27" s="772">
        <v>396383</v>
      </c>
      <c r="E27" s="766">
        <v>0.9688815342422894</v>
      </c>
      <c r="F27" s="740"/>
    </row>
    <row r="28" spans="1:6" ht="13.5">
      <c r="A28" s="748" t="s">
        <v>721</v>
      </c>
      <c r="B28" s="746" t="s">
        <v>722</v>
      </c>
      <c r="C28" s="750">
        <v>8473</v>
      </c>
      <c r="D28" s="772">
        <v>3822</v>
      </c>
      <c r="E28" s="766">
        <v>0.45107990086156025</v>
      </c>
      <c r="F28" s="740"/>
    </row>
    <row r="29" spans="1:6" ht="13.5">
      <c r="A29" s="748" t="s">
        <v>723</v>
      </c>
      <c r="B29" s="746" t="s">
        <v>724</v>
      </c>
      <c r="C29" s="750">
        <v>218657</v>
      </c>
      <c r="D29" s="772">
        <v>202688</v>
      </c>
      <c r="E29" s="766">
        <v>0.9269678080280987</v>
      </c>
      <c r="F29" s="740"/>
    </row>
    <row r="30" spans="1:6" ht="13.5">
      <c r="A30" s="748" t="s">
        <v>725</v>
      </c>
      <c r="B30" s="746" t="s">
        <v>726</v>
      </c>
      <c r="C30" s="750">
        <v>210072</v>
      </c>
      <c r="D30" s="772">
        <v>201419</v>
      </c>
      <c r="E30" s="766">
        <v>0.9588093606001752</v>
      </c>
      <c r="F30" s="740"/>
    </row>
    <row r="31" spans="1:6" ht="14.25" thickBot="1">
      <c r="A31" s="748" t="s">
        <v>727</v>
      </c>
      <c r="B31" s="749" t="s">
        <v>728</v>
      </c>
      <c r="C31" s="750">
        <v>16292</v>
      </c>
      <c r="D31" s="773">
        <v>16292</v>
      </c>
      <c r="E31" s="725">
        <v>1</v>
      </c>
      <c r="F31" s="740"/>
    </row>
    <row r="32" spans="1:6" ht="15" thickBot="1">
      <c r="A32" s="793" t="s">
        <v>729</v>
      </c>
      <c r="B32" s="790" t="s">
        <v>730</v>
      </c>
      <c r="C32" s="794">
        <v>456187</v>
      </c>
      <c r="D32" s="777">
        <v>234264</v>
      </c>
      <c r="E32" s="726">
        <v>0.5135262512960693</v>
      </c>
      <c r="F32" s="738"/>
    </row>
    <row r="33" spans="1:6" ht="13.5">
      <c r="A33" s="742" t="s">
        <v>731</v>
      </c>
      <c r="B33" s="743" t="s">
        <v>732</v>
      </c>
      <c r="C33" s="744">
        <v>426850</v>
      </c>
      <c r="D33" s="771">
        <v>213367</v>
      </c>
      <c r="E33" s="724">
        <v>0.499864120885557</v>
      </c>
      <c r="F33" s="738"/>
    </row>
    <row r="34" spans="1:6" ht="13.5">
      <c r="A34" s="745" t="s">
        <v>733</v>
      </c>
      <c r="B34" s="746" t="s">
        <v>734</v>
      </c>
      <c r="C34" s="747">
        <v>29337</v>
      </c>
      <c r="D34" s="772">
        <v>20897</v>
      </c>
      <c r="E34" s="766">
        <v>0.7123086886866414</v>
      </c>
      <c r="F34" s="738"/>
    </row>
    <row r="35" spans="1:6" ht="13.5">
      <c r="A35" s="745" t="s">
        <v>735</v>
      </c>
      <c r="B35" s="746" t="s">
        <v>736</v>
      </c>
      <c r="C35" s="755"/>
      <c r="D35" s="778">
        <v>0</v>
      </c>
      <c r="E35" s="766"/>
      <c r="F35" s="740"/>
    </row>
    <row r="36" spans="1:6" ht="13.5">
      <c r="A36" s="745" t="s">
        <v>737</v>
      </c>
      <c r="B36" s="746" t="s">
        <v>738</v>
      </c>
      <c r="C36" s="747"/>
      <c r="D36" s="772">
        <v>0</v>
      </c>
      <c r="E36" s="766"/>
      <c r="F36" s="740"/>
    </row>
    <row r="37" spans="1:6" ht="14.25">
      <c r="A37" s="756" t="s">
        <v>739</v>
      </c>
      <c r="B37" s="746" t="s">
        <v>740</v>
      </c>
      <c r="C37" s="757">
        <v>879144</v>
      </c>
      <c r="D37" s="779">
        <v>801632</v>
      </c>
      <c r="E37" s="766">
        <v>0.9118324188073854</v>
      </c>
      <c r="F37" s="738"/>
    </row>
    <row r="38" spans="1:6" ht="15" thickBot="1">
      <c r="A38" s="758" t="s">
        <v>741</v>
      </c>
      <c r="B38" s="749" t="s">
        <v>742</v>
      </c>
      <c r="C38" s="759">
        <v>2755025</v>
      </c>
      <c r="D38" s="780">
        <v>2731527</v>
      </c>
      <c r="E38" s="725">
        <v>0.9914708577962087</v>
      </c>
      <c r="F38" s="738"/>
    </row>
    <row r="39" spans="1:6" ht="15" thickBot="1">
      <c r="A39" s="788" t="s">
        <v>743</v>
      </c>
      <c r="B39" s="790" t="s">
        <v>744</v>
      </c>
      <c r="C39" s="789">
        <v>35095262</v>
      </c>
      <c r="D39" s="774">
        <v>34149901</v>
      </c>
      <c r="E39" s="781">
        <v>0.973063002065635</v>
      </c>
      <c r="F39" s="738"/>
    </row>
    <row r="40" spans="1:6" ht="15" thickBot="1">
      <c r="A40" s="791" t="s">
        <v>745</v>
      </c>
      <c r="B40" s="790" t="s">
        <v>746</v>
      </c>
      <c r="C40" s="792">
        <v>17058</v>
      </c>
      <c r="D40" s="782">
        <v>7166</v>
      </c>
      <c r="E40" s="769">
        <v>0.4200961425724</v>
      </c>
      <c r="F40" s="738"/>
    </row>
    <row r="41" spans="1:6" ht="15" thickBot="1">
      <c r="A41" s="793" t="s">
        <v>747</v>
      </c>
      <c r="B41" s="790" t="s">
        <v>748</v>
      </c>
      <c r="C41" s="794">
        <v>302902</v>
      </c>
      <c r="D41" s="776">
        <v>378495</v>
      </c>
      <c r="E41" s="726">
        <v>1.249562564789932</v>
      </c>
      <c r="F41" s="738"/>
    </row>
    <row r="42" spans="1:6" ht="12.75" customHeight="1">
      <c r="A42" s="742" t="s">
        <v>749</v>
      </c>
      <c r="B42" s="743" t="s">
        <v>750</v>
      </c>
      <c r="C42" s="744">
        <v>99874</v>
      </c>
      <c r="D42" s="771">
        <v>104455</v>
      </c>
      <c r="E42" s="724">
        <v>1.045867793419709</v>
      </c>
      <c r="F42" s="738"/>
    </row>
    <row r="43" spans="1:6" ht="13.5">
      <c r="A43" s="745" t="s">
        <v>751</v>
      </c>
      <c r="B43" s="746" t="s">
        <v>752</v>
      </c>
      <c r="C43" s="747">
        <v>180721</v>
      </c>
      <c r="D43" s="747">
        <v>205407</v>
      </c>
      <c r="E43" s="766">
        <v>1.1365972963850355</v>
      </c>
      <c r="F43" s="738"/>
    </row>
    <row r="44" spans="1:6" ht="13.5">
      <c r="A44" s="760" t="s">
        <v>753</v>
      </c>
      <c r="B44" s="746" t="s">
        <v>754</v>
      </c>
      <c r="C44" s="747">
        <v>163607</v>
      </c>
      <c r="D44" s="772">
        <v>199511</v>
      </c>
      <c r="E44" s="766">
        <v>1.2194527129034822</v>
      </c>
      <c r="F44" s="738"/>
    </row>
    <row r="45" spans="1:6" ht="13.5">
      <c r="A45" s="761" t="s">
        <v>755</v>
      </c>
      <c r="B45" s="746" t="s">
        <v>756</v>
      </c>
      <c r="C45" s="752"/>
      <c r="D45" s="775"/>
      <c r="E45" s="766"/>
      <c r="F45" s="738"/>
    </row>
    <row r="46" spans="1:6" ht="13.5">
      <c r="A46" s="761" t="s">
        <v>757</v>
      </c>
      <c r="B46" s="746" t="s">
        <v>758</v>
      </c>
      <c r="C46" s="747">
        <v>13684</v>
      </c>
      <c r="D46" s="772">
        <v>4001</v>
      </c>
      <c r="E46" s="766">
        <v>0.2923852674656533</v>
      </c>
      <c r="F46" s="738"/>
    </row>
    <row r="47" spans="1:6" ht="13.5">
      <c r="A47" s="761" t="s">
        <v>759</v>
      </c>
      <c r="B47" s="746" t="s">
        <v>760</v>
      </c>
      <c r="C47" s="747">
        <v>3430</v>
      </c>
      <c r="D47" s="772">
        <v>1895</v>
      </c>
      <c r="E47" s="766"/>
      <c r="F47" s="738"/>
    </row>
    <row r="48" spans="1:6" ht="13.5">
      <c r="A48" s="751" t="s">
        <v>761</v>
      </c>
      <c r="B48" s="746" t="s">
        <v>762</v>
      </c>
      <c r="C48" s="747">
        <v>21893</v>
      </c>
      <c r="D48" s="772">
        <v>67617</v>
      </c>
      <c r="E48" s="766">
        <v>3.088521445210798</v>
      </c>
      <c r="F48" s="738"/>
    </row>
    <row r="49" spans="1:6" ht="13.5">
      <c r="A49" s="745" t="s">
        <v>763</v>
      </c>
      <c r="B49" s="746" t="s">
        <v>764</v>
      </c>
      <c r="C49" s="752">
        <v>414</v>
      </c>
      <c r="D49" s="775">
        <v>1016</v>
      </c>
      <c r="E49" s="766">
        <v>2.4541062801932365</v>
      </c>
      <c r="F49" s="738"/>
    </row>
    <row r="50" spans="1:6" ht="14.25">
      <c r="A50" s="756" t="s">
        <v>765</v>
      </c>
      <c r="B50" s="746" t="s">
        <v>766</v>
      </c>
      <c r="C50" s="762"/>
      <c r="D50" s="783"/>
      <c r="E50" s="766"/>
      <c r="F50" s="763"/>
    </row>
    <row r="51" spans="1:6" ht="14.25">
      <c r="A51" s="756" t="s">
        <v>767</v>
      </c>
      <c r="B51" s="746" t="s">
        <v>768</v>
      </c>
      <c r="C51" s="764">
        <v>360197</v>
      </c>
      <c r="D51" s="784">
        <v>246262</v>
      </c>
      <c r="E51" s="766">
        <v>0.6836869824012971</v>
      </c>
      <c r="F51" s="763"/>
    </row>
    <row r="52" spans="1:6" ht="15" thickBot="1">
      <c r="A52" s="758" t="s">
        <v>769</v>
      </c>
      <c r="B52" s="749" t="s">
        <v>770</v>
      </c>
      <c r="C52" s="759">
        <v>27784</v>
      </c>
      <c r="D52" s="785">
        <v>19428</v>
      </c>
      <c r="E52" s="781">
        <v>0.6992513676936366</v>
      </c>
      <c r="F52" s="763"/>
    </row>
    <row r="53" spans="1:6" ht="15" thickBot="1">
      <c r="A53" s="788" t="s">
        <v>771</v>
      </c>
      <c r="B53" s="790" t="s">
        <v>772</v>
      </c>
      <c r="C53" s="789">
        <v>707941</v>
      </c>
      <c r="D53" s="770">
        <v>651351</v>
      </c>
      <c r="E53" s="769">
        <v>0.9200639601322709</v>
      </c>
      <c r="F53" s="763"/>
    </row>
    <row r="54" spans="1:6" ht="15" thickBot="1">
      <c r="A54" s="788" t="s">
        <v>773</v>
      </c>
      <c r="B54" s="790" t="s">
        <v>774</v>
      </c>
      <c r="C54" s="789">
        <v>35803203</v>
      </c>
      <c r="D54" s="770">
        <v>34801252</v>
      </c>
      <c r="E54" s="726">
        <v>0.9720150456929789</v>
      </c>
      <c r="F54" s="763"/>
    </row>
    <row r="56" spans="1:6" ht="13.5">
      <c r="A56" s="765"/>
      <c r="B56" s="765"/>
      <c r="C56" s="765"/>
      <c r="D56" s="765"/>
      <c r="E56" s="765"/>
      <c r="F56" s="630"/>
    </row>
    <row r="57" spans="1:6" ht="16.5">
      <c r="A57" s="630"/>
      <c r="B57" s="630"/>
      <c r="C57" s="659"/>
      <c r="D57" s="630"/>
      <c r="E57" s="630"/>
      <c r="F57" s="630"/>
    </row>
  </sheetData>
  <sheetProtection/>
  <mergeCells count="4">
    <mergeCell ref="A1:A2"/>
    <mergeCell ref="B1:B2"/>
    <mergeCell ref="E1:E2"/>
    <mergeCell ref="C2:D2"/>
  </mergeCells>
  <printOptions/>
  <pageMargins left="0.7" right="0.7" top="0.75" bottom="0.38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H22" sqref="H21:H22"/>
    </sheetView>
  </sheetViews>
  <sheetFormatPr defaultColWidth="9.140625" defaultRowHeight="12.75"/>
  <cols>
    <col min="1" max="1" width="47.421875" style="0" customWidth="1"/>
    <col min="3" max="3" width="12.28125" style="0" customWidth="1"/>
    <col min="4" max="4" width="11.7109375" style="0" customWidth="1"/>
    <col min="5" max="5" width="8.57421875" style="0" customWidth="1"/>
  </cols>
  <sheetData>
    <row r="1" spans="1:5" ht="13.5">
      <c r="A1" s="1371" t="s">
        <v>775</v>
      </c>
      <c r="B1" s="1373" t="s">
        <v>665</v>
      </c>
      <c r="C1" s="810" t="s">
        <v>667</v>
      </c>
      <c r="D1" s="810" t="s">
        <v>668</v>
      </c>
      <c r="E1" s="1375" t="s">
        <v>776</v>
      </c>
    </row>
    <row r="2" spans="1:5" ht="14.25" thickBot="1">
      <c r="A2" s="1372"/>
      <c r="B2" s="1374"/>
      <c r="C2" s="1377" t="s">
        <v>670</v>
      </c>
      <c r="D2" s="1378"/>
      <c r="E2" s="1376"/>
    </row>
    <row r="3" spans="1:5" ht="15" thickBot="1">
      <c r="A3" s="811" t="s">
        <v>671</v>
      </c>
      <c r="B3" s="812" t="s">
        <v>672</v>
      </c>
      <c r="C3" s="813" t="s">
        <v>777</v>
      </c>
      <c r="D3" s="813" t="s">
        <v>777</v>
      </c>
      <c r="E3" s="814" t="s">
        <v>674</v>
      </c>
    </row>
    <row r="4" spans="1:5" ht="13.5">
      <c r="A4" s="815" t="s">
        <v>778</v>
      </c>
      <c r="B4" s="816" t="s">
        <v>779</v>
      </c>
      <c r="C4" s="817">
        <v>33742273</v>
      </c>
      <c r="D4" s="817">
        <v>32069749</v>
      </c>
      <c r="E4" s="724">
        <v>0.9504323849196525</v>
      </c>
    </row>
    <row r="5" spans="1:5" ht="13.5">
      <c r="A5" s="818" t="s">
        <v>780</v>
      </c>
      <c r="B5" s="816" t="s">
        <v>781</v>
      </c>
      <c r="C5" s="820">
        <v>-25814</v>
      </c>
      <c r="D5" s="820">
        <v>616114</v>
      </c>
      <c r="E5" s="724">
        <v>-23.867436274889595</v>
      </c>
    </row>
    <row r="6" spans="1:5" ht="14.25" thickBot="1">
      <c r="A6" s="821" t="s">
        <v>782</v>
      </c>
      <c r="B6" s="862" t="s">
        <v>783</v>
      </c>
      <c r="C6" s="823"/>
      <c r="D6" s="823"/>
      <c r="E6" s="725"/>
    </row>
    <row r="7" spans="1:5" ht="14.25" customHeight="1" thickBot="1">
      <c r="A7" s="860" t="s">
        <v>784</v>
      </c>
      <c r="B7" s="863" t="s">
        <v>785</v>
      </c>
      <c r="C7" s="861">
        <v>33716459</v>
      </c>
      <c r="D7" s="824">
        <v>32685863</v>
      </c>
      <c r="E7" s="825">
        <v>0.969433444953398</v>
      </c>
    </row>
    <row r="8" spans="1:5" ht="15" thickBot="1">
      <c r="A8" s="860" t="s">
        <v>786</v>
      </c>
      <c r="B8" s="864" t="s">
        <v>787</v>
      </c>
      <c r="C8" s="873">
        <v>382001</v>
      </c>
      <c r="D8" s="861">
        <v>255897</v>
      </c>
      <c r="E8" s="726">
        <v>0.6698856809275369</v>
      </c>
    </row>
    <row r="9" spans="1:5" ht="13.5">
      <c r="A9" s="826" t="s">
        <v>788</v>
      </c>
      <c r="B9" s="816" t="s">
        <v>789</v>
      </c>
      <c r="C9" s="827">
        <v>140668</v>
      </c>
      <c r="D9" s="827">
        <v>79370</v>
      </c>
      <c r="E9" s="800">
        <v>0.5642363579492138</v>
      </c>
    </row>
    <row r="10" spans="1:5" ht="13.5">
      <c r="A10" s="833" t="s">
        <v>790</v>
      </c>
      <c r="B10" s="819" t="s">
        <v>791</v>
      </c>
      <c r="C10" s="829">
        <v>22537</v>
      </c>
      <c r="D10" s="829">
        <v>28656</v>
      </c>
      <c r="E10" s="859">
        <v>1.2715090739672539</v>
      </c>
    </row>
    <row r="11" spans="1:5" ht="13.5">
      <c r="A11" s="826" t="s">
        <v>792</v>
      </c>
      <c r="B11" s="819" t="s">
        <v>793</v>
      </c>
      <c r="C11" s="858">
        <v>218796</v>
      </c>
      <c r="D11" s="838">
        <v>147871</v>
      </c>
      <c r="E11" s="766"/>
    </row>
    <row r="12" spans="1:5" ht="15" thickBot="1">
      <c r="A12" s="869" t="s">
        <v>794</v>
      </c>
      <c r="B12" s="872" t="s">
        <v>795</v>
      </c>
      <c r="C12" s="870">
        <v>0</v>
      </c>
      <c r="D12" s="871">
        <v>0</v>
      </c>
      <c r="E12" s="727"/>
    </row>
    <row r="13" spans="1:5" ht="13.5">
      <c r="A13" s="826" t="s">
        <v>796</v>
      </c>
      <c r="B13" s="816" t="s">
        <v>797</v>
      </c>
      <c r="C13" s="830"/>
      <c r="D13" s="830">
        <v>0</v>
      </c>
      <c r="E13" s="724"/>
    </row>
    <row r="14" spans="1:5" ht="14.25" thickBot="1">
      <c r="A14" s="828" t="s">
        <v>798</v>
      </c>
      <c r="B14" s="822" t="s">
        <v>799</v>
      </c>
      <c r="C14" s="831"/>
      <c r="D14" s="831">
        <v>0</v>
      </c>
      <c r="E14" s="725"/>
    </row>
    <row r="15" spans="1:5" ht="15" thickBot="1">
      <c r="A15" s="865" t="s">
        <v>800</v>
      </c>
      <c r="B15" s="863" t="s">
        <v>801</v>
      </c>
      <c r="C15" s="861">
        <v>382001</v>
      </c>
      <c r="D15" s="824">
        <v>255897</v>
      </c>
      <c r="E15" s="825">
        <v>0.6698856809275369</v>
      </c>
    </row>
    <row r="16" spans="1:5" ht="15" thickBot="1">
      <c r="A16" s="866" t="s">
        <v>802</v>
      </c>
      <c r="B16" s="863" t="s">
        <v>803</v>
      </c>
      <c r="C16" s="867">
        <v>532675</v>
      </c>
      <c r="D16" s="832">
        <v>866596</v>
      </c>
      <c r="E16" s="726">
        <v>1.6268756746609097</v>
      </c>
    </row>
    <row r="17" spans="1:5" ht="13.5">
      <c r="A17" s="826" t="s">
        <v>804</v>
      </c>
      <c r="B17" s="816" t="s">
        <v>805</v>
      </c>
      <c r="C17" s="827">
        <v>0</v>
      </c>
      <c r="D17" s="827"/>
      <c r="E17" s="724"/>
    </row>
    <row r="18" spans="1:5" ht="13.5">
      <c r="A18" s="833" t="s">
        <v>806</v>
      </c>
      <c r="B18" s="819" t="s">
        <v>807</v>
      </c>
      <c r="C18" s="834">
        <v>0</v>
      </c>
      <c r="D18" s="834"/>
      <c r="E18" s="724"/>
    </row>
    <row r="19" spans="1:5" ht="13.5">
      <c r="A19" s="833" t="s">
        <v>808</v>
      </c>
      <c r="B19" s="819" t="s">
        <v>809</v>
      </c>
      <c r="C19" s="835">
        <v>526591</v>
      </c>
      <c r="D19" s="835">
        <v>860440</v>
      </c>
      <c r="E19" s="724">
        <v>1.6339815910260524</v>
      </c>
    </row>
    <row r="20" spans="1:5" ht="14.25" thickBot="1">
      <c r="A20" s="828" t="s">
        <v>810</v>
      </c>
      <c r="B20" s="822" t="s">
        <v>811</v>
      </c>
      <c r="C20" s="836">
        <v>6084</v>
      </c>
      <c r="D20" s="836">
        <v>6156</v>
      </c>
      <c r="E20" s="724">
        <v>1.0118343195266273</v>
      </c>
    </row>
    <row r="21" spans="1:5" ht="15" thickBot="1">
      <c r="A21" s="866" t="s">
        <v>812</v>
      </c>
      <c r="B21" s="863" t="s">
        <v>813</v>
      </c>
      <c r="C21" s="867">
        <v>1166088</v>
      </c>
      <c r="D21" s="832">
        <v>983103</v>
      </c>
      <c r="E21" s="726">
        <v>0.843077880914648</v>
      </c>
    </row>
    <row r="22" spans="1:5" ht="13.5">
      <c r="A22" s="826" t="s">
        <v>814</v>
      </c>
      <c r="B22" s="816" t="s">
        <v>815</v>
      </c>
      <c r="C22" s="837"/>
      <c r="D22" s="837"/>
      <c r="E22" s="724"/>
    </row>
    <row r="23" spans="1:5" ht="13.5">
      <c r="A23" s="833" t="s">
        <v>816</v>
      </c>
      <c r="B23" s="819" t="s">
        <v>817</v>
      </c>
      <c r="C23" s="835">
        <v>329399</v>
      </c>
      <c r="D23" s="835">
        <v>206755</v>
      </c>
      <c r="E23" s="724">
        <v>0.6276734294882498</v>
      </c>
    </row>
    <row r="24" spans="1:5" ht="27">
      <c r="A24" s="833" t="s">
        <v>818</v>
      </c>
      <c r="B24" s="819" t="s">
        <v>819</v>
      </c>
      <c r="C24" s="838">
        <v>604607</v>
      </c>
      <c r="D24" s="838">
        <v>601697</v>
      </c>
      <c r="E24" s="724">
        <v>0.99518695615499</v>
      </c>
    </row>
    <row r="25" spans="1:5" ht="13.5">
      <c r="A25" s="833" t="s">
        <v>820</v>
      </c>
      <c r="B25" s="819" t="s">
        <v>821</v>
      </c>
      <c r="C25" s="838">
        <v>232082</v>
      </c>
      <c r="D25" s="838">
        <v>174651</v>
      </c>
      <c r="E25" s="724">
        <v>0.7525400504993924</v>
      </c>
    </row>
    <row r="26" spans="1:5" ht="13.5">
      <c r="A26" s="839" t="s">
        <v>908</v>
      </c>
      <c r="B26" s="819" t="s">
        <v>822</v>
      </c>
      <c r="C26" s="838">
        <v>69895</v>
      </c>
      <c r="D26" s="838">
        <v>56658</v>
      </c>
      <c r="E26" s="724">
        <v>0.8106159238858287</v>
      </c>
    </row>
    <row r="27" spans="1:5" ht="14.25" customHeight="1">
      <c r="A27" s="839" t="s">
        <v>909</v>
      </c>
      <c r="B27" s="819" t="s">
        <v>824</v>
      </c>
      <c r="C27" s="835">
        <v>156266</v>
      </c>
      <c r="D27" s="835">
        <v>117310</v>
      </c>
      <c r="E27" s="724">
        <v>0.7507071275901348</v>
      </c>
    </row>
    <row r="28" spans="1:5" ht="13.5">
      <c r="A28" s="839" t="s">
        <v>910</v>
      </c>
      <c r="B28" s="819" t="s">
        <v>826</v>
      </c>
      <c r="C28" s="834">
        <v>0</v>
      </c>
      <c r="D28" s="835"/>
      <c r="E28" s="724"/>
    </row>
    <row r="29" spans="1:5" ht="13.5">
      <c r="A29" s="839" t="s">
        <v>911</v>
      </c>
      <c r="B29" s="819" t="s">
        <v>828</v>
      </c>
      <c r="C29" s="838">
        <v>5921</v>
      </c>
      <c r="D29" s="838">
        <v>683</v>
      </c>
      <c r="E29" s="724">
        <v>0.11535213646343523</v>
      </c>
    </row>
    <row r="30" spans="1:5" ht="15" thickBot="1">
      <c r="A30" s="840" t="s">
        <v>829</v>
      </c>
      <c r="B30" s="822" t="s">
        <v>830</v>
      </c>
      <c r="C30" s="841">
        <v>5980</v>
      </c>
      <c r="D30" s="841">
        <v>9793</v>
      </c>
      <c r="E30" s="725">
        <v>1.6376254180602006</v>
      </c>
    </row>
    <row r="31" spans="1:5" ht="15" thickBot="1">
      <c r="A31" s="868" t="s">
        <v>831</v>
      </c>
      <c r="B31" s="863" t="s">
        <v>832</v>
      </c>
      <c r="C31" s="861">
        <v>1704743</v>
      </c>
      <c r="D31" s="824">
        <v>1859492</v>
      </c>
      <c r="E31" s="825">
        <v>1.090775559717799</v>
      </c>
    </row>
    <row r="32" spans="1:5" ht="15" thickBot="1">
      <c r="A32" s="860" t="s">
        <v>833</v>
      </c>
      <c r="B32" s="863" t="s">
        <v>834</v>
      </c>
      <c r="C32" s="861">
        <v>35803203</v>
      </c>
      <c r="D32" s="824">
        <v>34801252</v>
      </c>
      <c r="E32" s="825">
        <v>0.9720150456929789</v>
      </c>
    </row>
    <row r="33" spans="1:7" ht="14.25">
      <c r="A33" s="842"/>
      <c r="B33" s="842"/>
      <c r="C33" s="842"/>
      <c r="D33" s="842"/>
      <c r="E33" s="843"/>
      <c r="F33" s="630"/>
      <c r="G33" s="631" t="s">
        <v>455</v>
      </c>
    </row>
    <row r="34" spans="1:7" ht="15">
      <c r="A34" s="844" t="s">
        <v>835</v>
      </c>
      <c r="B34" s="845"/>
      <c r="C34" s="846"/>
      <c r="D34" s="847"/>
      <c r="E34" s="843"/>
      <c r="F34" s="630"/>
      <c r="G34" s="630"/>
    </row>
    <row r="35" spans="1:7" ht="14.25">
      <c r="A35" s="842"/>
      <c r="B35" s="842"/>
      <c r="C35" s="842"/>
      <c r="D35" s="842"/>
      <c r="E35" s="843"/>
      <c r="F35" s="630"/>
      <c r="G35" s="630"/>
    </row>
    <row r="36" spans="1:7" ht="14.25">
      <c r="A36" s="818" t="s">
        <v>836</v>
      </c>
      <c r="B36" s="819"/>
      <c r="C36" s="820">
        <v>1429754</v>
      </c>
      <c r="D36" s="820">
        <v>1093421</v>
      </c>
      <c r="E36" s="848">
        <v>0.7647616303224191</v>
      </c>
      <c r="F36" s="808"/>
      <c r="G36" s="630"/>
    </row>
    <row r="37" spans="1:7" ht="27">
      <c r="A37" s="818" t="s">
        <v>837</v>
      </c>
      <c r="B37" s="819"/>
      <c r="C37" s="820">
        <v>15761</v>
      </c>
      <c r="D37" s="820">
        <v>25000</v>
      </c>
      <c r="E37" s="848">
        <v>1.5861937694308736</v>
      </c>
      <c r="F37" s="808"/>
      <c r="G37" s="630"/>
    </row>
    <row r="38" spans="1:7" ht="14.25">
      <c r="A38" s="849"/>
      <c r="B38" s="850"/>
      <c r="C38" s="851"/>
      <c r="D38" s="851"/>
      <c r="E38" s="843"/>
      <c r="F38" s="808"/>
      <c r="G38" s="630"/>
    </row>
    <row r="39" spans="1:7" ht="14.25">
      <c r="A39" s="849"/>
      <c r="B39" s="850"/>
      <c r="C39" s="851"/>
      <c r="D39" s="851"/>
      <c r="E39" s="843"/>
      <c r="F39" s="808"/>
      <c r="G39" s="630"/>
    </row>
    <row r="40" spans="1:7" ht="15">
      <c r="A40" s="809" t="s">
        <v>838</v>
      </c>
      <c r="B40" s="628"/>
      <c r="C40" s="628"/>
      <c r="D40" s="628"/>
      <c r="E40" s="848"/>
      <c r="F40" s="808"/>
      <c r="G40" s="630"/>
    </row>
    <row r="41" spans="1:7" ht="27">
      <c r="A41" s="723" t="s">
        <v>839</v>
      </c>
      <c r="B41" s="628"/>
      <c r="C41" s="852" t="s">
        <v>840</v>
      </c>
      <c r="D41" s="852" t="s">
        <v>840</v>
      </c>
      <c r="E41" s="852" t="s">
        <v>841</v>
      </c>
      <c r="F41" s="808"/>
      <c r="G41" s="630"/>
    </row>
    <row r="42" spans="1:7" ht="15">
      <c r="A42" s="853" t="s">
        <v>842</v>
      </c>
      <c r="B42" s="854"/>
      <c r="C42" s="855">
        <v>125271</v>
      </c>
      <c r="D42" s="856">
        <v>119133</v>
      </c>
      <c r="E42" s="857">
        <v>0.9510022271714922</v>
      </c>
      <c r="F42" s="808"/>
      <c r="G42" s="630"/>
    </row>
    <row r="43" spans="1:7" ht="13.5">
      <c r="A43" s="628" t="s">
        <v>843</v>
      </c>
      <c r="B43" s="628"/>
      <c r="C43" s="855">
        <v>475</v>
      </c>
      <c r="D43" s="855">
        <v>475</v>
      </c>
      <c r="E43" s="857">
        <v>1</v>
      </c>
      <c r="F43" s="808"/>
      <c r="G43" s="630"/>
    </row>
    <row r="44" spans="1:7" ht="13.5">
      <c r="A44" s="628" t="s">
        <v>844</v>
      </c>
      <c r="B44" s="628"/>
      <c r="C44" s="855">
        <v>4601</v>
      </c>
      <c r="D44" s="855">
        <v>4585</v>
      </c>
      <c r="E44" s="857">
        <v>0.9965224951097588</v>
      </c>
      <c r="F44" s="808"/>
      <c r="G44" s="630"/>
    </row>
    <row r="45" spans="1:7" ht="13.5">
      <c r="A45" s="628" t="s">
        <v>845</v>
      </c>
      <c r="B45" s="628"/>
      <c r="C45" s="855">
        <v>2352</v>
      </c>
      <c r="D45" s="855">
        <v>2403</v>
      </c>
      <c r="E45" s="857">
        <v>1.0216836734693877</v>
      </c>
      <c r="F45" s="808"/>
      <c r="G45" s="630"/>
    </row>
    <row r="46" spans="1:7" ht="13.5">
      <c r="A46" s="628" t="s">
        <v>846</v>
      </c>
      <c r="B46" s="628"/>
      <c r="C46" s="855">
        <v>578</v>
      </c>
      <c r="D46" s="855">
        <v>575</v>
      </c>
      <c r="E46" s="857">
        <v>0.9948096885813149</v>
      </c>
      <c r="F46" s="808"/>
      <c r="G46" s="630"/>
    </row>
    <row r="47" spans="1:7" ht="13.5">
      <c r="A47" s="628" t="s">
        <v>847</v>
      </c>
      <c r="B47" s="628"/>
      <c r="C47" s="855">
        <v>133277</v>
      </c>
      <c r="D47" s="855">
        <v>127171</v>
      </c>
      <c r="E47" s="857">
        <v>0.954185643434351</v>
      </c>
      <c r="F47" s="630"/>
      <c r="G47" s="630"/>
    </row>
    <row r="50" ht="16.5">
      <c r="C50" s="659"/>
    </row>
  </sheetData>
  <sheetProtection/>
  <mergeCells count="4">
    <mergeCell ref="A1:A2"/>
    <mergeCell ref="B1:B2"/>
    <mergeCell ref="E1:E2"/>
    <mergeCell ref="C2:D2"/>
  </mergeCells>
  <printOptions/>
  <pageMargins left="0.7" right="0.7" top="0.75" bottom="0.17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7109375" style="1" customWidth="1"/>
    <col min="2" max="2" width="56.7109375" style="1" customWidth="1"/>
    <col min="3" max="3" width="19.7109375" style="1" customWidth="1"/>
    <col min="4" max="4" width="12.57421875" style="1" bestFit="1" customWidth="1"/>
    <col min="5" max="5" width="12.00390625" style="1" bestFit="1" customWidth="1"/>
    <col min="6" max="6" width="12.421875" style="1" customWidth="1"/>
    <col min="7" max="8" width="12.00390625" style="1" bestFit="1" customWidth="1"/>
    <col min="9" max="9" width="11.00390625" style="1" bestFit="1" customWidth="1"/>
    <col min="10" max="16384" width="9.140625" style="1" customWidth="1"/>
  </cols>
  <sheetData>
    <row r="1" spans="1:9" ht="12.75" customHeight="1">
      <c r="A1" s="1055"/>
      <c r="B1" s="1379" t="s">
        <v>964</v>
      </c>
      <c r="C1" s="1379"/>
      <c r="D1" s="1379"/>
      <c r="E1" s="1379"/>
      <c r="F1" s="1379"/>
      <c r="G1" s="1379"/>
      <c r="H1" s="1379"/>
      <c r="I1" s="1379"/>
    </row>
    <row r="2" spans="1:9" ht="15">
      <c r="A2" s="1055"/>
      <c r="B2" s="1379"/>
      <c r="C2" s="1379"/>
      <c r="D2" s="1379"/>
      <c r="E2" s="1379"/>
      <c r="F2" s="1379"/>
      <c r="G2" s="1379"/>
      <c r="H2" s="1379"/>
      <c r="I2" s="1379"/>
    </row>
    <row r="3" spans="1:9" ht="15">
      <c r="A3" s="1055"/>
      <c r="B3" s="1056"/>
      <c r="C3" s="1056"/>
      <c r="D3" s="1056"/>
      <c r="E3" s="1056"/>
      <c r="F3" s="1056"/>
      <c r="G3" s="1056"/>
      <c r="H3" s="1056"/>
      <c r="I3" s="1055"/>
    </row>
    <row r="4" spans="1:9" ht="15">
      <c r="A4" s="1055"/>
      <c r="B4" s="1056"/>
      <c r="C4" s="1056"/>
      <c r="D4" s="1056"/>
      <c r="E4" s="1056"/>
      <c r="F4" s="1056"/>
      <c r="G4" s="1056"/>
      <c r="H4" s="1056"/>
      <c r="I4" s="1055"/>
    </row>
    <row r="5" spans="1:9" ht="15.75" thickBot="1">
      <c r="A5" s="1055"/>
      <c r="B5" s="1056"/>
      <c r="C5" s="1056"/>
      <c r="D5" s="1056"/>
      <c r="E5" s="1056"/>
      <c r="F5" s="1056"/>
      <c r="G5" s="1056"/>
      <c r="H5" s="1056"/>
      <c r="I5" s="1055"/>
    </row>
    <row r="6" spans="1:9" s="2" customFormat="1" ht="12.75" customHeight="1">
      <c r="A6" s="1380" t="s">
        <v>665</v>
      </c>
      <c r="B6" s="1187" t="s">
        <v>28</v>
      </c>
      <c r="C6" s="1190" t="s">
        <v>965</v>
      </c>
      <c r="D6" s="1096">
        <v>2013</v>
      </c>
      <c r="E6" s="1096"/>
      <c r="F6" s="1096"/>
      <c r="G6" s="1096"/>
      <c r="H6" s="1105"/>
      <c r="I6" s="1097"/>
    </row>
    <row r="7" spans="1:9" s="2" customFormat="1" ht="15">
      <c r="A7" s="1381"/>
      <c r="B7" s="1188"/>
      <c r="C7" s="1185"/>
      <c r="D7" s="1383" t="s">
        <v>966</v>
      </c>
      <c r="E7" s="1384"/>
      <c r="F7" s="1385"/>
      <c r="G7" s="1185" t="s">
        <v>967</v>
      </c>
      <c r="H7" s="1383"/>
      <c r="I7" s="1181"/>
    </row>
    <row r="8" spans="1:9" s="2" customFormat="1" ht="30.75" thickBot="1">
      <c r="A8" s="1382"/>
      <c r="B8" s="1189"/>
      <c r="C8" s="1186"/>
      <c r="D8" s="452" t="s">
        <v>235</v>
      </c>
      <c r="E8" s="452" t="s">
        <v>234</v>
      </c>
      <c r="F8" s="452" t="s">
        <v>311</v>
      </c>
      <c r="G8" s="452" t="s">
        <v>235</v>
      </c>
      <c r="H8" s="1057" t="s">
        <v>234</v>
      </c>
      <c r="I8" s="1021" t="s">
        <v>311</v>
      </c>
    </row>
    <row r="9" spans="1:9" ht="42" customHeight="1">
      <c r="A9" s="1058">
        <v>1</v>
      </c>
      <c r="B9" s="1059"/>
      <c r="C9" s="1060"/>
      <c r="D9" s="1061"/>
      <c r="E9" s="1061"/>
      <c r="F9" s="1061"/>
      <c r="G9" s="1061"/>
      <c r="H9" s="1061"/>
      <c r="I9" s="1062"/>
    </row>
    <row r="10" spans="1:9" ht="40.5">
      <c r="A10" s="1063">
        <v>2</v>
      </c>
      <c r="B10" s="1064" t="s">
        <v>968</v>
      </c>
      <c r="C10" s="1065" t="s">
        <v>969</v>
      </c>
      <c r="D10" s="1066"/>
      <c r="E10" s="1066"/>
      <c r="F10" s="1066"/>
      <c r="G10" s="1066"/>
      <c r="H10" s="1066"/>
      <c r="I10" s="1067"/>
    </row>
    <row r="11" spans="1:9" ht="40.5">
      <c r="A11" s="1068">
        <v>3</v>
      </c>
      <c r="B11" s="1069" t="s">
        <v>970</v>
      </c>
      <c r="C11" s="1070" t="s">
        <v>971</v>
      </c>
      <c r="D11" s="1071"/>
      <c r="E11" s="1071"/>
      <c r="F11" s="1071"/>
      <c r="G11" s="1071"/>
      <c r="H11" s="1071"/>
      <c r="I11" s="1072"/>
    </row>
    <row r="12" spans="1:9" ht="14.25" thickBot="1">
      <c r="A12" s="1063">
        <v>4</v>
      </c>
      <c r="B12" s="1014"/>
      <c r="C12" s="1066"/>
      <c r="D12" s="1066"/>
      <c r="E12" s="1066"/>
      <c r="F12" s="1066"/>
      <c r="G12" s="1066"/>
      <c r="H12" s="1066"/>
      <c r="I12" s="1067"/>
    </row>
    <row r="13" spans="1:9" ht="15.75" thickBot="1">
      <c r="A13" s="1073"/>
      <c r="B13" s="1074" t="s">
        <v>56</v>
      </c>
      <c r="C13" s="1075"/>
      <c r="D13" s="985">
        <f aca="true" t="shared" si="0" ref="D13:I13">SUM(D9:D12)</f>
        <v>0</v>
      </c>
      <c r="E13" s="985">
        <f t="shared" si="0"/>
        <v>0</v>
      </c>
      <c r="F13" s="985">
        <f t="shared" si="0"/>
        <v>0</v>
      </c>
      <c r="G13" s="985">
        <f t="shared" si="0"/>
        <v>0</v>
      </c>
      <c r="H13" s="985">
        <f t="shared" si="0"/>
        <v>0</v>
      </c>
      <c r="I13" s="986">
        <f t="shared" si="0"/>
        <v>0</v>
      </c>
    </row>
    <row r="16" ht="16.5">
      <c r="C16" s="3"/>
    </row>
  </sheetData>
  <sheetProtection/>
  <mergeCells count="7">
    <mergeCell ref="B1:I2"/>
    <mergeCell ref="A6:A8"/>
    <mergeCell ref="B6:B8"/>
    <mergeCell ref="C6:C8"/>
    <mergeCell ref="D6:I6"/>
    <mergeCell ref="D7:F7"/>
    <mergeCell ref="G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B1">
      <selection activeCell="D52" sqref="D52"/>
    </sheetView>
  </sheetViews>
  <sheetFormatPr defaultColWidth="9.140625" defaultRowHeight="12.75"/>
  <cols>
    <col min="1" max="1" width="4.421875" style="54" customWidth="1"/>
    <col min="2" max="2" width="46.00390625" style="3" customWidth="1"/>
    <col min="3" max="3" width="12.57421875" style="13" customWidth="1"/>
    <col min="4" max="4" width="12.28125" style="13" customWidth="1"/>
    <col min="5" max="5" width="12.8515625" style="13" customWidth="1"/>
    <col min="6" max="6" width="10.421875" style="13" customWidth="1"/>
    <col min="7" max="7" width="12.28125" style="4" customWidth="1"/>
    <col min="8" max="8" width="12.00390625" style="4" customWidth="1"/>
    <col min="9" max="16384" width="9.140625" style="3" customWidth="1"/>
  </cols>
  <sheetData>
    <row r="1" spans="1:8" ht="15.75" customHeight="1">
      <c r="A1" s="1092" t="s">
        <v>27</v>
      </c>
      <c r="B1" s="1090" t="s">
        <v>28</v>
      </c>
      <c r="C1" s="1094" t="s">
        <v>235</v>
      </c>
      <c r="D1" s="1094" t="s">
        <v>378</v>
      </c>
      <c r="E1" s="1094" t="s">
        <v>377</v>
      </c>
      <c r="F1" s="1094" t="s">
        <v>310</v>
      </c>
      <c r="G1" s="1088" t="s">
        <v>370</v>
      </c>
      <c r="H1" s="1089"/>
    </row>
    <row r="2" spans="1:8" ht="27" customHeight="1" thickBot="1">
      <c r="A2" s="1093"/>
      <c r="B2" s="1091"/>
      <c r="C2" s="1095"/>
      <c r="D2" s="1095"/>
      <c r="E2" s="1095"/>
      <c r="F2" s="1095"/>
      <c r="G2" s="598" t="s">
        <v>214</v>
      </c>
      <c r="H2" s="599" t="s">
        <v>371</v>
      </c>
    </row>
    <row r="3" spans="1:8" s="49" customFormat="1" ht="15.75">
      <c r="A3" s="573" t="s">
        <v>222</v>
      </c>
      <c r="B3" s="583" t="s">
        <v>221</v>
      </c>
      <c r="C3" s="447">
        <f>SUM(C4+C18+C26+C28+C29)</f>
        <v>2630996</v>
      </c>
      <c r="D3" s="447">
        <f>SUM(D4+D18+D26+D28+D29)</f>
        <v>3417100</v>
      </c>
      <c r="E3" s="447">
        <f>SUM(E4+E18+E26+E28+E29+E30)</f>
        <v>3498302</v>
      </c>
      <c r="F3" s="448">
        <f>E3/D3</f>
        <v>1.0237634251265693</v>
      </c>
      <c r="G3" s="447">
        <f>SUM(G4+G18+G26+G28+G29+G30)</f>
        <v>1486188</v>
      </c>
      <c r="H3" s="449">
        <f>E3-G3</f>
        <v>2012114</v>
      </c>
    </row>
    <row r="4" spans="1:8" ht="16.5">
      <c r="A4" s="574">
        <v>1</v>
      </c>
      <c r="B4" s="584" t="s">
        <v>58</v>
      </c>
      <c r="C4" s="21">
        <f>SUM(C5+C6+C7+C14+C15+C16+C17)</f>
        <v>1057462</v>
      </c>
      <c r="D4" s="21">
        <f>SUM(D5+D6+D7+D14+D15+D16+D17)</f>
        <v>936100</v>
      </c>
      <c r="E4" s="21">
        <f>SUM(E5+E6+E7+E14+E15+E16+E17)</f>
        <v>1015802</v>
      </c>
      <c r="F4" s="419">
        <f>E4/D4</f>
        <v>1.0851426129686998</v>
      </c>
      <c r="G4" s="21">
        <f>G5+G6+G7+G14+G16+G15</f>
        <v>62186</v>
      </c>
      <c r="H4" s="519">
        <f aca="true" t="shared" si="0" ref="H4:H30">E4-G4</f>
        <v>953616</v>
      </c>
    </row>
    <row r="5" spans="1:8" ht="16.5">
      <c r="A5" s="574"/>
      <c r="B5" s="585" t="s">
        <v>913</v>
      </c>
      <c r="C5" s="21">
        <v>0</v>
      </c>
      <c r="D5" s="549">
        <v>0</v>
      </c>
      <c r="E5" s="549">
        <v>23</v>
      </c>
      <c r="F5" s="419"/>
      <c r="G5" s="549"/>
      <c r="H5" s="519">
        <f t="shared" si="0"/>
        <v>23</v>
      </c>
    </row>
    <row r="6" spans="1:8" ht="16.5">
      <c r="A6" s="574"/>
      <c r="B6" s="585" t="s">
        <v>59</v>
      </c>
      <c r="C6" s="21">
        <v>64000</v>
      </c>
      <c r="D6" s="549">
        <v>64000</v>
      </c>
      <c r="E6" s="549">
        <v>61277</v>
      </c>
      <c r="F6" s="419">
        <f aca="true" t="shared" si="1" ref="F6:F63">E6/D6</f>
        <v>0.957453125</v>
      </c>
      <c r="G6" s="549">
        <v>61277</v>
      </c>
      <c r="H6" s="519"/>
    </row>
    <row r="7" spans="1:8" ht="16.5">
      <c r="A7" s="574"/>
      <c r="B7" s="585" t="s">
        <v>60</v>
      </c>
      <c r="C7" s="309">
        <f>SUM(C8:C13)</f>
        <v>858000</v>
      </c>
      <c r="D7" s="550">
        <f>SUM(D8:D13)</f>
        <v>860000</v>
      </c>
      <c r="E7" s="550">
        <f>SUM(E8:E13)</f>
        <v>941456</v>
      </c>
      <c r="F7" s="419">
        <f t="shared" si="1"/>
        <v>1.0947162790697675</v>
      </c>
      <c r="G7" s="549">
        <f>SUM(G8:G13)</f>
        <v>0</v>
      </c>
      <c r="H7" s="519">
        <f t="shared" si="0"/>
        <v>941456</v>
      </c>
    </row>
    <row r="8" spans="1:8" ht="16.5">
      <c r="A8" s="574"/>
      <c r="B8" s="585" t="s">
        <v>38</v>
      </c>
      <c r="C8" s="21">
        <v>160000</v>
      </c>
      <c r="D8" s="549">
        <v>160000</v>
      </c>
      <c r="E8" s="549">
        <v>162798</v>
      </c>
      <c r="F8" s="419">
        <f t="shared" si="1"/>
        <v>1.0174875</v>
      </c>
      <c r="G8" s="549">
        <v>0</v>
      </c>
      <c r="H8" s="519">
        <f t="shared" si="0"/>
        <v>162798</v>
      </c>
    </row>
    <row r="9" spans="1:8" ht="16.5">
      <c r="A9" s="574"/>
      <c r="B9" s="586" t="s">
        <v>39</v>
      </c>
      <c r="C9" s="21">
        <v>18000</v>
      </c>
      <c r="D9" s="549">
        <v>18000</v>
      </c>
      <c r="E9" s="549">
        <v>17151</v>
      </c>
      <c r="F9" s="419">
        <f t="shared" si="1"/>
        <v>0.9528333333333333</v>
      </c>
      <c r="G9" s="549">
        <v>0</v>
      </c>
      <c r="H9" s="519">
        <f t="shared" si="0"/>
        <v>17151</v>
      </c>
    </row>
    <row r="10" spans="1:8" ht="16.5">
      <c r="A10" s="574"/>
      <c r="B10" s="586" t="s">
        <v>40</v>
      </c>
      <c r="C10" s="21">
        <v>15000</v>
      </c>
      <c r="D10" s="549">
        <v>15000</v>
      </c>
      <c r="E10" s="549">
        <v>15083</v>
      </c>
      <c r="F10" s="419">
        <f t="shared" si="1"/>
        <v>1.0055333333333334</v>
      </c>
      <c r="G10" s="549">
        <v>0</v>
      </c>
      <c r="H10" s="519">
        <f t="shared" si="0"/>
        <v>15083</v>
      </c>
    </row>
    <row r="11" spans="1:8" ht="16.5">
      <c r="A11" s="574"/>
      <c r="B11" s="586" t="s">
        <v>41</v>
      </c>
      <c r="C11" s="21">
        <v>55000</v>
      </c>
      <c r="D11" s="549">
        <v>55000</v>
      </c>
      <c r="E11" s="549">
        <v>57692</v>
      </c>
      <c r="F11" s="419">
        <f t="shared" si="1"/>
        <v>1.0489454545454546</v>
      </c>
      <c r="G11" s="549">
        <v>0</v>
      </c>
      <c r="H11" s="519">
        <f t="shared" si="0"/>
        <v>57692</v>
      </c>
    </row>
    <row r="12" spans="1:8" ht="16.5">
      <c r="A12" s="575"/>
      <c r="B12" s="587" t="s">
        <v>300</v>
      </c>
      <c r="C12" s="310">
        <v>0</v>
      </c>
      <c r="D12" s="549">
        <v>2000</v>
      </c>
      <c r="E12" s="549">
        <v>1053</v>
      </c>
      <c r="F12" s="419">
        <f t="shared" si="1"/>
        <v>0.5265</v>
      </c>
      <c r="G12" s="549"/>
      <c r="H12" s="519">
        <f t="shared" si="0"/>
        <v>1053</v>
      </c>
    </row>
    <row r="13" spans="1:8" ht="16.5">
      <c r="A13" s="575"/>
      <c r="B13" s="587" t="s">
        <v>42</v>
      </c>
      <c r="C13" s="310">
        <v>610000</v>
      </c>
      <c r="D13" s="431">
        <v>610000</v>
      </c>
      <c r="E13" s="549">
        <v>687679</v>
      </c>
      <c r="F13" s="419">
        <f t="shared" si="1"/>
        <v>1.1273426229508197</v>
      </c>
      <c r="G13" s="549">
        <v>0</v>
      </c>
      <c r="H13" s="519">
        <f t="shared" si="0"/>
        <v>687679</v>
      </c>
    </row>
    <row r="14" spans="1:8" ht="16.5">
      <c r="A14" s="574"/>
      <c r="B14" s="585" t="s">
        <v>424</v>
      </c>
      <c r="C14" s="21">
        <v>5500</v>
      </c>
      <c r="D14" s="431">
        <v>5500</v>
      </c>
      <c r="E14" s="549">
        <v>9830</v>
      </c>
      <c r="F14" s="419">
        <f t="shared" si="1"/>
        <v>1.7872727272727273</v>
      </c>
      <c r="G14" s="549"/>
      <c r="H14" s="519">
        <f t="shared" si="0"/>
        <v>9830</v>
      </c>
    </row>
    <row r="15" spans="1:8" ht="16.5">
      <c r="A15" s="576"/>
      <c r="B15" s="588" t="s">
        <v>425</v>
      </c>
      <c r="C15" s="17">
        <v>3000</v>
      </c>
      <c r="D15" s="549">
        <v>3100</v>
      </c>
      <c r="E15" s="549">
        <v>1245</v>
      </c>
      <c r="F15" s="419">
        <f t="shared" si="1"/>
        <v>0.40161290322580645</v>
      </c>
      <c r="G15" s="549"/>
      <c r="H15" s="519">
        <f t="shared" si="0"/>
        <v>1245</v>
      </c>
    </row>
    <row r="16" spans="1:8" ht="16.5">
      <c r="A16" s="576"/>
      <c r="B16" s="588" t="s">
        <v>423</v>
      </c>
      <c r="C16" s="17">
        <v>1500</v>
      </c>
      <c r="D16" s="549">
        <v>3500</v>
      </c>
      <c r="E16" s="549">
        <v>1971</v>
      </c>
      <c r="F16" s="419">
        <f t="shared" si="1"/>
        <v>0.5631428571428572</v>
      </c>
      <c r="G16" s="549">
        <v>909</v>
      </c>
      <c r="H16" s="519">
        <f t="shared" si="0"/>
        <v>1062</v>
      </c>
    </row>
    <row r="17" spans="1:8" ht="16.5">
      <c r="A17" s="574"/>
      <c r="B17" s="589" t="s">
        <v>456</v>
      </c>
      <c r="C17" s="309">
        <v>125462</v>
      </c>
      <c r="D17" s="445">
        <v>0</v>
      </c>
      <c r="E17" s="549"/>
      <c r="F17" s="419"/>
      <c r="G17" s="549"/>
      <c r="H17" s="519">
        <f t="shared" si="0"/>
        <v>0</v>
      </c>
    </row>
    <row r="18" spans="1:8" ht="16.5">
      <c r="A18" s="574">
        <v>2</v>
      </c>
      <c r="B18" s="584" t="s">
        <v>426</v>
      </c>
      <c r="C18" s="309">
        <f>SUM(C19+C20+C21+C25)</f>
        <v>917689</v>
      </c>
      <c r="D18" s="309">
        <f>SUM(D19+D20+D21+D25)</f>
        <v>1665554</v>
      </c>
      <c r="E18" s="550">
        <f>SUM(E19+E20+E21+E25)</f>
        <v>1665554</v>
      </c>
      <c r="F18" s="419">
        <f t="shared" si="1"/>
        <v>1</v>
      </c>
      <c r="G18" s="550">
        <f>SUM(G19:G25)</f>
        <v>1099807</v>
      </c>
      <c r="H18" s="551">
        <f>SUM(H19+H20+H21+H25)</f>
        <v>593691</v>
      </c>
    </row>
    <row r="19" spans="1:8" ht="16.5">
      <c r="A19" s="574"/>
      <c r="B19" s="585" t="s">
        <v>7</v>
      </c>
      <c r="C19" s="21">
        <v>838562</v>
      </c>
      <c r="D19" s="17">
        <v>891071</v>
      </c>
      <c r="E19" s="17">
        <v>891071</v>
      </c>
      <c r="F19" s="419">
        <f t="shared" si="1"/>
        <v>1</v>
      </c>
      <c r="G19" s="549">
        <v>780824</v>
      </c>
      <c r="H19" s="519">
        <f t="shared" si="0"/>
        <v>110247</v>
      </c>
    </row>
    <row r="20" spans="1:8" ht="16.5">
      <c r="A20" s="574"/>
      <c r="B20" s="585" t="s">
        <v>427</v>
      </c>
      <c r="C20" s="21"/>
      <c r="D20" s="17">
        <v>68011</v>
      </c>
      <c r="E20" s="17">
        <v>68011</v>
      </c>
      <c r="F20" s="419">
        <f t="shared" si="1"/>
        <v>1</v>
      </c>
      <c r="G20" s="549">
        <v>68011</v>
      </c>
      <c r="H20" s="519">
        <f t="shared" si="0"/>
        <v>0</v>
      </c>
    </row>
    <row r="21" spans="1:8" ht="16.5">
      <c r="A21" s="574"/>
      <c r="B21" s="585" t="s">
        <v>853</v>
      </c>
      <c r="C21" s="21">
        <f>SUM(C22:C24)</f>
        <v>0</v>
      </c>
      <c r="D21" s="21">
        <v>490064</v>
      </c>
      <c r="E21" s="21">
        <v>490064</v>
      </c>
      <c r="F21" s="419">
        <f t="shared" si="1"/>
        <v>1</v>
      </c>
      <c r="G21" s="549">
        <v>6620</v>
      </c>
      <c r="H21" s="519">
        <f t="shared" si="0"/>
        <v>483444</v>
      </c>
    </row>
    <row r="22" spans="1:8" ht="16.5">
      <c r="A22" s="574"/>
      <c r="B22" s="585" t="s">
        <v>428</v>
      </c>
      <c r="C22" s="21"/>
      <c r="D22" s="549">
        <v>179500</v>
      </c>
      <c r="E22" s="17">
        <v>179500</v>
      </c>
      <c r="F22" s="419">
        <f t="shared" si="1"/>
        <v>1</v>
      </c>
      <c r="G22" s="549"/>
      <c r="H22" s="519">
        <f t="shared" si="0"/>
        <v>179500</v>
      </c>
    </row>
    <row r="23" spans="1:8" ht="14.25" customHeight="1">
      <c r="A23" s="574"/>
      <c r="B23" s="903" t="s">
        <v>914</v>
      </c>
      <c r="C23" s="21"/>
      <c r="D23" s="549">
        <v>276000</v>
      </c>
      <c r="E23" s="17">
        <v>276000</v>
      </c>
      <c r="F23" s="419">
        <f t="shared" si="1"/>
        <v>1</v>
      </c>
      <c r="G23" s="549"/>
      <c r="H23" s="519">
        <f t="shared" si="0"/>
        <v>276000</v>
      </c>
    </row>
    <row r="24" spans="1:8" ht="16.5">
      <c r="A24" s="574"/>
      <c r="B24" s="586" t="s">
        <v>429</v>
      </c>
      <c r="C24" s="21"/>
      <c r="D24" s="549">
        <v>27944</v>
      </c>
      <c r="E24" s="17">
        <v>27944</v>
      </c>
      <c r="F24" s="419">
        <f t="shared" si="1"/>
        <v>1</v>
      </c>
      <c r="G24" s="549">
        <v>27944</v>
      </c>
      <c r="H24" s="519">
        <f t="shared" si="0"/>
        <v>0</v>
      </c>
    </row>
    <row r="25" spans="1:8" ht="16.5">
      <c r="A25" s="574"/>
      <c r="B25" s="585" t="s">
        <v>43</v>
      </c>
      <c r="C25" s="21">
        <v>79127</v>
      </c>
      <c r="D25" s="17">
        <v>216408</v>
      </c>
      <c r="E25" s="17">
        <v>216408</v>
      </c>
      <c r="F25" s="419">
        <f t="shared" si="1"/>
        <v>1</v>
      </c>
      <c r="G25" s="549">
        <v>216408</v>
      </c>
      <c r="H25" s="519">
        <f t="shared" si="0"/>
        <v>0</v>
      </c>
    </row>
    <row r="26" spans="1:8" ht="16.5">
      <c r="A26" s="576">
        <v>3</v>
      </c>
      <c r="B26" s="590" t="s">
        <v>298</v>
      </c>
      <c r="C26" s="17">
        <v>500733</v>
      </c>
      <c r="D26" s="17">
        <v>572289</v>
      </c>
      <c r="E26" s="549">
        <v>537327</v>
      </c>
      <c r="F26" s="419">
        <f t="shared" si="1"/>
        <v>0.9389084885433758</v>
      </c>
      <c r="G26" s="549">
        <v>225715</v>
      </c>
      <c r="H26" s="519">
        <f t="shared" si="0"/>
        <v>311612</v>
      </c>
    </row>
    <row r="27" spans="1:8" ht="16.5">
      <c r="A27" s="574"/>
      <c r="B27" s="584" t="s">
        <v>61</v>
      </c>
      <c r="C27" s="21">
        <v>1314</v>
      </c>
      <c r="D27" s="17">
        <v>1314</v>
      </c>
      <c r="E27" s="549">
        <v>3523</v>
      </c>
      <c r="F27" s="419">
        <f t="shared" si="1"/>
        <v>2.6811263318112633</v>
      </c>
      <c r="G27" s="549">
        <v>0</v>
      </c>
      <c r="H27" s="519">
        <f t="shared" si="0"/>
        <v>3523</v>
      </c>
    </row>
    <row r="28" spans="1:8" ht="16.5">
      <c r="A28" s="574">
        <v>4</v>
      </c>
      <c r="B28" s="584" t="s">
        <v>44</v>
      </c>
      <c r="C28" s="21">
        <v>146612</v>
      </c>
      <c r="D28" s="17">
        <v>233000</v>
      </c>
      <c r="E28" s="549">
        <v>270947</v>
      </c>
      <c r="F28" s="419">
        <f t="shared" si="1"/>
        <v>1.162862660944206</v>
      </c>
      <c r="G28" s="549">
        <v>91630</v>
      </c>
      <c r="H28" s="519">
        <f t="shared" si="0"/>
        <v>179317</v>
      </c>
    </row>
    <row r="29" spans="1:8" ht="16.5">
      <c r="A29" s="575">
        <v>5</v>
      </c>
      <c r="B29" s="591" t="s">
        <v>45</v>
      </c>
      <c r="C29" s="310">
        <v>8500</v>
      </c>
      <c r="D29" s="19">
        <v>10157</v>
      </c>
      <c r="E29" s="549">
        <v>1822</v>
      </c>
      <c r="F29" s="419">
        <f t="shared" si="1"/>
        <v>0.17938367628236684</v>
      </c>
      <c r="G29" s="549"/>
      <c r="H29" s="519">
        <f t="shared" si="0"/>
        <v>1822</v>
      </c>
    </row>
    <row r="30" spans="1:8" ht="16.5">
      <c r="A30" s="574">
        <v>6</v>
      </c>
      <c r="B30" s="584" t="s">
        <v>363</v>
      </c>
      <c r="C30" s="21"/>
      <c r="D30" s="19"/>
      <c r="E30" s="431">
        <v>6850</v>
      </c>
      <c r="F30" s="419"/>
      <c r="G30" s="549">
        <v>6850</v>
      </c>
      <c r="H30" s="519">
        <f t="shared" si="0"/>
        <v>0</v>
      </c>
    </row>
    <row r="31" spans="1:8" ht="16.5">
      <c r="A31" s="576"/>
      <c r="B31" s="590"/>
      <c r="C31" s="17"/>
      <c r="D31" s="17"/>
      <c r="E31" s="17"/>
      <c r="F31" s="419"/>
      <c r="G31" s="17"/>
      <c r="H31" s="182">
        <f aca="true" t="shared" si="2" ref="H31:H63">E31-G31</f>
        <v>0</v>
      </c>
    </row>
    <row r="32" spans="1:8" ht="16.5">
      <c r="A32" s="573" t="s">
        <v>223</v>
      </c>
      <c r="B32" s="583" t="s">
        <v>224</v>
      </c>
      <c r="C32" s="311">
        <f>SUM(C33:C41)</f>
        <v>2622220</v>
      </c>
      <c r="D32" s="311">
        <f>SUM(D33:D41)</f>
        <v>3246890</v>
      </c>
      <c r="E32" s="311">
        <f>SUM(E33:E41)</f>
        <v>2698634</v>
      </c>
      <c r="F32" s="446">
        <f t="shared" si="1"/>
        <v>0.8311442642035918</v>
      </c>
      <c r="G32" s="311">
        <f>SUM(G33:G41)</f>
        <v>1279542</v>
      </c>
      <c r="H32" s="289">
        <f t="shared" si="2"/>
        <v>1419092</v>
      </c>
    </row>
    <row r="33" spans="1:8" ht="16.5">
      <c r="A33" s="574">
        <v>1</v>
      </c>
      <c r="B33" s="584" t="s">
        <v>0</v>
      </c>
      <c r="C33" s="21">
        <v>848534</v>
      </c>
      <c r="D33" s="17">
        <v>931302</v>
      </c>
      <c r="E33" s="17">
        <v>909326</v>
      </c>
      <c r="F33" s="419">
        <f t="shared" si="1"/>
        <v>0.9764029283733955</v>
      </c>
      <c r="G33" s="17">
        <v>529171</v>
      </c>
      <c r="H33" s="182">
        <f t="shared" si="2"/>
        <v>380155</v>
      </c>
    </row>
    <row r="34" spans="1:8" ht="16.5">
      <c r="A34" s="574">
        <v>2</v>
      </c>
      <c r="B34" s="592" t="s">
        <v>305</v>
      </c>
      <c r="C34" s="21">
        <v>229507</v>
      </c>
      <c r="D34" s="17">
        <v>241610</v>
      </c>
      <c r="E34" s="17">
        <v>226817</v>
      </c>
      <c r="F34" s="419">
        <f t="shared" si="1"/>
        <v>0.9387732295848682</v>
      </c>
      <c r="G34" s="17">
        <v>131764</v>
      </c>
      <c r="H34" s="182">
        <f t="shared" si="2"/>
        <v>95053</v>
      </c>
    </row>
    <row r="35" spans="1:8" ht="16.5">
      <c r="A35" s="574">
        <v>3</v>
      </c>
      <c r="B35" s="584" t="s">
        <v>19</v>
      </c>
      <c r="C35" s="21">
        <v>1235164</v>
      </c>
      <c r="D35" s="17">
        <v>1326106</v>
      </c>
      <c r="E35" s="17">
        <v>1228074</v>
      </c>
      <c r="F35" s="419">
        <f t="shared" si="1"/>
        <v>0.9260752911154915</v>
      </c>
      <c r="G35" s="17">
        <v>457133</v>
      </c>
      <c r="H35" s="182">
        <f t="shared" si="2"/>
        <v>770941</v>
      </c>
    </row>
    <row r="36" spans="1:8" ht="16.5">
      <c r="A36" s="574">
        <v>4</v>
      </c>
      <c r="B36" s="584" t="s">
        <v>31</v>
      </c>
      <c r="C36" s="21">
        <v>0</v>
      </c>
      <c r="D36" s="17">
        <v>145171</v>
      </c>
      <c r="E36" s="17">
        <v>151036</v>
      </c>
      <c r="F36" s="419">
        <f t="shared" si="1"/>
        <v>1.0404006309800167</v>
      </c>
      <c r="G36" s="17">
        <v>151036</v>
      </c>
      <c r="H36" s="182">
        <f t="shared" si="2"/>
        <v>0</v>
      </c>
    </row>
    <row r="37" spans="1:8" ht="16.5">
      <c r="A37" s="574">
        <v>5</v>
      </c>
      <c r="B37" s="584" t="s">
        <v>29</v>
      </c>
      <c r="C37" s="21">
        <v>12685</v>
      </c>
      <c r="D37" s="17">
        <v>60577</v>
      </c>
      <c r="E37" s="17">
        <v>94299</v>
      </c>
      <c r="F37" s="419">
        <f t="shared" si="1"/>
        <v>1.5566799280254882</v>
      </c>
      <c r="G37" s="17">
        <v>9168</v>
      </c>
      <c r="H37" s="182">
        <f t="shared" si="2"/>
        <v>85131</v>
      </c>
    </row>
    <row r="38" spans="1:8" ht="16.5">
      <c r="A38" s="574">
        <v>6</v>
      </c>
      <c r="B38" s="584" t="s">
        <v>30</v>
      </c>
      <c r="C38" s="21">
        <v>64884</v>
      </c>
      <c r="D38" s="17">
        <v>195376</v>
      </c>
      <c r="E38" s="17">
        <v>89082</v>
      </c>
      <c r="F38" s="419">
        <f t="shared" si="1"/>
        <v>0.4559516010154778</v>
      </c>
      <c r="G38" s="17">
        <v>1270</v>
      </c>
      <c r="H38" s="182">
        <f t="shared" si="2"/>
        <v>87812</v>
      </c>
    </row>
    <row r="39" spans="1:8" ht="16.5">
      <c r="A39" s="574">
        <v>7</v>
      </c>
      <c r="B39" s="584" t="s">
        <v>187</v>
      </c>
      <c r="C39" s="21">
        <v>145613</v>
      </c>
      <c r="D39" s="17">
        <v>5870</v>
      </c>
      <c r="E39" s="17">
        <v>0</v>
      </c>
      <c r="F39" s="419"/>
      <c r="G39" s="17">
        <v>0</v>
      </c>
      <c r="H39" s="182">
        <f t="shared" si="2"/>
        <v>0</v>
      </c>
    </row>
    <row r="40" spans="1:8" ht="16.5">
      <c r="A40" s="574">
        <v>8</v>
      </c>
      <c r="B40" s="584" t="s">
        <v>32</v>
      </c>
      <c r="C40" s="21">
        <v>33000</v>
      </c>
      <c r="D40" s="17">
        <v>279468</v>
      </c>
      <c r="E40" s="17"/>
      <c r="F40" s="419">
        <f t="shared" si="1"/>
        <v>0</v>
      </c>
      <c r="G40" s="17">
        <v>0</v>
      </c>
      <c r="H40" s="182">
        <f t="shared" si="2"/>
        <v>0</v>
      </c>
    </row>
    <row r="41" spans="1:8" ht="16.5">
      <c r="A41" s="574">
        <v>9</v>
      </c>
      <c r="B41" s="584" t="s">
        <v>33</v>
      </c>
      <c r="C41" s="21">
        <v>52833</v>
      </c>
      <c r="D41" s="17">
        <v>61410</v>
      </c>
      <c r="E41" s="17"/>
      <c r="F41" s="419">
        <f t="shared" si="1"/>
        <v>0</v>
      </c>
      <c r="G41" s="17">
        <v>0</v>
      </c>
      <c r="H41" s="182">
        <f t="shared" si="2"/>
        <v>0</v>
      </c>
    </row>
    <row r="42" spans="1:8" ht="16.5">
      <c r="A42" s="574"/>
      <c r="B42" s="584"/>
      <c r="C42" s="21"/>
      <c r="D42" s="17"/>
      <c r="E42" s="17"/>
      <c r="F42" s="419"/>
      <c r="G42" s="17"/>
      <c r="H42" s="182">
        <f t="shared" si="2"/>
        <v>0</v>
      </c>
    </row>
    <row r="43" spans="1:8" s="49" customFormat="1" ht="15.75">
      <c r="A43" s="577"/>
      <c r="B43" s="593" t="s">
        <v>225</v>
      </c>
      <c r="C43" s="293">
        <f>C3-C32</f>
        <v>8776</v>
      </c>
      <c r="D43" s="293">
        <f>D3-D32</f>
        <v>170210</v>
      </c>
      <c r="E43" s="293">
        <f>E3-E32</f>
        <v>799668</v>
      </c>
      <c r="F43" s="419">
        <f t="shared" si="1"/>
        <v>4.698125844544974</v>
      </c>
      <c r="G43" s="311">
        <f>G3-G32</f>
        <v>206646</v>
      </c>
      <c r="H43" s="289">
        <f t="shared" si="2"/>
        <v>593022</v>
      </c>
    </row>
    <row r="44" spans="1:8" s="49" customFormat="1" ht="15.75">
      <c r="A44" s="577"/>
      <c r="B44" s="593"/>
      <c r="C44" s="293"/>
      <c r="D44" s="311"/>
      <c r="E44" s="311"/>
      <c r="F44" s="419"/>
      <c r="G44" s="17"/>
      <c r="H44" s="182">
        <f t="shared" si="2"/>
        <v>0</v>
      </c>
    </row>
    <row r="45" spans="1:8" s="49" customFormat="1" ht="15.75">
      <c r="A45" s="577" t="s">
        <v>226</v>
      </c>
      <c r="B45" s="593" t="s">
        <v>53</v>
      </c>
      <c r="C45" s="293">
        <f>SUM(C46:C48)</f>
        <v>89750</v>
      </c>
      <c r="D45" s="293">
        <f>SUM(D46:D48)</f>
        <v>214280</v>
      </c>
      <c r="E45" s="293">
        <f>SUM(E46:E48)</f>
        <v>214280</v>
      </c>
      <c r="F45" s="419">
        <f t="shared" si="1"/>
        <v>1</v>
      </c>
      <c r="G45" s="311">
        <f>SUM(G46:G48)</f>
        <v>0</v>
      </c>
      <c r="H45" s="182">
        <f t="shared" si="2"/>
        <v>214280</v>
      </c>
    </row>
    <row r="46" spans="1:8" ht="16.5">
      <c r="A46" s="574">
        <v>1</v>
      </c>
      <c r="B46" s="584" t="s">
        <v>54</v>
      </c>
      <c r="C46" s="21">
        <v>179500</v>
      </c>
      <c r="D46" s="17">
        <v>179500</v>
      </c>
      <c r="E46" s="17">
        <v>179500</v>
      </c>
      <c r="F46" s="419">
        <f t="shared" si="1"/>
        <v>1</v>
      </c>
      <c r="G46" s="17"/>
      <c r="H46" s="182">
        <f t="shared" si="2"/>
        <v>179500</v>
      </c>
    </row>
    <row r="47" spans="1:8" ht="16.5">
      <c r="A47" s="576">
        <v>2</v>
      </c>
      <c r="B47" s="590" t="s">
        <v>198</v>
      </c>
      <c r="C47" s="17">
        <v>-89750</v>
      </c>
      <c r="D47" s="17">
        <v>0</v>
      </c>
      <c r="E47" s="17"/>
      <c r="F47" s="419"/>
      <c r="G47" s="17"/>
      <c r="H47" s="182">
        <f t="shared" si="2"/>
        <v>0</v>
      </c>
    </row>
    <row r="48" spans="1:8" ht="16.5">
      <c r="A48" s="576">
        <v>3</v>
      </c>
      <c r="B48" s="584" t="s">
        <v>37</v>
      </c>
      <c r="C48" s="17">
        <v>0</v>
      </c>
      <c r="D48" s="17">
        <v>34780</v>
      </c>
      <c r="E48" s="17">
        <v>34780</v>
      </c>
      <c r="F48" s="419">
        <f t="shared" si="1"/>
        <v>1</v>
      </c>
      <c r="G48" s="17"/>
      <c r="H48" s="182">
        <f t="shared" si="2"/>
        <v>34780</v>
      </c>
    </row>
    <row r="49" spans="1:8" ht="16.5">
      <c r="A49" s="573" t="s">
        <v>227</v>
      </c>
      <c r="B49" s="583" t="s">
        <v>51</v>
      </c>
      <c r="C49" s="311">
        <f>SUM(C51+C54)</f>
        <v>57099</v>
      </c>
      <c r="D49" s="311">
        <f>SUM(D51+D54)</f>
        <v>110254</v>
      </c>
      <c r="E49" s="311">
        <f>E51+E54+E53</f>
        <v>134649</v>
      </c>
      <c r="F49" s="446">
        <f t="shared" si="1"/>
        <v>1.2212618136303446</v>
      </c>
      <c r="G49" s="311">
        <f>SUM(G51+G54)</f>
        <v>3878</v>
      </c>
      <c r="H49" s="289">
        <f t="shared" si="2"/>
        <v>130771</v>
      </c>
    </row>
    <row r="50" spans="1:8" ht="16.5">
      <c r="A50" s="573"/>
      <c r="B50" s="552"/>
      <c r="C50" s="311"/>
      <c r="D50" s="311"/>
      <c r="E50" s="311"/>
      <c r="F50" s="419"/>
      <c r="G50" s="17"/>
      <c r="H50" s="182">
        <f t="shared" si="2"/>
        <v>0</v>
      </c>
    </row>
    <row r="51" spans="1:8" ht="16.5">
      <c r="A51" s="574">
        <v>1</v>
      </c>
      <c r="B51" s="592" t="s">
        <v>372</v>
      </c>
      <c r="C51" s="21">
        <v>7775</v>
      </c>
      <c r="D51" s="17">
        <v>50930</v>
      </c>
      <c r="E51" s="17">
        <v>50433</v>
      </c>
      <c r="F51" s="419">
        <f t="shared" si="1"/>
        <v>0.9902415079520911</v>
      </c>
      <c r="G51" s="549">
        <v>3878</v>
      </c>
      <c r="H51" s="182">
        <f t="shared" si="2"/>
        <v>46555</v>
      </c>
    </row>
    <row r="52" spans="1:8" ht="16.5">
      <c r="A52" s="574"/>
      <c r="B52" s="594" t="s">
        <v>189</v>
      </c>
      <c r="C52" s="21"/>
      <c r="D52" s="17"/>
      <c r="E52" s="17"/>
      <c r="F52" s="419"/>
      <c r="G52" s="549"/>
      <c r="H52" s="182">
        <f t="shared" si="2"/>
        <v>0</v>
      </c>
    </row>
    <row r="53" spans="1:8" ht="16.5">
      <c r="A53" s="575"/>
      <c r="B53" s="904" t="s">
        <v>915</v>
      </c>
      <c r="C53" s="310"/>
      <c r="D53" s="17"/>
      <c r="E53" s="17">
        <v>74216</v>
      </c>
      <c r="F53" s="419"/>
      <c r="G53" s="17"/>
      <c r="H53" s="182"/>
    </row>
    <row r="54" spans="1:8" ht="16.5">
      <c r="A54" s="575">
        <v>1</v>
      </c>
      <c r="B54" s="591" t="s">
        <v>186</v>
      </c>
      <c r="C54" s="310">
        <v>49324</v>
      </c>
      <c r="D54" s="19">
        <v>59324</v>
      </c>
      <c r="E54" s="549">
        <v>10000</v>
      </c>
      <c r="F54" s="419">
        <f t="shared" si="1"/>
        <v>0.16856584181781403</v>
      </c>
      <c r="G54" s="17"/>
      <c r="H54" s="182">
        <f t="shared" si="2"/>
        <v>10000</v>
      </c>
    </row>
    <row r="55" spans="1:8" ht="9" customHeight="1">
      <c r="A55" s="574"/>
      <c r="B55" s="591"/>
      <c r="C55" s="310"/>
      <c r="D55" s="310"/>
      <c r="E55" s="310"/>
      <c r="F55" s="419"/>
      <c r="G55" s="17"/>
      <c r="H55" s="182">
        <f t="shared" si="2"/>
        <v>0</v>
      </c>
    </row>
    <row r="56" spans="1:8" ht="16.5">
      <c r="A56" s="573" t="s">
        <v>364</v>
      </c>
      <c r="B56" s="595" t="s">
        <v>365</v>
      </c>
      <c r="C56" s="310"/>
      <c r="D56" s="310"/>
      <c r="E56" s="310">
        <v>-1179</v>
      </c>
      <c r="F56" s="419"/>
      <c r="G56" s="17"/>
      <c r="H56" s="182">
        <f t="shared" si="2"/>
        <v>-1179</v>
      </c>
    </row>
    <row r="57" spans="1:8" ht="16.5">
      <c r="A57" s="577" t="s">
        <v>366</v>
      </c>
      <c r="B57" s="595" t="s">
        <v>367</v>
      </c>
      <c r="C57" s="310"/>
      <c r="D57" s="310"/>
      <c r="E57" s="310">
        <v>-6347</v>
      </c>
      <c r="F57" s="419"/>
      <c r="G57" s="17">
        <v>-8725</v>
      </c>
      <c r="H57" s="182">
        <f t="shared" si="2"/>
        <v>2378</v>
      </c>
    </row>
    <row r="58" spans="1:8" ht="6" customHeight="1">
      <c r="A58" s="573"/>
      <c r="B58" s="591"/>
      <c r="C58" s="310"/>
      <c r="D58" s="310"/>
      <c r="E58" s="310"/>
      <c r="F58" s="419"/>
      <c r="G58" s="17"/>
      <c r="H58" s="182">
        <f t="shared" si="2"/>
        <v>0</v>
      </c>
    </row>
    <row r="59" spans="1:8" s="49" customFormat="1" ht="15.75">
      <c r="A59" s="578"/>
      <c r="B59" s="595" t="s">
        <v>368</v>
      </c>
      <c r="C59" s="312">
        <f>SUM(C3+C49+C56)</f>
        <v>2688095</v>
      </c>
      <c r="D59" s="312">
        <f>SUM(D3+D49+D56)</f>
        <v>3527354</v>
      </c>
      <c r="E59" s="312">
        <f>SUM(E3+E49+E56)</f>
        <v>3631772</v>
      </c>
      <c r="F59" s="446">
        <f t="shared" si="1"/>
        <v>1.0296023591621368</v>
      </c>
      <c r="G59" s="522">
        <f>SUM(G3+G49)</f>
        <v>1490066</v>
      </c>
      <c r="H59" s="521">
        <f t="shared" si="2"/>
        <v>2141706</v>
      </c>
    </row>
    <row r="60" spans="1:8" s="49" customFormat="1" ht="15.75">
      <c r="A60" s="578"/>
      <c r="B60" s="595" t="s">
        <v>369</v>
      </c>
      <c r="C60" s="312">
        <f>C32+C45+C57</f>
        <v>2711970</v>
      </c>
      <c r="D60" s="312">
        <f>D32+D45+D57</f>
        <v>3461170</v>
      </c>
      <c r="E60" s="312">
        <f>E32+E45+E57</f>
        <v>2906567</v>
      </c>
      <c r="F60" s="446">
        <f t="shared" si="1"/>
        <v>0.8397642993554203</v>
      </c>
      <c r="G60" s="522">
        <f>G32+G45+G57</f>
        <v>1270817</v>
      </c>
      <c r="H60" s="289">
        <f t="shared" si="2"/>
        <v>1635750</v>
      </c>
    </row>
    <row r="61" spans="1:8" ht="16.5">
      <c r="A61" s="574"/>
      <c r="B61" s="593" t="s">
        <v>228</v>
      </c>
      <c r="C61" s="18">
        <f>SUM(C62:C63)</f>
        <v>375</v>
      </c>
      <c r="D61" s="18">
        <f>SUM(D62:D63)</f>
        <v>395</v>
      </c>
      <c r="E61" s="18">
        <f>SUM(E62:E63)</f>
        <v>395</v>
      </c>
      <c r="F61" s="446">
        <f t="shared" si="1"/>
        <v>1</v>
      </c>
      <c r="G61" s="18">
        <f>SUM(G62:G63)</f>
        <v>259</v>
      </c>
      <c r="H61" s="289">
        <f>SUM(H62:H63)</f>
        <v>136</v>
      </c>
    </row>
    <row r="62" spans="1:8" ht="18.75" customHeight="1" thickBot="1">
      <c r="A62" s="574"/>
      <c r="B62" s="332" t="s">
        <v>229</v>
      </c>
      <c r="C62" s="138">
        <v>1</v>
      </c>
      <c r="D62" s="138">
        <v>1</v>
      </c>
      <c r="E62" s="138">
        <v>1</v>
      </c>
      <c r="F62" s="596">
        <f t="shared" si="1"/>
        <v>1</v>
      </c>
      <c r="G62" s="597"/>
      <c r="H62" s="213">
        <f t="shared" si="2"/>
        <v>1</v>
      </c>
    </row>
    <row r="63" spans="1:8" ht="12.75" customHeight="1" thickBot="1">
      <c r="A63" s="191"/>
      <c r="B63" s="579" t="s">
        <v>125</v>
      </c>
      <c r="C63" s="580">
        <v>374</v>
      </c>
      <c r="D63" s="580">
        <v>394</v>
      </c>
      <c r="E63" s="580">
        <v>394</v>
      </c>
      <c r="F63" s="581">
        <f t="shared" si="1"/>
        <v>1</v>
      </c>
      <c r="G63" s="580">
        <v>259</v>
      </c>
      <c r="H63" s="582">
        <f t="shared" si="2"/>
        <v>135</v>
      </c>
    </row>
  </sheetData>
  <sheetProtection/>
  <mergeCells count="7">
    <mergeCell ref="G1:H1"/>
    <mergeCell ref="B1:B2"/>
    <mergeCell ref="A1:A2"/>
    <mergeCell ref="C1:C2"/>
    <mergeCell ref="D1:D2"/>
    <mergeCell ref="E1:E2"/>
    <mergeCell ref="F1:F2"/>
  </mergeCells>
  <printOptions/>
  <pageMargins left="0.2362204724409449" right="0.15748031496062992" top="0.5118110236220472" bottom="0.17" header="0.17" footer="0.1968503937007874"/>
  <pageSetup horizontalDpi="600" verticalDpi="600" orientation="portrait" paperSize="9" scale="80" r:id="rId1"/>
  <headerFooter>
    <oddHeader>&amp;C&amp;"Book Antiqua,Félkövér"&amp;11Keszthely Város Önkormányzata
2013. évi működési költségvetése&amp;R&amp;"Book Antiqua,Félkövér"3. sz.melléklet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6.140625" style="0" bestFit="1" customWidth="1"/>
    <col min="2" max="2" width="48.57421875" style="0" customWidth="1"/>
    <col min="3" max="4" width="12.140625" style="0" customWidth="1"/>
    <col min="5" max="5" width="10.7109375" style="0" customWidth="1"/>
    <col min="6" max="6" width="9.8515625" style="0" customWidth="1"/>
    <col min="7" max="7" width="10.421875" style="0" bestFit="1" customWidth="1"/>
    <col min="8" max="8" width="11.28125" style="0" customWidth="1"/>
    <col min="11" max="11" width="11.140625" style="0" bestFit="1" customWidth="1"/>
  </cols>
  <sheetData>
    <row r="1" ht="13.5" thickBot="1"/>
    <row r="2" spans="1:8" ht="15" customHeight="1">
      <c r="A2" s="1090" t="s">
        <v>27</v>
      </c>
      <c r="B2" s="1098" t="s">
        <v>28</v>
      </c>
      <c r="C2" s="1100" t="s">
        <v>235</v>
      </c>
      <c r="D2" s="1100" t="s">
        <v>378</v>
      </c>
      <c r="E2" s="1098" t="s">
        <v>377</v>
      </c>
      <c r="F2" s="1100" t="s">
        <v>310</v>
      </c>
      <c r="G2" s="1096" t="s">
        <v>370</v>
      </c>
      <c r="H2" s="1097"/>
    </row>
    <row r="3" spans="1:8" s="3" customFormat="1" ht="30.75" thickBot="1">
      <c r="A3" s="1091"/>
      <c r="B3" s="1099"/>
      <c r="C3" s="1101"/>
      <c r="D3" s="1101"/>
      <c r="E3" s="1099"/>
      <c r="F3" s="1101"/>
      <c r="G3" s="450" t="s">
        <v>214</v>
      </c>
      <c r="H3" s="451" t="s">
        <v>373</v>
      </c>
    </row>
    <row r="4" spans="1:8" s="3" customFormat="1" ht="16.5">
      <c r="A4" s="50" t="s">
        <v>222</v>
      </c>
      <c r="B4" s="51" t="s">
        <v>22</v>
      </c>
      <c r="C4" s="311">
        <f>SUM(C5+C13+C14+C15)</f>
        <v>819725</v>
      </c>
      <c r="D4" s="311">
        <f>SUM(D5+D13+D14+D15)</f>
        <v>762492</v>
      </c>
      <c r="E4" s="311">
        <f>SUM(E5+E13+E14+E15)</f>
        <v>474016</v>
      </c>
      <c r="F4" s="313">
        <f>E4/D4</f>
        <v>0.6216668502751505</v>
      </c>
      <c r="G4" s="311">
        <f>SUM(G5+G14+G15+G13)</f>
        <v>515</v>
      </c>
      <c r="H4" s="567">
        <f>E4-G4</f>
        <v>473501</v>
      </c>
    </row>
    <row r="5" spans="1:8" s="3" customFormat="1" ht="16.5">
      <c r="A5" s="41">
        <v>1</v>
      </c>
      <c r="B5" s="42" t="s">
        <v>419</v>
      </c>
      <c r="C5" s="21">
        <f>SUM(C6+C9+C10)</f>
        <v>290707</v>
      </c>
      <c r="D5" s="21">
        <f>D6+D9+D10</f>
        <v>223315</v>
      </c>
      <c r="E5" s="21">
        <f>SUM(E6+E9+E10)</f>
        <v>14247</v>
      </c>
      <c r="F5" s="314">
        <f>E5/D5</f>
        <v>0.06379777444417079</v>
      </c>
      <c r="G5" s="216">
        <f>SUM(G6+G9+G10)</f>
        <v>0</v>
      </c>
      <c r="H5" s="308">
        <f aca="true" t="shared" si="0" ref="H5:H14">E5-G5</f>
        <v>14247</v>
      </c>
    </row>
    <row r="6" spans="1:8" s="3" customFormat="1" ht="16.5">
      <c r="A6" s="41"/>
      <c r="B6" s="52" t="s">
        <v>420</v>
      </c>
      <c r="C6" s="21">
        <f>SUM(C7:C8)</f>
        <v>50956</v>
      </c>
      <c r="D6" s="21">
        <f>SUM(D7:D8)</f>
        <v>50956</v>
      </c>
      <c r="E6" s="21">
        <v>8376</v>
      </c>
      <c r="F6" s="314">
        <f aca="true" t="shared" si="1" ref="F6:F11">E6/D6</f>
        <v>0.16437710966323887</v>
      </c>
      <c r="G6" s="216">
        <f>SUM(G7:G8)</f>
        <v>0</v>
      </c>
      <c r="H6" s="308">
        <f t="shared" si="0"/>
        <v>8376</v>
      </c>
    </row>
    <row r="7" spans="1:8" s="3" customFormat="1" ht="16.5">
      <c r="A7" s="41"/>
      <c r="B7" s="536" t="s">
        <v>421</v>
      </c>
      <c r="C7" s="21">
        <v>43900</v>
      </c>
      <c r="D7" s="21">
        <v>43900</v>
      </c>
      <c r="E7" s="905">
        <v>877</v>
      </c>
      <c r="F7" s="314">
        <f t="shared" si="1"/>
        <v>0.01997722095671982</v>
      </c>
      <c r="G7" s="216">
        <v>0</v>
      </c>
      <c r="H7" s="308">
        <f t="shared" si="0"/>
        <v>877</v>
      </c>
    </row>
    <row r="8" spans="1:8" s="3" customFormat="1" ht="16.5">
      <c r="A8" s="41"/>
      <c r="B8" s="536" t="s">
        <v>916</v>
      </c>
      <c r="C8" s="21">
        <v>7056</v>
      </c>
      <c r="D8" s="21">
        <v>7056</v>
      </c>
      <c r="E8" s="905">
        <v>7499</v>
      </c>
      <c r="F8" s="314">
        <f t="shared" si="1"/>
        <v>1.062783446712018</v>
      </c>
      <c r="G8" s="216">
        <v>0</v>
      </c>
      <c r="H8" s="308">
        <f t="shared" si="0"/>
        <v>7499</v>
      </c>
    </row>
    <row r="9" spans="1:8" s="3" customFormat="1" ht="16.5">
      <c r="A9" s="41"/>
      <c r="B9" s="535" t="s">
        <v>454</v>
      </c>
      <c r="C9" s="21">
        <v>238184</v>
      </c>
      <c r="D9" s="21">
        <v>170792</v>
      </c>
      <c r="E9" s="21">
        <v>5280</v>
      </c>
      <c r="F9" s="314">
        <f t="shared" si="1"/>
        <v>0.030914796945992785</v>
      </c>
      <c r="G9" s="216">
        <v>0</v>
      </c>
      <c r="H9" s="308">
        <f t="shared" si="0"/>
        <v>5280</v>
      </c>
    </row>
    <row r="10" spans="1:8" s="3" customFormat="1" ht="16.5">
      <c r="A10" s="41"/>
      <c r="B10" s="535" t="s">
        <v>422</v>
      </c>
      <c r="C10" s="21">
        <f>SUM(C11:C12)</f>
        <v>1567</v>
      </c>
      <c r="D10" s="21">
        <f>SUM(D11:D12)</f>
        <v>1567</v>
      </c>
      <c r="E10" s="21">
        <f>SUM(E11:E12)</f>
        <v>591</v>
      </c>
      <c r="F10" s="314">
        <f t="shared" si="1"/>
        <v>0.3771537970644544</v>
      </c>
      <c r="G10" s="216">
        <f>SUM(G11:G12)</f>
        <v>0</v>
      </c>
      <c r="H10" s="308">
        <f t="shared" si="0"/>
        <v>591</v>
      </c>
    </row>
    <row r="11" spans="1:8" s="3" customFormat="1" ht="16.5">
      <c r="A11" s="41"/>
      <c r="B11" s="536" t="s">
        <v>46</v>
      </c>
      <c r="C11" s="21">
        <v>740</v>
      </c>
      <c r="D11" s="21">
        <v>740</v>
      </c>
      <c r="E11" s="21">
        <v>0</v>
      </c>
      <c r="F11" s="314">
        <f t="shared" si="1"/>
        <v>0</v>
      </c>
      <c r="G11" s="216">
        <v>0</v>
      </c>
      <c r="H11" s="308">
        <f t="shared" si="0"/>
        <v>0</v>
      </c>
    </row>
    <row r="12" spans="1:8" s="3" customFormat="1" ht="16.5">
      <c r="A12" s="41"/>
      <c r="B12" s="536" t="s">
        <v>47</v>
      </c>
      <c r="C12" s="21">
        <v>827</v>
      </c>
      <c r="D12" s="21">
        <v>827</v>
      </c>
      <c r="E12" s="21">
        <v>591</v>
      </c>
      <c r="F12" s="314"/>
      <c r="G12" s="216">
        <v>0</v>
      </c>
      <c r="H12" s="308">
        <f t="shared" si="0"/>
        <v>591</v>
      </c>
    </row>
    <row r="13" spans="1:8" s="3" customFormat="1" ht="16.5">
      <c r="A13" s="41">
        <v>2</v>
      </c>
      <c r="B13" s="42" t="s">
        <v>299</v>
      </c>
      <c r="C13" s="21">
        <v>0</v>
      </c>
      <c r="D13" s="21">
        <v>7153</v>
      </c>
      <c r="E13" s="21">
        <v>7153</v>
      </c>
      <c r="F13" s="314">
        <f aca="true" t="shared" si="2" ref="F13:F43">E13/D13</f>
        <v>1</v>
      </c>
      <c r="G13" s="905">
        <v>515</v>
      </c>
      <c r="H13" s="308">
        <f t="shared" si="0"/>
        <v>6638</v>
      </c>
    </row>
    <row r="14" spans="1:8" s="3" customFormat="1" ht="16.5">
      <c r="A14" s="41">
        <v>3</v>
      </c>
      <c r="B14" s="42" t="s">
        <v>48</v>
      </c>
      <c r="C14" s="21">
        <v>529018</v>
      </c>
      <c r="D14" s="21">
        <v>532024</v>
      </c>
      <c r="E14" s="21">
        <v>452616</v>
      </c>
      <c r="F14" s="314">
        <f t="shared" si="2"/>
        <v>0.850743575477798</v>
      </c>
      <c r="G14" s="315">
        <v>0</v>
      </c>
      <c r="H14" s="308">
        <f t="shared" si="0"/>
        <v>452616</v>
      </c>
    </row>
    <row r="15" spans="1:8" s="3" customFormat="1" ht="16.5">
      <c r="A15" s="41">
        <v>4</v>
      </c>
      <c r="B15" s="42" t="s">
        <v>49</v>
      </c>
      <c r="C15" s="21">
        <v>0</v>
      </c>
      <c r="D15" s="21">
        <v>0</v>
      </c>
      <c r="E15" s="21">
        <v>0</v>
      </c>
      <c r="F15" s="314"/>
      <c r="G15" s="216"/>
      <c r="H15" s="316"/>
    </row>
    <row r="16" spans="1:8" s="49" customFormat="1" ht="15.75">
      <c r="A16" s="43"/>
      <c r="B16" s="44"/>
      <c r="C16" s="293"/>
      <c r="D16" s="293"/>
      <c r="E16" s="293"/>
      <c r="F16" s="317"/>
      <c r="G16" s="318"/>
      <c r="H16" s="287"/>
    </row>
    <row r="17" spans="1:8" s="3" customFormat="1" ht="16.5">
      <c r="A17" s="43" t="s">
        <v>223</v>
      </c>
      <c r="B17" s="44" t="s">
        <v>106</v>
      </c>
      <c r="C17" s="293">
        <f>SUM(C18:C25)</f>
        <v>982088</v>
      </c>
      <c r="D17" s="293">
        <f>SUM(D18:D25)</f>
        <v>1002756</v>
      </c>
      <c r="E17" s="293">
        <f>SUM(E18:E25)</f>
        <v>700339</v>
      </c>
      <c r="F17" s="317">
        <f t="shared" si="2"/>
        <v>0.6984141705459753</v>
      </c>
      <c r="G17" s="293">
        <f>SUM(G18:G25)</f>
        <v>289</v>
      </c>
      <c r="H17" s="289">
        <f>E17-G17</f>
        <v>700050</v>
      </c>
    </row>
    <row r="18" spans="1:8" s="3" customFormat="1" ht="16.5">
      <c r="A18" s="41">
        <v>1</v>
      </c>
      <c r="B18" s="42" t="s">
        <v>231</v>
      </c>
      <c r="C18" s="21">
        <v>729470</v>
      </c>
      <c r="D18" s="21">
        <v>772662</v>
      </c>
      <c r="E18" s="21">
        <v>605845</v>
      </c>
      <c r="F18" s="314">
        <f t="shared" si="2"/>
        <v>0.7841009393499356</v>
      </c>
      <c r="G18" s="21">
        <v>0</v>
      </c>
      <c r="H18" s="182">
        <f aca="true" t="shared" si="3" ref="H18:H43">E18-G18</f>
        <v>605845</v>
      </c>
    </row>
    <row r="19" spans="1:8" s="3" customFormat="1" ht="16.5">
      <c r="A19" s="41"/>
      <c r="B19" s="42" t="s">
        <v>199</v>
      </c>
      <c r="C19" s="21">
        <v>34292</v>
      </c>
      <c r="D19" s="21">
        <v>34292</v>
      </c>
      <c r="E19" s="21">
        <v>20887</v>
      </c>
      <c r="F19" s="314">
        <f t="shared" si="2"/>
        <v>0.6090924997083867</v>
      </c>
      <c r="G19" s="21">
        <v>0</v>
      </c>
      <c r="H19" s="182">
        <f t="shared" si="3"/>
        <v>20887</v>
      </c>
    </row>
    <row r="20" spans="1:8" s="3" customFormat="1" ht="16.5">
      <c r="A20" s="41"/>
      <c r="B20" s="42" t="s">
        <v>200</v>
      </c>
      <c r="C20" s="21">
        <v>-14710</v>
      </c>
      <c r="D20" s="21">
        <v>0</v>
      </c>
      <c r="E20" s="21"/>
      <c r="F20" s="314"/>
      <c r="G20" s="21">
        <v>0</v>
      </c>
      <c r="H20" s="182">
        <f t="shared" si="3"/>
        <v>0</v>
      </c>
    </row>
    <row r="21" spans="1:8" s="3" customFormat="1" ht="16.5">
      <c r="A21" s="41">
        <v>2</v>
      </c>
      <c r="B21" s="42" t="s">
        <v>57</v>
      </c>
      <c r="C21" s="21">
        <v>16776</v>
      </c>
      <c r="D21" s="21">
        <v>49385</v>
      </c>
      <c r="E21" s="21">
        <v>44369</v>
      </c>
      <c r="F21" s="314">
        <f t="shared" si="2"/>
        <v>0.8984306975802369</v>
      </c>
      <c r="G21" s="21">
        <v>0</v>
      </c>
      <c r="H21" s="182">
        <f t="shared" si="3"/>
        <v>44369</v>
      </c>
    </row>
    <row r="22" spans="1:8" s="3" customFormat="1" ht="16.5">
      <c r="A22" s="41">
        <v>3</v>
      </c>
      <c r="B22" s="42" t="s">
        <v>34</v>
      </c>
      <c r="C22" s="21">
        <v>0</v>
      </c>
      <c r="D22" s="21">
        <v>0</v>
      </c>
      <c r="E22" s="21"/>
      <c r="F22" s="314"/>
      <c r="G22" s="216"/>
      <c r="H22" s="182">
        <f t="shared" si="3"/>
        <v>0</v>
      </c>
    </row>
    <row r="23" spans="1:8" s="3" customFormat="1" ht="16.5">
      <c r="A23" s="45">
        <v>4</v>
      </c>
      <c r="B23" s="46" t="s">
        <v>854</v>
      </c>
      <c r="C23" s="310"/>
      <c r="D23" s="310">
        <v>3500</v>
      </c>
      <c r="E23" s="310">
        <v>3500</v>
      </c>
      <c r="F23" s="314"/>
      <c r="G23" s="418"/>
      <c r="H23" s="182"/>
    </row>
    <row r="24" spans="1:8" s="3" customFormat="1" ht="16.5">
      <c r="A24" s="45">
        <v>5</v>
      </c>
      <c r="B24" s="46" t="s">
        <v>35</v>
      </c>
      <c r="C24" s="310">
        <v>17932</v>
      </c>
      <c r="D24" s="310">
        <v>25738</v>
      </c>
      <c r="E24" s="310">
        <v>25738</v>
      </c>
      <c r="F24" s="314">
        <f t="shared" si="2"/>
        <v>1</v>
      </c>
      <c r="G24" s="21">
        <v>289</v>
      </c>
      <c r="H24" s="182">
        <f t="shared" si="3"/>
        <v>25449</v>
      </c>
    </row>
    <row r="25" spans="1:8" s="3" customFormat="1" ht="16.5">
      <c r="A25" s="45">
        <v>6</v>
      </c>
      <c r="B25" s="46" t="s">
        <v>36</v>
      </c>
      <c r="C25" s="310">
        <v>198328</v>
      </c>
      <c r="D25" s="310">
        <v>117179</v>
      </c>
      <c r="E25" s="310"/>
      <c r="F25" s="314">
        <f t="shared" si="2"/>
        <v>0</v>
      </c>
      <c r="G25" s="216"/>
      <c r="H25" s="182">
        <f t="shared" si="3"/>
        <v>0</v>
      </c>
    </row>
    <row r="26" spans="1:8" s="49" customFormat="1" ht="15.75">
      <c r="A26" s="47"/>
      <c r="B26" s="48"/>
      <c r="C26" s="312"/>
      <c r="D26" s="312"/>
      <c r="E26" s="312"/>
      <c r="F26" s="314"/>
      <c r="G26" s="318"/>
      <c r="H26" s="182">
        <f t="shared" si="3"/>
        <v>0</v>
      </c>
    </row>
    <row r="27" spans="1:8" s="3" customFormat="1" ht="16.5">
      <c r="A27" s="43"/>
      <c r="B27" s="44" t="s">
        <v>230</v>
      </c>
      <c r="C27" s="293">
        <f>C4-C17</f>
        <v>-162363</v>
      </c>
      <c r="D27" s="293">
        <f>D4-D17</f>
        <v>-240264</v>
      </c>
      <c r="E27" s="293">
        <f>E4-E17</f>
        <v>-226323</v>
      </c>
      <c r="F27" s="317">
        <f t="shared" si="2"/>
        <v>0.9419763260413545</v>
      </c>
      <c r="G27" s="293">
        <f>G4-G17</f>
        <v>226</v>
      </c>
      <c r="H27" s="289">
        <f>H4-H17</f>
        <v>-226549</v>
      </c>
    </row>
    <row r="28" spans="1:8" s="3" customFormat="1" ht="16.5">
      <c r="A28" s="43"/>
      <c r="B28" s="44"/>
      <c r="C28" s="293"/>
      <c r="D28" s="293"/>
      <c r="E28" s="293"/>
      <c r="F28" s="317"/>
      <c r="G28" s="216"/>
      <c r="H28" s="289">
        <f t="shared" si="3"/>
        <v>0</v>
      </c>
    </row>
    <row r="29" spans="1:8" s="49" customFormat="1" ht="15.75">
      <c r="A29" s="43" t="s">
        <v>226</v>
      </c>
      <c r="B29" s="44" t="s">
        <v>53</v>
      </c>
      <c r="C29" s="293">
        <f>SUM(C30:C32)</f>
        <v>17730</v>
      </c>
      <c r="D29" s="293">
        <f>SUM(D30:D32)</f>
        <v>35656</v>
      </c>
      <c r="E29" s="293">
        <f>SUM(E30:E32)</f>
        <v>32954</v>
      </c>
      <c r="F29" s="317">
        <f t="shared" si="2"/>
        <v>0.9242203275746017</v>
      </c>
      <c r="G29" s="293">
        <f>SUM(G30:G32)</f>
        <v>0</v>
      </c>
      <c r="H29" s="289">
        <f t="shared" si="3"/>
        <v>32954</v>
      </c>
    </row>
    <row r="30" spans="1:8" s="3" customFormat="1" ht="16.5">
      <c r="A30" s="41">
        <v>1</v>
      </c>
      <c r="B30" s="42" t="s">
        <v>55</v>
      </c>
      <c r="C30" s="21">
        <v>28156</v>
      </c>
      <c r="D30" s="21">
        <v>17951</v>
      </c>
      <c r="E30" s="21">
        <v>17951</v>
      </c>
      <c r="F30" s="314">
        <f t="shared" si="2"/>
        <v>1</v>
      </c>
      <c r="G30" s="216"/>
      <c r="H30" s="182">
        <f t="shared" si="3"/>
        <v>17951</v>
      </c>
    </row>
    <row r="31" spans="1:8" s="3" customFormat="1" ht="16.5">
      <c r="A31" s="41"/>
      <c r="B31" s="42" t="s">
        <v>201</v>
      </c>
      <c r="C31" s="21">
        <v>-13628</v>
      </c>
      <c r="D31" s="21">
        <v>0</v>
      </c>
      <c r="E31" s="21"/>
      <c r="F31" s="314"/>
      <c r="G31" s="216"/>
      <c r="H31" s="289">
        <f t="shared" si="3"/>
        <v>0</v>
      </c>
    </row>
    <row r="32" spans="1:8" s="3" customFormat="1" ht="16.5">
      <c r="A32" s="41">
        <v>2</v>
      </c>
      <c r="B32" s="42" t="s">
        <v>37</v>
      </c>
      <c r="C32" s="21">
        <v>3202</v>
      </c>
      <c r="D32" s="21">
        <v>17705</v>
      </c>
      <c r="E32" s="21">
        <v>15003</v>
      </c>
      <c r="F32" s="314">
        <f t="shared" si="2"/>
        <v>0.8473877435752613</v>
      </c>
      <c r="G32" s="216"/>
      <c r="H32" s="182">
        <f t="shared" si="3"/>
        <v>15003</v>
      </c>
    </row>
    <row r="33" spans="1:8" s="3" customFormat="1" ht="16.5">
      <c r="A33" s="41"/>
      <c r="B33" s="42"/>
      <c r="C33" s="21"/>
      <c r="D33" s="21"/>
      <c r="E33" s="21"/>
      <c r="F33" s="317"/>
      <c r="G33" s="216"/>
      <c r="H33" s="289">
        <f t="shared" si="3"/>
        <v>0</v>
      </c>
    </row>
    <row r="34" spans="1:8" s="3" customFormat="1" ht="16.5">
      <c r="A34" s="43" t="s">
        <v>227</v>
      </c>
      <c r="B34" s="44" t="s">
        <v>98</v>
      </c>
      <c r="C34" s="293">
        <f>SUM(C36+C38)</f>
        <v>203968</v>
      </c>
      <c r="D34" s="293">
        <f>SUM(D36+D38)</f>
        <v>209736</v>
      </c>
      <c r="E34" s="293">
        <f>SUM(E36+E38)</f>
        <v>156209</v>
      </c>
      <c r="F34" s="317">
        <f t="shared" si="2"/>
        <v>0.7447886867299843</v>
      </c>
      <c r="G34" s="293">
        <f>SUM(G36+G38)</f>
        <v>0</v>
      </c>
      <c r="H34" s="289">
        <f t="shared" si="3"/>
        <v>156209</v>
      </c>
    </row>
    <row r="35" spans="1:8" s="3" customFormat="1" ht="16.5">
      <c r="A35" s="43"/>
      <c r="B35" s="53" t="s">
        <v>188</v>
      </c>
      <c r="C35" s="293"/>
      <c r="D35" s="293"/>
      <c r="E35" s="293"/>
      <c r="F35" s="317"/>
      <c r="G35" s="216"/>
      <c r="H35" s="289">
        <f t="shared" si="3"/>
        <v>0</v>
      </c>
    </row>
    <row r="36" spans="1:8" s="3" customFormat="1" ht="33">
      <c r="A36" s="41">
        <v>1</v>
      </c>
      <c r="B36" s="123" t="s">
        <v>190</v>
      </c>
      <c r="C36" s="21">
        <v>19489</v>
      </c>
      <c r="D36" s="21">
        <v>22557</v>
      </c>
      <c r="E36" s="21">
        <v>23218</v>
      </c>
      <c r="F36" s="317">
        <f t="shared" si="2"/>
        <v>1.0293035421376957</v>
      </c>
      <c r="G36" s="21">
        <v>0</v>
      </c>
      <c r="H36" s="182">
        <f t="shared" si="3"/>
        <v>23218</v>
      </c>
    </row>
    <row r="37" spans="1:8" s="3" customFormat="1" ht="16.5">
      <c r="A37" s="41"/>
      <c r="B37" s="44" t="s">
        <v>50</v>
      </c>
      <c r="C37" s="21"/>
      <c r="D37" s="21"/>
      <c r="E37" s="21"/>
      <c r="F37" s="317"/>
      <c r="G37" s="216"/>
      <c r="H37" s="289">
        <f t="shared" si="3"/>
        <v>0</v>
      </c>
    </row>
    <row r="38" spans="1:8" s="49" customFormat="1" ht="15.75">
      <c r="A38" s="43"/>
      <c r="B38" s="44" t="s">
        <v>51</v>
      </c>
      <c r="C38" s="293">
        <f>SUM(C39:C40)</f>
        <v>184479</v>
      </c>
      <c r="D38" s="293">
        <f>SUM(D39:D40)</f>
        <v>187179</v>
      </c>
      <c r="E38" s="293">
        <f>SUM(E39:E40)</f>
        <v>132991</v>
      </c>
      <c r="F38" s="317">
        <f t="shared" si="2"/>
        <v>0.7105017122647306</v>
      </c>
      <c r="G38" s="293">
        <f>SUM(G39:G40)</f>
        <v>0</v>
      </c>
      <c r="H38" s="289">
        <f t="shared" si="3"/>
        <v>132991</v>
      </c>
    </row>
    <row r="39" spans="1:8" s="3" customFormat="1" ht="16.5">
      <c r="A39" s="41">
        <v>1</v>
      </c>
      <c r="B39" s="42" t="s">
        <v>52</v>
      </c>
      <c r="C39" s="21">
        <v>182479</v>
      </c>
      <c r="D39" s="21">
        <v>185179</v>
      </c>
      <c r="E39" s="21">
        <v>130685</v>
      </c>
      <c r="F39" s="314">
        <f t="shared" si="2"/>
        <v>0.7057225711338758</v>
      </c>
      <c r="G39" s="320"/>
      <c r="H39" s="289">
        <f t="shared" si="3"/>
        <v>130685</v>
      </c>
    </row>
    <row r="40" spans="1:8" s="3" customFormat="1" ht="16.5">
      <c r="A40" s="45">
        <v>2</v>
      </c>
      <c r="B40" s="46" t="s">
        <v>186</v>
      </c>
      <c r="C40" s="310">
        <v>2000</v>
      </c>
      <c r="D40" s="310">
        <v>2000</v>
      </c>
      <c r="E40" s="310">
        <v>2306</v>
      </c>
      <c r="F40" s="314">
        <f t="shared" si="2"/>
        <v>1.153</v>
      </c>
      <c r="G40" s="320"/>
      <c r="H40" s="182">
        <f t="shared" si="3"/>
        <v>2306</v>
      </c>
    </row>
    <row r="41" spans="1:8" ht="16.5">
      <c r="A41" s="143"/>
      <c r="B41" s="46"/>
      <c r="C41" s="321"/>
      <c r="D41" s="321"/>
      <c r="E41" s="321"/>
      <c r="F41" s="314"/>
      <c r="G41" s="322"/>
      <c r="H41" s="289">
        <f t="shared" si="3"/>
        <v>0</v>
      </c>
    </row>
    <row r="42" spans="1:8" s="142" customFormat="1" ht="15.75">
      <c r="A42" s="144"/>
      <c r="B42" s="48" t="s">
        <v>232</v>
      </c>
      <c r="C42" s="293">
        <f>SUM(C4+C34)</f>
        <v>1023693</v>
      </c>
      <c r="D42" s="293">
        <f>SUM(D4+D34)</f>
        <v>972228</v>
      </c>
      <c r="E42" s="293">
        <f>SUM(E4+E34)</f>
        <v>630225</v>
      </c>
      <c r="F42" s="317">
        <f t="shared" si="2"/>
        <v>0.6482275762475469</v>
      </c>
      <c r="G42" s="520">
        <f>SUM(G4+G34)</f>
        <v>515</v>
      </c>
      <c r="H42" s="521">
        <f t="shared" si="3"/>
        <v>629710</v>
      </c>
    </row>
    <row r="43" spans="1:8" s="142" customFormat="1" ht="16.5" thickBot="1">
      <c r="A43" s="192"/>
      <c r="B43" s="55" t="s">
        <v>233</v>
      </c>
      <c r="C43" s="323">
        <f>C17+C29</f>
        <v>999818</v>
      </c>
      <c r="D43" s="323">
        <f>D17+D29</f>
        <v>1038412</v>
      </c>
      <c r="E43" s="323">
        <f>E17+E29</f>
        <v>733293</v>
      </c>
      <c r="F43" s="393">
        <f t="shared" si="2"/>
        <v>0.7061676868140969</v>
      </c>
      <c r="G43" s="323">
        <f>G17+G29</f>
        <v>289</v>
      </c>
      <c r="H43" s="324">
        <f t="shared" si="3"/>
        <v>733004</v>
      </c>
    </row>
    <row r="47" ht="12.75">
      <c r="C47" s="444"/>
    </row>
    <row r="48" ht="12.75">
      <c r="C48" s="444"/>
    </row>
  </sheetData>
  <sheetProtection/>
  <mergeCells count="7">
    <mergeCell ref="G2:H2"/>
    <mergeCell ref="A2:A3"/>
    <mergeCell ref="B2:B3"/>
    <mergeCell ref="C2:C3"/>
    <mergeCell ref="D2:D3"/>
    <mergeCell ref="E2:E3"/>
    <mergeCell ref="F2:F3"/>
  </mergeCells>
  <printOptions/>
  <pageMargins left="0.31496062992125984" right="0.1968503937007874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2013. évi felhalmozási költségvetése&amp;R&amp;"Book Antiqua,Félkövér"&amp;11 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zoomScaleSheetLayoutView="70" zoomScalePageLayoutView="0" workbookViewId="0" topLeftCell="A1">
      <pane xSplit="1" ySplit="5" topLeftCell="B8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95" sqref="J95"/>
    </sheetView>
  </sheetViews>
  <sheetFormatPr defaultColWidth="9.140625" defaultRowHeight="12.75"/>
  <cols>
    <col min="1" max="1" width="18.421875" style="1" customWidth="1"/>
    <col min="2" max="2" width="7.140625" style="73" customWidth="1"/>
    <col min="3" max="3" width="7.7109375" style="74" customWidth="1"/>
    <col min="4" max="4" width="7.140625" style="1" bestFit="1" customWidth="1"/>
    <col min="5" max="5" width="8.57421875" style="75" customWidth="1"/>
    <col min="6" max="6" width="8.00390625" style="1" customWidth="1"/>
    <col min="7" max="7" width="7.28125" style="1" bestFit="1" customWidth="1"/>
    <col min="8" max="9" width="7.28125" style="1" customWidth="1"/>
    <col min="10" max="10" width="6.57421875" style="1" customWidth="1"/>
    <col min="11" max="11" width="6.8515625" style="1" customWidth="1"/>
    <col min="12" max="12" width="6.421875" style="1" customWidth="1"/>
    <col min="13" max="13" width="6.7109375" style="1" customWidth="1"/>
    <col min="14" max="14" width="7.57421875" style="1" customWidth="1"/>
    <col min="15" max="15" width="6.7109375" style="1" customWidth="1"/>
    <col min="16" max="16" width="7.00390625" style="1" customWidth="1"/>
    <col min="17" max="17" width="7.57421875" style="1" customWidth="1"/>
    <col min="18" max="18" width="5.00390625" style="1" customWidth="1"/>
    <col min="19" max="19" width="7.28125" style="1" bestFit="1" customWidth="1"/>
    <col min="20" max="20" width="6.28125" style="1" bestFit="1" customWidth="1"/>
    <col min="21" max="21" width="8.140625" style="1" bestFit="1" customWidth="1"/>
    <col min="22" max="22" width="6.140625" style="1" bestFit="1" customWidth="1"/>
    <col min="23" max="23" width="7.140625" style="1" bestFit="1" customWidth="1"/>
    <col min="24" max="24" width="9.00390625" style="1" customWidth="1"/>
    <col min="25" max="25" width="11.00390625" style="1" customWidth="1"/>
    <col min="26" max="16384" width="9.140625" style="1" customWidth="1"/>
  </cols>
  <sheetData>
    <row r="1" spans="1:24" ht="14.25" customHeight="1">
      <c r="A1" s="1102" t="s">
        <v>28</v>
      </c>
      <c r="B1" s="1105" t="s">
        <v>22</v>
      </c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7"/>
      <c r="T1" s="1108" t="s">
        <v>98</v>
      </c>
      <c r="U1" s="1109"/>
      <c r="V1" s="1109"/>
      <c r="W1" s="1110"/>
      <c r="X1" s="1118" t="s">
        <v>99</v>
      </c>
    </row>
    <row r="2" spans="1:24" ht="26.25" customHeight="1">
      <c r="A2" s="1103"/>
      <c r="B2" s="1121" t="s">
        <v>2</v>
      </c>
      <c r="C2" s="1122"/>
      <c r="D2" s="1122"/>
      <c r="E2" s="1122"/>
      <c r="F2" s="1122"/>
      <c r="G2" s="1122"/>
      <c r="H2" s="1122"/>
      <c r="I2" s="1122"/>
      <c r="J2" s="1122"/>
      <c r="K2" s="1122"/>
      <c r="L2" s="1123"/>
      <c r="M2" s="1124" t="s">
        <v>3</v>
      </c>
      <c r="N2" s="1124"/>
      <c r="O2" s="1124"/>
      <c r="P2" s="1124"/>
      <c r="Q2" s="1124"/>
      <c r="R2" s="1125"/>
      <c r="S2" s="1126" t="s">
        <v>91</v>
      </c>
      <c r="T2" s="1127" t="s">
        <v>144</v>
      </c>
      <c r="U2" s="1125"/>
      <c r="V2" s="1127" t="s">
        <v>96</v>
      </c>
      <c r="W2" s="1125"/>
      <c r="X2" s="1119"/>
    </row>
    <row r="3" spans="1:24" ht="45.75" customHeight="1">
      <c r="A3" s="1103"/>
      <c r="B3" s="1114" t="s">
        <v>92</v>
      </c>
      <c r="C3" s="1132" t="s">
        <v>58</v>
      </c>
      <c r="D3" s="1114"/>
      <c r="E3" s="1114"/>
      <c r="F3" s="1111" t="s">
        <v>90</v>
      </c>
      <c r="G3" s="1113"/>
      <c r="H3" s="1113"/>
      <c r="I3" s="1112"/>
      <c r="J3" s="1114" t="s">
        <v>349</v>
      </c>
      <c r="K3" s="1111" t="s">
        <v>84</v>
      </c>
      <c r="L3" s="1112"/>
      <c r="M3" s="1111" t="s">
        <v>85</v>
      </c>
      <c r="N3" s="1113"/>
      <c r="O3" s="1113"/>
      <c r="P3" s="79" t="s">
        <v>265</v>
      </c>
      <c r="Q3" s="1111" t="s">
        <v>143</v>
      </c>
      <c r="R3" s="1112"/>
      <c r="S3" s="1126"/>
      <c r="T3" s="1116" t="s">
        <v>97</v>
      </c>
      <c r="U3" s="1117"/>
      <c r="V3" s="1128" t="s">
        <v>89</v>
      </c>
      <c r="W3" s="1130" t="s">
        <v>150</v>
      </c>
      <c r="X3" s="1119"/>
    </row>
    <row r="4" spans="1:24" ht="76.5" customHeight="1">
      <c r="A4" s="1104"/>
      <c r="B4" s="1126"/>
      <c r="C4" s="474" t="s">
        <v>60</v>
      </c>
      <c r="D4" s="474" t="s">
        <v>414</v>
      </c>
      <c r="E4" s="474" t="s">
        <v>418</v>
      </c>
      <c r="F4" s="474" t="s">
        <v>154</v>
      </c>
      <c r="G4" s="474" t="s">
        <v>86</v>
      </c>
      <c r="H4" s="475" t="s">
        <v>413</v>
      </c>
      <c r="I4" s="475" t="s">
        <v>855</v>
      </c>
      <c r="J4" s="1115"/>
      <c r="K4" s="476" t="s">
        <v>416</v>
      </c>
      <c r="L4" s="473" t="s">
        <v>5</v>
      </c>
      <c r="M4" s="474" t="s">
        <v>93</v>
      </c>
      <c r="N4" s="474" t="s">
        <v>415</v>
      </c>
      <c r="O4" s="474" t="s">
        <v>417</v>
      </c>
      <c r="P4" s="475" t="s">
        <v>266</v>
      </c>
      <c r="Q4" s="475" t="s">
        <v>94</v>
      </c>
      <c r="R4" s="476" t="s">
        <v>95</v>
      </c>
      <c r="S4" s="1115"/>
      <c r="T4" s="477" t="s">
        <v>87</v>
      </c>
      <c r="U4" s="474" t="s">
        <v>88</v>
      </c>
      <c r="V4" s="1129"/>
      <c r="W4" s="1131"/>
      <c r="X4" s="1120"/>
    </row>
    <row r="5" spans="1:24" ht="14.25" thickBot="1">
      <c r="A5" s="68">
        <v>1</v>
      </c>
      <c r="B5" s="69">
        <v>2</v>
      </c>
      <c r="C5" s="69">
        <v>3</v>
      </c>
      <c r="D5" s="70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  <c r="Q5" s="69">
        <v>17</v>
      </c>
      <c r="R5" s="69">
        <v>18</v>
      </c>
      <c r="S5" s="71">
        <v>19</v>
      </c>
      <c r="T5" s="71">
        <v>20</v>
      </c>
      <c r="U5" s="71">
        <v>21</v>
      </c>
      <c r="V5" s="69">
        <v>22</v>
      </c>
      <c r="W5" s="71">
        <v>23</v>
      </c>
      <c r="X5" s="72">
        <v>24</v>
      </c>
    </row>
    <row r="6" spans="1:24" ht="25.5">
      <c r="A6" s="169" t="s">
        <v>359</v>
      </c>
      <c r="B6" s="131">
        <v>200</v>
      </c>
      <c r="C6" s="131"/>
      <c r="D6" s="131"/>
      <c r="E6" s="131"/>
      <c r="F6" s="131"/>
      <c r="G6" s="131"/>
      <c r="H6" s="131"/>
      <c r="I6" s="131"/>
      <c r="J6" s="131"/>
      <c r="K6" s="131">
        <v>1905</v>
      </c>
      <c r="L6" s="131"/>
      <c r="M6" s="131"/>
      <c r="N6" s="131"/>
      <c r="O6" s="131"/>
      <c r="P6" s="131"/>
      <c r="Q6" s="131">
        <v>529018</v>
      </c>
      <c r="R6" s="131"/>
      <c r="S6" s="131"/>
      <c r="T6" s="131"/>
      <c r="U6" s="131">
        <v>1170</v>
      </c>
      <c r="V6" s="131"/>
      <c r="W6" s="131"/>
      <c r="X6" s="208">
        <f>SUM(B6:W6)</f>
        <v>532293</v>
      </c>
    </row>
    <row r="7" spans="1:24" ht="15">
      <c r="A7" s="207" t="s">
        <v>308</v>
      </c>
      <c r="B7" s="132">
        <v>31952</v>
      </c>
      <c r="C7" s="132"/>
      <c r="D7" s="132"/>
      <c r="E7" s="132"/>
      <c r="F7" s="132"/>
      <c r="G7" s="132"/>
      <c r="H7" s="132"/>
      <c r="I7" s="132"/>
      <c r="J7" s="132"/>
      <c r="K7" s="132">
        <v>0</v>
      </c>
      <c r="L7" s="132"/>
      <c r="M7" s="132"/>
      <c r="N7" s="132"/>
      <c r="O7" s="132"/>
      <c r="P7" s="132"/>
      <c r="Q7" s="132">
        <v>529018</v>
      </c>
      <c r="R7" s="132"/>
      <c r="S7" s="132"/>
      <c r="T7" s="132"/>
      <c r="U7" s="132">
        <v>1170</v>
      </c>
      <c r="V7" s="132"/>
      <c r="W7" s="132"/>
      <c r="X7" s="77">
        <f>SUM(B7:W7)</f>
        <v>562140</v>
      </c>
    </row>
    <row r="8" spans="1:24" ht="15">
      <c r="A8" s="207" t="s">
        <v>309</v>
      </c>
      <c r="B8" s="132">
        <v>31793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>
        <v>450818</v>
      </c>
      <c r="R8" s="132"/>
      <c r="S8" s="132"/>
      <c r="T8" s="132"/>
      <c r="U8" s="132">
        <v>1170</v>
      </c>
      <c r="V8" s="132"/>
      <c r="W8" s="132"/>
      <c r="X8" s="77">
        <f>SUM(B8:W8)</f>
        <v>483781</v>
      </c>
    </row>
    <row r="9" spans="1:24" ht="15">
      <c r="A9" s="207" t="s">
        <v>312</v>
      </c>
      <c r="B9" s="325">
        <f>B8/B7</f>
        <v>0.9950237856785178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325">
        <f>Q8/Q7</f>
        <v>0.8521789428715091</v>
      </c>
      <c r="R9" s="325"/>
      <c r="S9" s="325"/>
      <c r="T9" s="325"/>
      <c r="U9" s="546">
        <f>U8/U7</f>
        <v>1</v>
      </c>
      <c r="V9" s="132"/>
      <c r="W9" s="132"/>
      <c r="X9" s="513">
        <f>X8/X7</f>
        <v>0.8606058988863984</v>
      </c>
    </row>
    <row r="10" spans="1:24" ht="15">
      <c r="A10" s="76" t="s">
        <v>313</v>
      </c>
      <c r="B10" s="132">
        <v>5080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77">
        <f aca="true" t="shared" si="0" ref="X10:X16">SUM(B10:W10)</f>
        <v>5080</v>
      </c>
    </row>
    <row r="11" spans="1:24" ht="15">
      <c r="A11" s="76" t="s">
        <v>308</v>
      </c>
      <c r="B11" s="132">
        <v>5080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77">
        <f t="shared" si="0"/>
        <v>5080</v>
      </c>
    </row>
    <row r="12" spans="1:24" ht="15">
      <c r="A12" s="76" t="s">
        <v>309</v>
      </c>
      <c r="B12" s="132">
        <v>5080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77">
        <f t="shared" si="0"/>
        <v>5080</v>
      </c>
    </row>
    <row r="13" spans="1:24" ht="15">
      <c r="A13" s="76" t="s">
        <v>312</v>
      </c>
      <c r="B13" s="546">
        <f>B12/B11</f>
        <v>1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515">
        <f t="shared" si="0"/>
        <v>1</v>
      </c>
    </row>
    <row r="14" spans="1:24" ht="28.5" customHeight="1">
      <c r="A14" s="76" t="s">
        <v>320</v>
      </c>
      <c r="B14" s="132">
        <v>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77">
        <f t="shared" si="0"/>
        <v>0</v>
      </c>
    </row>
    <row r="15" spans="1:24" ht="15">
      <c r="A15" s="76" t="s">
        <v>308</v>
      </c>
      <c r="B15" s="132">
        <v>56425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77">
        <f t="shared" si="0"/>
        <v>56425</v>
      </c>
    </row>
    <row r="16" spans="1:24" ht="15">
      <c r="A16" s="76" t="s">
        <v>311</v>
      </c>
      <c r="B16" s="132">
        <v>51435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77">
        <f t="shared" si="0"/>
        <v>51435</v>
      </c>
    </row>
    <row r="17" spans="1:24" ht="15">
      <c r="A17" s="76" t="s">
        <v>310</v>
      </c>
      <c r="B17" s="325">
        <f>B16/B15</f>
        <v>0.9115640230394328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515">
        <f>X16/X15</f>
        <v>0.9115640230394328</v>
      </c>
    </row>
    <row r="18" spans="1:24" ht="25.5">
      <c r="A18" s="76" t="s">
        <v>314</v>
      </c>
      <c r="B18" s="132">
        <v>87237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77">
        <f>SUM(B18:W18)</f>
        <v>87237</v>
      </c>
    </row>
    <row r="19" spans="1:24" ht="15">
      <c r="A19" s="76" t="s">
        <v>234</v>
      </c>
      <c r="B19" s="132">
        <v>157497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77">
        <f>SUM(B19:W19)</f>
        <v>157497</v>
      </c>
    </row>
    <row r="20" spans="1:24" ht="15">
      <c r="A20" s="76" t="s">
        <v>311</v>
      </c>
      <c r="B20" s="132">
        <v>122325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77">
        <f>SUM(B20:W20)</f>
        <v>122325</v>
      </c>
    </row>
    <row r="21" spans="1:24" ht="15">
      <c r="A21" s="76" t="s">
        <v>310</v>
      </c>
      <c r="B21" s="325">
        <f>B20/B19</f>
        <v>0.7766814605992495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515">
        <f>X20/X19</f>
        <v>0.7766814605992495</v>
      </c>
    </row>
    <row r="22" spans="1:24" ht="18.75" customHeight="1">
      <c r="A22" s="76" t="s">
        <v>315</v>
      </c>
      <c r="B22" s="132">
        <v>10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77">
        <f>SUM(B22:W22)</f>
        <v>10</v>
      </c>
    </row>
    <row r="23" spans="1:24" ht="15">
      <c r="A23" s="76" t="s">
        <v>234</v>
      </c>
      <c r="B23" s="132">
        <v>10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77">
        <f>SUM(B23:W23)</f>
        <v>10</v>
      </c>
    </row>
    <row r="24" spans="1:24" ht="15">
      <c r="A24" s="76" t="s">
        <v>311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77">
        <f>SUM(B24:W24)</f>
        <v>0</v>
      </c>
    </row>
    <row r="25" spans="1:24" ht="15">
      <c r="A25" s="76" t="s">
        <v>310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77"/>
    </row>
    <row r="26" spans="1:24" ht="25.5">
      <c r="A26" s="76" t="s">
        <v>316</v>
      </c>
      <c r="B26" s="132">
        <v>470</v>
      </c>
      <c r="C26" s="132"/>
      <c r="D26" s="132"/>
      <c r="E26" s="132"/>
      <c r="F26" s="132"/>
      <c r="G26" s="132"/>
      <c r="H26" s="132"/>
      <c r="I26" s="132"/>
      <c r="J26" s="132"/>
      <c r="K26" s="132">
        <v>56420</v>
      </c>
      <c r="L26" s="132">
        <v>8500</v>
      </c>
      <c r="M26" s="132"/>
      <c r="N26" s="132"/>
      <c r="O26" s="132"/>
      <c r="P26" s="132"/>
      <c r="Q26" s="132"/>
      <c r="R26" s="132"/>
      <c r="S26" s="132">
        <v>49324</v>
      </c>
      <c r="T26" s="132">
        <v>3897</v>
      </c>
      <c r="U26" s="132">
        <v>17117</v>
      </c>
      <c r="V26" s="132"/>
      <c r="W26" s="132"/>
      <c r="X26" s="77">
        <f>SUM(B26:W26)</f>
        <v>135728</v>
      </c>
    </row>
    <row r="27" spans="1:24" ht="15">
      <c r="A27" s="76" t="s">
        <v>308</v>
      </c>
      <c r="B27" s="132">
        <v>1146</v>
      </c>
      <c r="C27" s="132"/>
      <c r="D27" s="132"/>
      <c r="E27" s="132"/>
      <c r="F27" s="132"/>
      <c r="G27" s="132"/>
      <c r="H27" s="132"/>
      <c r="I27" s="132"/>
      <c r="J27" s="132"/>
      <c r="K27" s="132">
        <v>54462</v>
      </c>
      <c r="L27" s="132">
        <v>8500</v>
      </c>
      <c r="M27" s="132"/>
      <c r="N27" s="132"/>
      <c r="O27" s="132"/>
      <c r="P27" s="132"/>
      <c r="Q27" s="132">
        <v>676</v>
      </c>
      <c r="R27" s="132"/>
      <c r="S27" s="132">
        <v>49324</v>
      </c>
      <c r="T27" s="132">
        <v>3897</v>
      </c>
      <c r="U27" s="132">
        <v>17117</v>
      </c>
      <c r="V27" s="132"/>
      <c r="W27" s="132"/>
      <c r="X27" s="77">
        <f>SUM(B27:W27)</f>
        <v>135122</v>
      </c>
    </row>
    <row r="28" spans="1:24" ht="15">
      <c r="A28" s="166" t="s">
        <v>216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>
        <v>11567</v>
      </c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77">
        <f>SUM(B28:W28)</f>
        <v>11567</v>
      </c>
    </row>
    <row r="29" spans="1:24" ht="15">
      <c r="A29" s="76" t="s">
        <v>311</v>
      </c>
      <c r="B29" s="132">
        <v>4152</v>
      </c>
      <c r="C29" s="132"/>
      <c r="D29" s="132"/>
      <c r="E29" s="132">
        <v>23</v>
      </c>
      <c r="F29" s="132"/>
      <c r="G29" s="132"/>
      <c r="H29" s="132"/>
      <c r="I29" s="132"/>
      <c r="J29" s="132">
        <v>6850</v>
      </c>
      <c r="K29" s="132">
        <v>59350</v>
      </c>
      <c r="L29" s="132">
        <v>165</v>
      </c>
      <c r="M29" s="132"/>
      <c r="N29" s="132"/>
      <c r="O29" s="132"/>
      <c r="P29" s="132"/>
      <c r="Q29" s="132">
        <v>676</v>
      </c>
      <c r="R29" s="132"/>
      <c r="S29" s="132">
        <v>375</v>
      </c>
      <c r="T29" s="132">
        <v>3400</v>
      </c>
      <c r="U29" s="132">
        <v>17778</v>
      </c>
      <c r="V29" s="132"/>
      <c r="W29" s="132"/>
      <c r="X29" s="77">
        <f>SUM(B29:W29)</f>
        <v>92769</v>
      </c>
    </row>
    <row r="30" spans="1:24" ht="15">
      <c r="A30" s="166" t="s">
        <v>216</v>
      </c>
      <c r="B30" s="132"/>
      <c r="C30" s="132"/>
      <c r="D30" s="132"/>
      <c r="E30" s="132"/>
      <c r="F30" s="132"/>
      <c r="G30" s="132"/>
      <c r="H30" s="132"/>
      <c r="I30" s="132"/>
      <c r="J30" s="132">
        <v>6850</v>
      </c>
      <c r="K30" s="132">
        <v>8354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77">
        <f>SUM(B30:W30)</f>
        <v>15204</v>
      </c>
    </row>
    <row r="31" spans="1:24" ht="13.5">
      <c r="A31" s="76" t="s">
        <v>310</v>
      </c>
      <c r="B31" s="569">
        <f>B29/B27</f>
        <v>3.6230366492146597</v>
      </c>
      <c r="C31" s="570"/>
      <c r="D31" s="570"/>
      <c r="E31" s="570"/>
      <c r="F31" s="570"/>
      <c r="G31" s="570"/>
      <c r="H31" s="570"/>
      <c r="I31" s="570"/>
      <c r="J31" s="570"/>
      <c r="K31" s="570">
        <f>K29/K27</f>
        <v>1.0897506518306341</v>
      </c>
      <c r="L31" s="570"/>
      <c r="M31" s="570"/>
      <c r="N31" s="570"/>
      <c r="O31" s="570"/>
      <c r="P31" s="570"/>
      <c r="Q31" s="570"/>
      <c r="R31" s="570"/>
      <c r="S31" s="570"/>
      <c r="T31" s="570"/>
      <c r="U31" s="570">
        <f>U29/U27</f>
        <v>1.038616580008179</v>
      </c>
      <c r="V31" s="570"/>
      <c r="W31" s="570"/>
      <c r="X31" s="571">
        <f>X29/X27</f>
        <v>0.6865573333728039</v>
      </c>
    </row>
    <row r="32" spans="1:24" ht="25.5">
      <c r="A32" s="207" t="s">
        <v>317</v>
      </c>
      <c r="B32" s="132"/>
      <c r="C32" s="132"/>
      <c r="D32" s="132"/>
      <c r="E32" s="132">
        <v>1500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208">
        <f>SUM(B32:W32)</f>
        <v>1500</v>
      </c>
    </row>
    <row r="33" spans="1:24" ht="15">
      <c r="A33" s="76" t="s">
        <v>234</v>
      </c>
      <c r="B33" s="132"/>
      <c r="C33" s="132"/>
      <c r="D33" s="132"/>
      <c r="E33" s="132">
        <v>1500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77">
        <f>SUM(B33:W33)</f>
        <v>1500</v>
      </c>
    </row>
    <row r="34" spans="1:24" ht="15">
      <c r="A34" s="166" t="s">
        <v>216</v>
      </c>
      <c r="B34" s="132"/>
      <c r="C34" s="132"/>
      <c r="D34" s="132"/>
      <c r="E34" s="132">
        <v>1500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77">
        <f>SUM(B34:W34)</f>
        <v>1500</v>
      </c>
    </row>
    <row r="35" spans="1:24" ht="15">
      <c r="A35" s="76" t="s">
        <v>311</v>
      </c>
      <c r="B35" s="132"/>
      <c r="C35" s="132"/>
      <c r="D35" s="132"/>
      <c r="E35" s="132">
        <v>94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77">
        <f>SUM(B35:W35)</f>
        <v>94</v>
      </c>
    </row>
    <row r="36" spans="1:24" ht="15">
      <c r="A36" s="166" t="s">
        <v>216</v>
      </c>
      <c r="B36" s="132"/>
      <c r="C36" s="132"/>
      <c r="D36" s="132"/>
      <c r="E36" s="132">
        <v>94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77">
        <f>SUM(B36:W36)</f>
        <v>94</v>
      </c>
    </row>
    <row r="37" spans="1:24" ht="15">
      <c r="A37" s="76" t="s">
        <v>310</v>
      </c>
      <c r="B37" s="132"/>
      <c r="C37" s="132"/>
      <c r="D37" s="132"/>
      <c r="E37" s="325">
        <f>E35/E33</f>
        <v>0.06266666666666666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515">
        <f>X35/X33</f>
        <v>0.06266666666666666</v>
      </c>
    </row>
    <row r="38" spans="1:24" ht="25.5">
      <c r="A38" s="85" t="s">
        <v>319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>
        <v>43900</v>
      </c>
      <c r="N38" s="132">
        <v>238184</v>
      </c>
      <c r="O38" s="132"/>
      <c r="P38" s="132"/>
      <c r="Q38" s="132"/>
      <c r="R38" s="132"/>
      <c r="S38" s="132"/>
      <c r="T38" s="132"/>
      <c r="U38" s="132"/>
      <c r="V38" s="132"/>
      <c r="W38" s="132"/>
      <c r="X38" s="77">
        <f>SUM(B38:W38)</f>
        <v>282084</v>
      </c>
    </row>
    <row r="39" spans="1:24" ht="15">
      <c r="A39" s="85" t="s">
        <v>234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>
        <v>43900</v>
      </c>
      <c r="N39" s="132">
        <v>170792</v>
      </c>
      <c r="O39" s="132"/>
      <c r="P39" s="132"/>
      <c r="Q39" s="132"/>
      <c r="R39" s="132"/>
      <c r="S39" s="132"/>
      <c r="T39" s="132"/>
      <c r="U39" s="132"/>
      <c r="V39" s="132"/>
      <c r="W39" s="132"/>
      <c r="X39" s="77">
        <f>SUM(B39:W39)</f>
        <v>214692</v>
      </c>
    </row>
    <row r="40" spans="1:24" ht="15">
      <c r="A40" s="85" t="s">
        <v>311</v>
      </c>
      <c r="B40" s="132">
        <v>522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>
        <v>8376</v>
      </c>
      <c r="N40" s="132">
        <v>5280</v>
      </c>
      <c r="O40" s="132">
        <v>591</v>
      </c>
      <c r="P40" s="132"/>
      <c r="Q40" s="132"/>
      <c r="R40" s="132"/>
      <c r="S40" s="132"/>
      <c r="T40" s="132"/>
      <c r="U40" s="132"/>
      <c r="V40" s="132"/>
      <c r="W40" s="132"/>
      <c r="X40" s="77">
        <f>SUM(B40:W40)</f>
        <v>14769</v>
      </c>
    </row>
    <row r="41" spans="1:24" ht="15">
      <c r="A41" s="85" t="s">
        <v>310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325">
        <f>M40/M39</f>
        <v>0.19079726651480639</v>
      </c>
      <c r="N41" s="325">
        <f>N40/N39</f>
        <v>0.030914796945992785</v>
      </c>
      <c r="O41" s="132"/>
      <c r="P41" s="132"/>
      <c r="Q41" s="132"/>
      <c r="R41" s="132"/>
      <c r="S41" s="132"/>
      <c r="T41" s="132"/>
      <c r="U41" s="132"/>
      <c r="V41" s="132"/>
      <c r="W41" s="132"/>
      <c r="X41" s="515">
        <f>X40/X39</f>
        <v>0.06879157118104075</v>
      </c>
    </row>
    <row r="42" spans="1:24" ht="25.5">
      <c r="A42" s="85" t="s">
        <v>321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77"/>
    </row>
    <row r="43" spans="1:24" ht="15">
      <c r="A43" s="85" t="s">
        <v>234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77"/>
    </row>
    <row r="44" spans="1:24" ht="15">
      <c r="A44" s="85" t="s">
        <v>311</v>
      </c>
      <c r="B44" s="132">
        <v>49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77">
        <f>SUM(B44:W44)</f>
        <v>49</v>
      </c>
    </row>
    <row r="45" spans="1:24" ht="15">
      <c r="A45" s="85" t="s">
        <v>310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77"/>
    </row>
    <row r="46" spans="1:24" ht="25.5">
      <c r="A46" s="76" t="s">
        <v>318</v>
      </c>
      <c r="B46" s="132"/>
      <c r="C46" s="132">
        <v>858000</v>
      </c>
      <c r="D46" s="132">
        <v>64000</v>
      </c>
      <c r="E46" s="132">
        <v>132462</v>
      </c>
      <c r="F46" s="132">
        <v>838562</v>
      </c>
      <c r="G46" s="132">
        <v>79127</v>
      </c>
      <c r="H46" s="132"/>
      <c r="I46" s="132"/>
      <c r="J46" s="132"/>
      <c r="K46" s="132"/>
      <c r="L46" s="132"/>
      <c r="M46" s="132">
        <v>8623</v>
      </c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77">
        <f>SUM(B46:W46)</f>
        <v>1980774</v>
      </c>
    </row>
    <row r="47" spans="1:24" ht="15">
      <c r="A47" s="76" t="s">
        <v>234</v>
      </c>
      <c r="B47" s="132"/>
      <c r="C47" s="132">
        <v>860000</v>
      </c>
      <c r="D47" s="132">
        <v>64000</v>
      </c>
      <c r="E47" s="132">
        <v>7000</v>
      </c>
      <c r="F47" s="132">
        <v>891071</v>
      </c>
      <c r="G47" s="132">
        <v>216408</v>
      </c>
      <c r="H47" s="132">
        <v>68011</v>
      </c>
      <c r="I47" s="132">
        <v>490064</v>
      </c>
      <c r="J47" s="132"/>
      <c r="K47" s="132"/>
      <c r="L47" s="132"/>
      <c r="M47" s="132">
        <v>7056</v>
      </c>
      <c r="N47" s="132"/>
      <c r="O47" s="132">
        <v>1567</v>
      </c>
      <c r="P47" s="132">
        <v>7153</v>
      </c>
      <c r="Q47" s="132"/>
      <c r="R47" s="132"/>
      <c r="S47" s="132"/>
      <c r="T47" s="132"/>
      <c r="U47" s="132"/>
      <c r="V47" s="132"/>
      <c r="W47" s="132"/>
      <c r="X47" s="77">
        <f>SUM(B47:W47)</f>
        <v>2612330</v>
      </c>
    </row>
    <row r="48" spans="1:24" ht="15">
      <c r="A48" s="166" t="s">
        <v>216</v>
      </c>
      <c r="B48" s="132"/>
      <c r="C48" s="132"/>
      <c r="D48" s="132">
        <v>64000</v>
      </c>
      <c r="E48" s="132"/>
      <c r="F48" s="132">
        <v>780824</v>
      </c>
      <c r="G48" s="132">
        <v>216408</v>
      </c>
      <c r="H48" s="132">
        <v>68011</v>
      </c>
      <c r="I48" s="132">
        <v>34564</v>
      </c>
      <c r="J48" s="132"/>
      <c r="K48" s="132"/>
      <c r="L48" s="132"/>
      <c r="M48" s="132"/>
      <c r="N48" s="132"/>
      <c r="O48" s="132"/>
      <c r="P48" s="132">
        <v>515</v>
      </c>
      <c r="Q48" s="132"/>
      <c r="R48" s="132"/>
      <c r="S48" s="132"/>
      <c r="T48" s="132"/>
      <c r="U48" s="132"/>
      <c r="V48" s="132"/>
      <c r="W48" s="132"/>
      <c r="X48" s="77">
        <f>SUM(B48:W48)</f>
        <v>1164322</v>
      </c>
    </row>
    <row r="49" spans="1:24" ht="15">
      <c r="A49" s="85" t="s">
        <v>311</v>
      </c>
      <c r="B49" s="132"/>
      <c r="C49" s="132">
        <v>941456</v>
      </c>
      <c r="D49" s="132">
        <v>61277</v>
      </c>
      <c r="E49" s="132">
        <v>10997</v>
      </c>
      <c r="F49" s="132">
        <v>891071</v>
      </c>
      <c r="G49" s="132">
        <v>216408</v>
      </c>
      <c r="H49" s="132">
        <v>68011</v>
      </c>
      <c r="I49" s="132">
        <v>490064</v>
      </c>
      <c r="J49" s="132"/>
      <c r="K49" s="132"/>
      <c r="L49" s="132"/>
      <c r="M49" s="132"/>
      <c r="N49" s="132"/>
      <c r="O49" s="132"/>
      <c r="P49" s="132">
        <v>7153</v>
      </c>
      <c r="Q49" s="132"/>
      <c r="R49" s="132"/>
      <c r="S49" s="132"/>
      <c r="T49" s="132"/>
      <c r="U49" s="132"/>
      <c r="V49" s="132"/>
      <c r="W49" s="132"/>
      <c r="X49" s="77">
        <f>SUM(B49:W49)</f>
        <v>2686437</v>
      </c>
    </row>
    <row r="50" spans="1:24" ht="15">
      <c r="A50" s="166" t="s">
        <v>216</v>
      </c>
      <c r="B50" s="132"/>
      <c r="C50" s="132"/>
      <c r="D50" s="132">
        <v>61277</v>
      </c>
      <c r="E50" s="132"/>
      <c r="F50" s="132">
        <v>780824</v>
      </c>
      <c r="G50" s="132">
        <v>216408</v>
      </c>
      <c r="H50" s="132">
        <v>68011</v>
      </c>
      <c r="I50" s="132">
        <v>34564</v>
      </c>
      <c r="J50" s="132"/>
      <c r="K50" s="132"/>
      <c r="L50" s="132"/>
      <c r="M50" s="132"/>
      <c r="N50" s="132"/>
      <c r="O50" s="132"/>
      <c r="P50" s="132">
        <v>515</v>
      </c>
      <c r="Q50" s="132"/>
      <c r="R50" s="132"/>
      <c r="S50" s="132"/>
      <c r="T50" s="132"/>
      <c r="U50" s="132"/>
      <c r="V50" s="132"/>
      <c r="W50" s="132"/>
      <c r="X50" s="77">
        <f>SUM(B50:W50)</f>
        <v>1161599</v>
      </c>
    </row>
    <row r="51" spans="1:24" ht="13.5">
      <c r="A51" s="76" t="s">
        <v>310</v>
      </c>
      <c r="B51" s="132"/>
      <c r="C51" s="325">
        <f aca="true" t="shared" si="1" ref="C51:I51">C49/C47</f>
        <v>1.0947162790697675</v>
      </c>
      <c r="D51" s="325">
        <f t="shared" si="1"/>
        <v>0.957453125</v>
      </c>
      <c r="E51" s="325">
        <f t="shared" si="1"/>
        <v>1.571</v>
      </c>
      <c r="F51" s="325">
        <f t="shared" si="1"/>
        <v>1</v>
      </c>
      <c r="G51" s="546">
        <f t="shared" si="1"/>
        <v>1</v>
      </c>
      <c r="H51" s="325"/>
      <c r="I51" s="442">
        <f t="shared" si="1"/>
        <v>1</v>
      </c>
      <c r="J51" s="325"/>
      <c r="K51" s="325"/>
      <c r="L51" s="325"/>
      <c r="M51" s="325"/>
      <c r="N51" s="325"/>
      <c r="O51" s="325"/>
      <c r="P51" s="442">
        <f>P49/P47</f>
        <v>1</v>
      </c>
      <c r="Q51" s="325"/>
      <c r="R51" s="325"/>
      <c r="S51" s="325"/>
      <c r="T51" s="325"/>
      <c r="U51" s="325"/>
      <c r="V51" s="325"/>
      <c r="W51" s="325"/>
      <c r="X51" s="326">
        <f>X49/X47</f>
        <v>1.0283681617559803</v>
      </c>
    </row>
    <row r="52" spans="1:24" ht="15">
      <c r="A52" s="76" t="s">
        <v>322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>
        <v>182479</v>
      </c>
      <c r="X52" s="77">
        <f>SUM(B52:W52)</f>
        <v>182479</v>
      </c>
    </row>
    <row r="53" spans="1:24" ht="15">
      <c r="A53" s="76" t="s">
        <v>308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>
        <v>185179</v>
      </c>
      <c r="X53" s="77">
        <f>SUM(B53:W53)</f>
        <v>185179</v>
      </c>
    </row>
    <row r="54" spans="1:24" ht="15">
      <c r="A54" s="76" t="s">
        <v>311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>
        <v>74216</v>
      </c>
      <c r="W54" s="132">
        <v>130685</v>
      </c>
      <c r="X54" s="77">
        <f>SUM(B54:W54)</f>
        <v>204901</v>
      </c>
    </row>
    <row r="55" spans="1:24" ht="15">
      <c r="A55" s="333" t="s">
        <v>310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29"/>
    </row>
    <row r="56" spans="1:24" ht="25.5">
      <c r="A56" s="76" t="s">
        <v>441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77"/>
    </row>
    <row r="57" spans="1:24" ht="15">
      <c r="A57" s="76" t="s">
        <v>234</v>
      </c>
      <c r="B57" s="133"/>
      <c r="C57" s="133"/>
      <c r="D57" s="133"/>
      <c r="E57" s="133">
        <v>1480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77">
        <f>SUM(E57:W57)</f>
        <v>1480</v>
      </c>
    </row>
    <row r="58" spans="1:24" ht="15">
      <c r="A58" s="76" t="s">
        <v>216</v>
      </c>
      <c r="B58" s="133"/>
      <c r="C58" s="133"/>
      <c r="D58" s="133"/>
      <c r="E58" s="133">
        <v>1480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77">
        <f>SUM(E58:W58)</f>
        <v>1480</v>
      </c>
    </row>
    <row r="59" spans="1:24" ht="15">
      <c r="A59" s="76" t="s">
        <v>311</v>
      </c>
      <c r="B59" s="133"/>
      <c r="C59" s="133"/>
      <c r="D59" s="133"/>
      <c r="E59" s="133">
        <v>1140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77">
        <f>E59</f>
        <v>1140</v>
      </c>
    </row>
    <row r="60" spans="1:24" ht="15">
      <c r="A60" s="76" t="s">
        <v>312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77"/>
    </row>
    <row r="61" spans="1:24" ht="15">
      <c r="A61" s="207" t="s">
        <v>327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>
        <v>500</v>
      </c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208">
        <f>SUM(B61:W61)</f>
        <v>500</v>
      </c>
    </row>
    <row r="62" spans="1:24" ht="15">
      <c r="A62" s="76" t="s">
        <v>234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>
        <v>500</v>
      </c>
      <c r="L62" s="132">
        <v>1000</v>
      </c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77">
        <f>SUM(B62:W62)</f>
        <v>1500</v>
      </c>
    </row>
    <row r="63" spans="1:24" ht="15">
      <c r="A63" s="76" t="s">
        <v>311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>
        <v>500</v>
      </c>
      <c r="L63" s="132">
        <v>1000</v>
      </c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77">
        <f>SUM(B63:W63)</f>
        <v>1500</v>
      </c>
    </row>
    <row r="64" spans="1:24" ht="15">
      <c r="A64" s="76" t="s">
        <v>310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442">
        <f>K63/K62</f>
        <v>1</v>
      </c>
      <c r="L64" s="442">
        <f>L63/L62</f>
        <v>1</v>
      </c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514">
        <f>X63/X62</f>
        <v>1</v>
      </c>
    </row>
    <row r="65" spans="1:24" ht="25.5">
      <c r="A65" s="76" t="s">
        <v>442</v>
      </c>
      <c r="B65" s="132"/>
      <c r="C65" s="132"/>
      <c r="D65" s="132"/>
      <c r="E65" s="132"/>
      <c r="F65" s="132"/>
      <c r="G65" s="132"/>
      <c r="H65" s="132"/>
      <c r="I65" s="132"/>
      <c r="J65" s="132"/>
      <c r="K65" s="44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514"/>
    </row>
    <row r="66" spans="1:24" ht="15">
      <c r="A66" s="76" t="s">
        <v>311</v>
      </c>
      <c r="B66" s="132">
        <v>65</v>
      </c>
      <c r="C66" s="132"/>
      <c r="D66" s="132"/>
      <c r="E66" s="132"/>
      <c r="F66" s="132"/>
      <c r="G66" s="132"/>
      <c r="H66" s="132"/>
      <c r="I66" s="132"/>
      <c r="J66" s="132"/>
      <c r="K66" s="44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77">
        <f>B66</f>
        <v>65</v>
      </c>
    </row>
    <row r="67" spans="1:24" ht="15">
      <c r="A67" s="76" t="s">
        <v>310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44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514"/>
    </row>
    <row r="68" spans="1:24" ht="25.5">
      <c r="A68" s="85" t="s">
        <v>323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>
        <v>0</v>
      </c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77">
        <f>SUM(B68:W68)</f>
        <v>0</v>
      </c>
    </row>
    <row r="69" spans="1:24" ht="15.75" customHeight="1">
      <c r="A69" s="76" t="s">
        <v>234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>
        <v>3379</v>
      </c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77">
        <f>SUM(B69:W69)</f>
        <v>3379</v>
      </c>
    </row>
    <row r="70" spans="1:24" ht="15">
      <c r="A70" s="76" t="s">
        <v>311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>
        <v>3379</v>
      </c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77">
        <f>SUM(B70:W70)</f>
        <v>3379</v>
      </c>
    </row>
    <row r="71" spans="1:24" ht="15">
      <c r="A71" s="76" t="s">
        <v>310</v>
      </c>
      <c r="B71" s="133"/>
      <c r="C71" s="133"/>
      <c r="D71" s="133"/>
      <c r="E71" s="133"/>
      <c r="F71" s="133"/>
      <c r="G71" s="133"/>
      <c r="H71" s="133"/>
      <c r="I71" s="133"/>
      <c r="J71" s="133"/>
      <c r="K71" s="516">
        <f>K70/K69</f>
        <v>1</v>
      </c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514">
        <f>X70/X69</f>
        <v>1</v>
      </c>
    </row>
    <row r="72" spans="1:24" ht="25.5">
      <c r="A72" s="85" t="s">
        <v>324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>
        <v>0</v>
      </c>
      <c r="T72" s="133"/>
      <c r="U72" s="133"/>
      <c r="V72" s="133"/>
      <c r="W72" s="133"/>
      <c r="X72" s="77">
        <f>SUM(B72:W72)</f>
        <v>0</v>
      </c>
    </row>
    <row r="73" spans="1:24" ht="15">
      <c r="A73" s="76" t="s">
        <v>234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>
        <v>10000</v>
      </c>
      <c r="T73" s="132"/>
      <c r="U73" s="132"/>
      <c r="V73" s="132"/>
      <c r="W73" s="132"/>
      <c r="X73" s="77">
        <f>SUM(B73:W73)</f>
        <v>10000</v>
      </c>
    </row>
    <row r="74" spans="1:24" ht="15">
      <c r="A74" s="76" t="s">
        <v>309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>
        <v>10000</v>
      </c>
      <c r="T74" s="132"/>
      <c r="U74" s="132"/>
      <c r="V74" s="132"/>
      <c r="W74" s="132"/>
      <c r="X74" s="77">
        <f>SUM(B74:W74)</f>
        <v>10000</v>
      </c>
    </row>
    <row r="75" spans="1:24" ht="13.5">
      <c r="A75" s="76" t="s">
        <v>310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442">
        <f>S74/S73</f>
        <v>1</v>
      </c>
      <c r="T75" s="442"/>
      <c r="U75" s="442"/>
      <c r="V75" s="442"/>
      <c r="W75" s="442"/>
      <c r="X75" s="442">
        <f>X74/X73</f>
        <v>1</v>
      </c>
    </row>
    <row r="76" spans="1:24" ht="25.5">
      <c r="A76" s="76" t="s">
        <v>938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>
        <v>200</v>
      </c>
      <c r="L76" s="132"/>
      <c r="M76" s="132"/>
      <c r="N76" s="132"/>
      <c r="O76" s="132"/>
      <c r="P76" s="132"/>
      <c r="Q76" s="132"/>
      <c r="R76" s="132"/>
      <c r="S76" s="442"/>
      <c r="T76" s="132"/>
      <c r="U76" s="132"/>
      <c r="V76" s="132"/>
      <c r="W76" s="132"/>
      <c r="X76" s="77">
        <f>SUM(K76:W76)</f>
        <v>200</v>
      </c>
    </row>
    <row r="77" spans="1:24" ht="15">
      <c r="A77" s="76" t="s">
        <v>311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>
        <v>200</v>
      </c>
      <c r="L77" s="132"/>
      <c r="M77" s="132"/>
      <c r="N77" s="132"/>
      <c r="O77" s="132"/>
      <c r="P77" s="132"/>
      <c r="Q77" s="132"/>
      <c r="R77" s="132"/>
      <c r="S77" s="442"/>
      <c r="T77" s="132"/>
      <c r="U77" s="132"/>
      <c r="V77" s="132"/>
      <c r="W77" s="132"/>
      <c r="X77" s="77">
        <f>SUM(K77:W77)</f>
        <v>200</v>
      </c>
    </row>
    <row r="78" spans="1:24" ht="15">
      <c r="A78" s="76" t="s">
        <v>310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442"/>
      <c r="T78" s="132"/>
      <c r="U78" s="132"/>
      <c r="V78" s="132"/>
      <c r="W78" s="132"/>
      <c r="X78" s="77"/>
    </row>
    <row r="79" spans="1:24" ht="17.25" customHeight="1">
      <c r="A79" s="76" t="s">
        <v>325</v>
      </c>
      <c r="B79" s="133"/>
      <c r="C79" s="159"/>
      <c r="D79" s="133"/>
      <c r="E79" s="159"/>
      <c r="F79" s="133"/>
      <c r="G79" s="133"/>
      <c r="H79" s="133"/>
      <c r="I79" s="133"/>
      <c r="J79" s="133"/>
      <c r="K79" s="133">
        <v>496</v>
      </c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77">
        <f>SUM(B79:W79)</f>
        <v>496</v>
      </c>
    </row>
    <row r="80" spans="1:24" ht="15">
      <c r="A80" s="76" t="s">
        <v>234</v>
      </c>
      <c r="B80" s="270"/>
      <c r="C80" s="271"/>
      <c r="D80" s="270"/>
      <c r="E80" s="271"/>
      <c r="F80" s="270"/>
      <c r="G80" s="270"/>
      <c r="H80" s="270"/>
      <c r="I80" s="270"/>
      <c r="J80" s="270"/>
      <c r="K80" s="270">
        <v>5999</v>
      </c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77">
        <f>SUM(B80:W80)</f>
        <v>5999</v>
      </c>
    </row>
    <row r="81" spans="1:24" ht="15">
      <c r="A81" s="76" t="s">
        <v>311</v>
      </c>
      <c r="B81" s="133"/>
      <c r="C81" s="159"/>
      <c r="D81" s="133"/>
      <c r="E81" s="159"/>
      <c r="F81" s="133"/>
      <c r="G81" s="133"/>
      <c r="H81" s="133"/>
      <c r="I81" s="133"/>
      <c r="J81" s="133"/>
      <c r="K81" s="133">
        <v>5999</v>
      </c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77">
        <f>SUM(B81:W81)</f>
        <v>5999</v>
      </c>
    </row>
    <row r="82" spans="1:24" ht="15.75" thickBot="1">
      <c r="A82" s="333" t="s">
        <v>310</v>
      </c>
      <c r="B82" s="334"/>
      <c r="C82" s="335"/>
      <c r="D82" s="334"/>
      <c r="E82" s="335"/>
      <c r="F82" s="334"/>
      <c r="G82" s="334"/>
      <c r="H82" s="334"/>
      <c r="I82" s="334"/>
      <c r="J82" s="334"/>
      <c r="K82" s="517">
        <f>K81/K80</f>
        <v>1</v>
      </c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518">
        <f>X81/X80</f>
        <v>1</v>
      </c>
    </row>
    <row r="83" spans="1:24" ht="30" customHeight="1">
      <c r="A83" s="164" t="s">
        <v>267</v>
      </c>
      <c r="B83" s="165">
        <f aca="true" t="shared" si="2" ref="B83:X83">SUM(B6+B10+B18+B22+B26+B32+B38+B46+B52+B79)</f>
        <v>92997</v>
      </c>
      <c r="C83" s="165">
        <f t="shared" si="2"/>
        <v>858000</v>
      </c>
      <c r="D83" s="165">
        <f t="shared" si="2"/>
        <v>64000</v>
      </c>
      <c r="E83" s="165">
        <f t="shared" si="2"/>
        <v>133962</v>
      </c>
      <c r="F83" s="165">
        <f t="shared" si="2"/>
        <v>838562</v>
      </c>
      <c r="G83" s="165">
        <f t="shared" si="2"/>
        <v>79127</v>
      </c>
      <c r="H83" s="165">
        <f t="shared" si="2"/>
        <v>0</v>
      </c>
      <c r="I83" s="165">
        <f t="shared" si="2"/>
        <v>0</v>
      </c>
      <c r="J83" s="165">
        <f t="shared" si="2"/>
        <v>0</v>
      </c>
      <c r="K83" s="165">
        <f t="shared" si="2"/>
        <v>58821</v>
      </c>
      <c r="L83" s="165">
        <f t="shared" si="2"/>
        <v>8500</v>
      </c>
      <c r="M83" s="165">
        <f t="shared" si="2"/>
        <v>52523</v>
      </c>
      <c r="N83" s="165">
        <f t="shared" si="2"/>
        <v>238184</v>
      </c>
      <c r="O83" s="165">
        <f t="shared" si="2"/>
        <v>0</v>
      </c>
      <c r="P83" s="165">
        <f t="shared" si="2"/>
        <v>0</v>
      </c>
      <c r="Q83" s="165">
        <f t="shared" si="2"/>
        <v>529018</v>
      </c>
      <c r="R83" s="165">
        <f t="shared" si="2"/>
        <v>0</v>
      </c>
      <c r="S83" s="165">
        <f t="shared" si="2"/>
        <v>49324</v>
      </c>
      <c r="T83" s="165">
        <f t="shared" si="2"/>
        <v>3897</v>
      </c>
      <c r="U83" s="165">
        <f t="shared" si="2"/>
        <v>18287</v>
      </c>
      <c r="V83" s="165">
        <f t="shared" si="2"/>
        <v>0</v>
      </c>
      <c r="W83" s="165">
        <f t="shared" si="2"/>
        <v>182479</v>
      </c>
      <c r="X83" s="167">
        <f t="shared" si="2"/>
        <v>3207681</v>
      </c>
    </row>
    <row r="84" spans="1:24" ht="28.5" customHeight="1">
      <c r="A84" s="272" t="s">
        <v>326</v>
      </c>
      <c r="B84" s="168">
        <f>B7+B11+B15+B19+B23+B27+B33+B39+B43+B47+B53+B62+B69+B73+B80</f>
        <v>252110</v>
      </c>
      <c r="C84" s="168">
        <f>C7+C11+C15+C19+C23+C27+C33+C39+C43+C47+C53+C62+C69+C73+C80</f>
        <v>860000</v>
      </c>
      <c r="D84" s="168">
        <f>D7+D11+D15+D19+D23+D27+D33+D39+D43+D47+D53+D62+D69+D73+D80</f>
        <v>64000</v>
      </c>
      <c r="E84" s="168">
        <f>E7+E11+E15+E19+E23+E27+E33+E39+E43+E47+E53+E62+E69+E73+E80+E57</f>
        <v>9980</v>
      </c>
      <c r="F84" s="168">
        <f>F7+F11+F15+F19+F23+F27+F33+F39+F43+F47+F53+F62+F69+F73+F80</f>
        <v>891071</v>
      </c>
      <c r="G84" s="168">
        <f>G7+G11+G15+G19+G23+G27+G33+G39+G43+G47+G53+G62+G69+G73+G80</f>
        <v>216408</v>
      </c>
      <c r="H84" s="168">
        <f>H7+H11+H15+H19+H23+H27+H33+H39+H43+H47+H53+H62+H69+H73+H80</f>
        <v>68011</v>
      </c>
      <c r="I84" s="168">
        <f>I7+I11+I15+I19+I23+I27+I33+I39+I43+I47+I53+I62+I69+I73+I80</f>
        <v>490064</v>
      </c>
      <c r="J84" s="168">
        <f>J7+J11+J15+J19+J23+J27+J33+J39+J43+J47+J53+J62+J69+J73+J80</f>
        <v>0</v>
      </c>
      <c r="K84" s="168">
        <f aca="true" t="shared" si="3" ref="K84:W84">K7+K11+K15+K19+K23+K27+K33+K39+K43+K47+K53+K62+K69+K73+K80+K76</f>
        <v>64540</v>
      </c>
      <c r="L84" s="168">
        <f t="shared" si="3"/>
        <v>9500</v>
      </c>
      <c r="M84" s="168">
        <f t="shared" si="3"/>
        <v>50956</v>
      </c>
      <c r="N84" s="168">
        <f t="shared" si="3"/>
        <v>170792</v>
      </c>
      <c r="O84" s="168">
        <f t="shared" si="3"/>
        <v>1567</v>
      </c>
      <c r="P84" s="168">
        <f t="shared" si="3"/>
        <v>7153</v>
      </c>
      <c r="Q84" s="168">
        <f t="shared" si="3"/>
        <v>529694</v>
      </c>
      <c r="R84" s="168">
        <f t="shared" si="3"/>
        <v>0</v>
      </c>
      <c r="S84" s="168">
        <f t="shared" si="3"/>
        <v>59324</v>
      </c>
      <c r="T84" s="168">
        <f t="shared" si="3"/>
        <v>3897</v>
      </c>
      <c r="U84" s="168">
        <f t="shared" si="3"/>
        <v>18287</v>
      </c>
      <c r="V84" s="168">
        <f t="shared" si="3"/>
        <v>0</v>
      </c>
      <c r="W84" s="168">
        <f t="shared" si="3"/>
        <v>185179</v>
      </c>
      <c r="X84" s="168">
        <f>X7+X11+X15+X19+X23+X27+X33+X39+X43+X47+X53+X62+X69+X73+X80+X76+X57</f>
        <v>3952533</v>
      </c>
    </row>
    <row r="85" spans="1:24" ht="15">
      <c r="A85" s="171" t="s">
        <v>216</v>
      </c>
      <c r="B85" s="168">
        <f aca="true" t="shared" si="4" ref="B85:W85">SUM(B28+B34+B48)</f>
        <v>0</v>
      </c>
      <c r="C85" s="168">
        <f t="shared" si="4"/>
        <v>0</v>
      </c>
      <c r="D85" s="168">
        <f t="shared" si="4"/>
        <v>64000</v>
      </c>
      <c r="E85" s="168">
        <f>SUM(E28+E34+E48+E58)</f>
        <v>2980</v>
      </c>
      <c r="F85" s="168">
        <f t="shared" si="4"/>
        <v>780824</v>
      </c>
      <c r="G85" s="168">
        <f t="shared" si="4"/>
        <v>216408</v>
      </c>
      <c r="H85" s="168">
        <f t="shared" si="4"/>
        <v>68011</v>
      </c>
      <c r="I85" s="168">
        <f t="shared" si="4"/>
        <v>34564</v>
      </c>
      <c r="J85" s="168"/>
      <c r="K85" s="168">
        <f t="shared" si="4"/>
        <v>11567</v>
      </c>
      <c r="L85" s="168">
        <f t="shared" si="4"/>
        <v>0</v>
      </c>
      <c r="M85" s="168">
        <f t="shared" si="4"/>
        <v>0</v>
      </c>
      <c r="N85" s="168">
        <f t="shared" si="4"/>
        <v>0</v>
      </c>
      <c r="O85" s="168">
        <f t="shared" si="4"/>
        <v>0</v>
      </c>
      <c r="P85" s="168">
        <f t="shared" si="4"/>
        <v>515</v>
      </c>
      <c r="Q85" s="168">
        <f t="shared" si="4"/>
        <v>0</v>
      </c>
      <c r="R85" s="168">
        <f t="shared" si="4"/>
        <v>0</v>
      </c>
      <c r="S85" s="168">
        <f t="shared" si="4"/>
        <v>0</v>
      </c>
      <c r="T85" s="168">
        <f t="shared" si="4"/>
        <v>0</v>
      </c>
      <c r="U85" s="168">
        <f t="shared" si="4"/>
        <v>0</v>
      </c>
      <c r="V85" s="168">
        <f t="shared" si="4"/>
        <v>0</v>
      </c>
      <c r="W85" s="168">
        <f t="shared" si="4"/>
        <v>0</v>
      </c>
      <c r="X85" s="170">
        <f>SUM(X28+X34+X48+X58)</f>
        <v>1178869</v>
      </c>
    </row>
    <row r="86" spans="1:24" s="175" customFormat="1" ht="12.75" customHeight="1">
      <c r="A86" s="327" t="s">
        <v>443</v>
      </c>
      <c r="B86" s="328">
        <f>B84-B85</f>
        <v>252110</v>
      </c>
      <c r="C86" s="328">
        <f aca="true" t="shared" si="5" ref="C86:X86">C84-C85</f>
        <v>860000</v>
      </c>
      <c r="D86" s="328">
        <f t="shared" si="5"/>
        <v>0</v>
      </c>
      <c r="E86" s="328">
        <f t="shared" si="5"/>
        <v>7000</v>
      </c>
      <c r="F86" s="328">
        <f t="shared" si="5"/>
        <v>110247</v>
      </c>
      <c r="G86" s="328">
        <f t="shared" si="5"/>
        <v>0</v>
      </c>
      <c r="H86" s="328"/>
      <c r="I86" s="328">
        <f t="shared" si="5"/>
        <v>455500</v>
      </c>
      <c r="J86" s="328"/>
      <c r="K86" s="328">
        <f t="shared" si="5"/>
        <v>52973</v>
      </c>
      <c r="L86" s="328">
        <f t="shared" si="5"/>
        <v>9500</v>
      </c>
      <c r="M86" s="328">
        <f t="shared" si="5"/>
        <v>50956</v>
      </c>
      <c r="N86" s="328">
        <f t="shared" si="5"/>
        <v>170792</v>
      </c>
      <c r="O86" s="328">
        <f t="shared" si="5"/>
        <v>1567</v>
      </c>
      <c r="P86" s="328">
        <f t="shared" si="5"/>
        <v>6638</v>
      </c>
      <c r="Q86" s="328">
        <f t="shared" si="5"/>
        <v>529694</v>
      </c>
      <c r="R86" s="328">
        <f t="shared" si="5"/>
        <v>0</v>
      </c>
      <c r="S86" s="328">
        <f t="shared" si="5"/>
        <v>59324</v>
      </c>
      <c r="T86" s="328">
        <f t="shared" si="5"/>
        <v>3897</v>
      </c>
      <c r="U86" s="328">
        <f t="shared" si="5"/>
        <v>18287</v>
      </c>
      <c r="V86" s="328">
        <f t="shared" si="5"/>
        <v>0</v>
      </c>
      <c r="W86" s="328">
        <f t="shared" si="5"/>
        <v>185179</v>
      </c>
      <c r="X86" s="329">
        <f t="shared" si="5"/>
        <v>2773664</v>
      </c>
    </row>
    <row r="87" spans="1:24" ht="12.75" customHeight="1">
      <c r="A87" s="330" t="s">
        <v>311</v>
      </c>
      <c r="B87" s="168">
        <f>B8+B12+B16+B20+B24+B29+B35+B40+B44+B49+B54+B63+B70+B74+B81+B66</f>
        <v>215421</v>
      </c>
      <c r="C87" s="168">
        <f>C8+C12+C16+C20+C24+C29+C35+C40+C44+C49+C54+C63+C70+C74+C81</f>
        <v>941456</v>
      </c>
      <c r="D87" s="168">
        <f>D8+D12+D16+D20+D24+D29+D35+D40+D44+D49+D54+D63+D70+D74+D81</f>
        <v>61277</v>
      </c>
      <c r="E87" s="168">
        <f>E8+E12+E16+E20+E24+E29+E35+E40+E44+E49+E54+E63+E70+E74+E81+E59</f>
        <v>12254</v>
      </c>
      <c r="F87" s="168">
        <f>F8+F12+F16+F20+F24+F29+F35+F40+F44+F49+F54+F63+F70+F74+F81</f>
        <v>891071</v>
      </c>
      <c r="G87" s="168">
        <f>G8+G12+G16+G20+G24+G29+G35+G40+G44+G49+G54+G63+G70+G74+G81</f>
        <v>216408</v>
      </c>
      <c r="H87" s="168">
        <f>H8+H12+H16+H20+H24+H29+H35+H40+H44+H49+H54+H63+H70+H74+H81</f>
        <v>68011</v>
      </c>
      <c r="I87" s="168">
        <f>I8+I12+I16+I20+I24+I29+I35+I40+I44+I49+I54+I63+I70+I74+I81</f>
        <v>490064</v>
      </c>
      <c r="J87" s="168">
        <f>J8+J12+J16+J20+J24+J29+J35+J40+J44+J49+J54+J63+J70+J74+J81</f>
        <v>6850</v>
      </c>
      <c r="K87" s="168">
        <f>K8+K12+K16+K20+K24+K29+K35+K40+K44+K49+K54+K63+K70+K74+K81+K77</f>
        <v>69428</v>
      </c>
      <c r="L87" s="168">
        <f aca="true" t="shared" si="6" ref="L87:W87">L8+L12+L16+L20+L24+L29+L35+L40+L44+L49+L54+L63+L70+L74+L81+L77</f>
        <v>1165</v>
      </c>
      <c r="M87" s="168">
        <f t="shared" si="6"/>
        <v>8376</v>
      </c>
      <c r="N87" s="168">
        <f t="shared" si="6"/>
        <v>5280</v>
      </c>
      <c r="O87" s="168">
        <f t="shared" si="6"/>
        <v>591</v>
      </c>
      <c r="P87" s="168">
        <f t="shared" si="6"/>
        <v>7153</v>
      </c>
      <c r="Q87" s="168">
        <f t="shared" si="6"/>
        <v>451494</v>
      </c>
      <c r="R87" s="168">
        <f t="shared" si="6"/>
        <v>0</v>
      </c>
      <c r="S87" s="168">
        <f t="shared" si="6"/>
        <v>10375</v>
      </c>
      <c r="T87" s="168">
        <f t="shared" si="6"/>
        <v>3400</v>
      </c>
      <c r="U87" s="168">
        <f t="shared" si="6"/>
        <v>18948</v>
      </c>
      <c r="V87" s="168">
        <f t="shared" si="6"/>
        <v>74216</v>
      </c>
      <c r="W87" s="168">
        <f t="shared" si="6"/>
        <v>130685</v>
      </c>
      <c r="X87" s="168">
        <f>X8+X12+X16+X20+X24+X29+X35+X40+X44+X49+X54+X59+X63+X66+X70+X74+X77+X81</f>
        <v>3683923</v>
      </c>
    </row>
    <row r="88" spans="1:24" ht="12.75" customHeight="1">
      <c r="A88" s="171" t="s">
        <v>216</v>
      </c>
      <c r="B88" s="168">
        <f>B30+B36+B50</f>
        <v>0</v>
      </c>
      <c r="C88" s="168">
        <f aca="true" t="shared" si="7" ref="C88:X88">C30+C36+C50</f>
        <v>0</v>
      </c>
      <c r="D88" s="168">
        <f t="shared" si="7"/>
        <v>61277</v>
      </c>
      <c r="E88" s="168">
        <f t="shared" si="7"/>
        <v>94</v>
      </c>
      <c r="F88" s="168">
        <f t="shared" si="7"/>
        <v>780824</v>
      </c>
      <c r="G88" s="168">
        <f t="shared" si="7"/>
        <v>216408</v>
      </c>
      <c r="H88" s="168">
        <f t="shared" si="7"/>
        <v>68011</v>
      </c>
      <c r="I88" s="168">
        <f t="shared" si="7"/>
        <v>34564</v>
      </c>
      <c r="J88" s="168">
        <f t="shared" si="7"/>
        <v>6850</v>
      </c>
      <c r="K88" s="168">
        <f t="shared" si="7"/>
        <v>8354</v>
      </c>
      <c r="L88" s="168">
        <f t="shared" si="7"/>
        <v>0</v>
      </c>
      <c r="M88" s="168">
        <f t="shared" si="7"/>
        <v>0</v>
      </c>
      <c r="N88" s="168">
        <f t="shared" si="7"/>
        <v>0</v>
      </c>
      <c r="O88" s="168">
        <f t="shared" si="7"/>
        <v>0</v>
      </c>
      <c r="P88" s="168">
        <f t="shared" si="7"/>
        <v>515</v>
      </c>
      <c r="Q88" s="168">
        <f t="shared" si="7"/>
        <v>0</v>
      </c>
      <c r="R88" s="168">
        <f t="shared" si="7"/>
        <v>0</v>
      </c>
      <c r="S88" s="168">
        <f t="shared" si="7"/>
        <v>0</v>
      </c>
      <c r="T88" s="168">
        <f t="shared" si="7"/>
        <v>0</v>
      </c>
      <c r="U88" s="168">
        <f t="shared" si="7"/>
        <v>0</v>
      </c>
      <c r="V88" s="168">
        <f t="shared" si="7"/>
        <v>0</v>
      </c>
      <c r="W88" s="168">
        <f t="shared" si="7"/>
        <v>0</v>
      </c>
      <c r="X88" s="170">
        <f t="shared" si="7"/>
        <v>1176897</v>
      </c>
    </row>
    <row r="89" spans="1:24" ht="15.75" customHeight="1">
      <c r="A89" s="331" t="s">
        <v>443</v>
      </c>
      <c r="B89" s="168">
        <f>B87-B88</f>
        <v>215421</v>
      </c>
      <c r="C89" s="168">
        <f aca="true" t="shared" si="8" ref="C89:Q89">C87-C88</f>
        <v>941456</v>
      </c>
      <c r="D89" s="168">
        <f t="shared" si="8"/>
        <v>0</v>
      </c>
      <c r="E89" s="168">
        <f t="shared" si="8"/>
        <v>12160</v>
      </c>
      <c r="F89" s="168">
        <f t="shared" si="8"/>
        <v>110247</v>
      </c>
      <c r="G89" s="168">
        <f t="shared" si="8"/>
        <v>0</v>
      </c>
      <c r="H89" s="168">
        <f t="shared" si="8"/>
        <v>0</v>
      </c>
      <c r="I89" s="168">
        <f t="shared" si="8"/>
        <v>455500</v>
      </c>
      <c r="J89" s="168">
        <f t="shared" si="8"/>
        <v>0</v>
      </c>
      <c r="K89" s="168">
        <f t="shared" si="8"/>
        <v>61074</v>
      </c>
      <c r="L89" s="168">
        <f t="shared" si="8"/>
        <v>1165</v>
      </c>
      <c r="M89" s="168">
        <f t="shared" si="8"/>
        <v>8376</v>
      </c>
      <c r="N89" s="168">
        <f t="shared" si="8"/>
        <v>5280</v>
      </c>
      <c r="O89" s="168">
        <f t="shared" si="8"/>
        <v>591</v>
      </c>
      <c r="P89" s="168">
        <f t="shared" si="8"/>
        <v>6638</v>
      </c>
      <c r="Q89" s="168">
        <f t="shared" si="8"/>
        <v>451494</v>
      </c>
      <c r="R89" s="168">
        <f aca="true" t="shared" si="9" ref="R89:X89">R87-R88</f>
        <v>0</v>
      </c>
      <c r="S89" s="168">
        <f t="shared" si="9"/>
        <v>10375</v>
      </c>
      <c r="T89" s="168">
        <f t="shared" si="9"/>
        <v>3400</v>
      </c>
      <c r="U89" s="168">
        <f t="shared" si="9"/>
        <v>18948</v>
      </c>
      <c r="V89" s="168">
        <f t="shared" si="9"/>
        <v>74216</v>
      </c>
      <c r="W89" s="168">
        <f t="shared" si="9"/>
        <v>130685</v>
      </c>
      <c r="X89" s="170">
        <f t="shared" si="9"/>
        <v>2507026</v>
      </c>
    </row>
    <row r="90" spans="1:24" ht="15.75" thickBot="1">
      <c r="A90" s="332" t="s">
        <v>310</v>
      </c>
      <c r="B90" s="423">
        <f>B87/B84</f>
        <v>0.854472254174765</v>
      </c>
      <c r="C90" s="1003">
        <f aca="true" t="shared" si="10" ref="C90:X90">C87/C84</f>
        <v>1.0947162790697675</v>
      </c>
      <c r="D90" s="423">
        <f t="shared" si="10"/>
        <v>0.957453125</v>
      </c>
      <c r="E90" s="423">
        <f t="shared" si="10"/>
        <v>1.2278557114228457</v>
      </c>
      <c r="F90" s="423">
        <f t="shared" si="10"/>
        <v>1</v>
      </c>
      <c r="G90" s="424">
        <f t="shared" si="10"/>
        <v>1</v>
      </c>
      <c r="H90" s="424">
        <f t="shared" si="10"/>
        <v>1</v>
      </c>
      <c r="I90" s="424">
        <f t="shared" si="10"/>
        <v>1</v>
      </c>
      <c r="J90" s="424"/>
      <c r="K90" s="424">
        <f t="shared" si="10"/>
        <v>1.0757359776882554</v>
      </c>
      <c r="L90" s="424">
        <f t="shared" si="10"/>
        <v>0.12263157894736842</v>
      </c>
      <c r="M90" s="424">
        <f t="shared" si="10"/>
        <v>0.16437710966323887</v>
      </c>
      <c r="N90" s="424">
        <f t="shared" si="10"/>
        <v>0.030914796945992785</v>
      </c>
      <c r="O90" s="424">
        <f t="shared" si="10"/>
        <v>0.3771537970644544</v>
      </c>
      <c r="P90" s="424">
        <f t="shared" si="10"/>
        <v>1</v>
      </c>
      <c r="Q90" s="424">
        <f t="shared" si="10"/>
        <v>0.8523675933652259</v>
      </c>
      <c r="R90" s="424"/>
      <c r="S90" s="423">
        <f t="shared" si="10"/>
        <v>0.17488706088598208</v>
      </c>
      <c r="T90" s="547">
        <f t="shared" si="10"/>
        <v>0.8724659994867847</v>
      </c>
      <c r="U90" s="423">
        <f t="shared" si="10"/>
        <v>1.036145895991688</v>
      </c>
      <c r="V90" s="423"/>
      <c r="W90" s="423">
        <f t="shared" si="10"/>
        <v>0.7057225711338758</v>
      </c>
      <c r="X90" s="425">
        <f t="shared" si="10"/>
        <v>0.9320410481076312</v>
      </c>
    </row>
  </sheetData>
  <sheetProtection/>
  <mergeCells count="19">
    <mergeCell ref="X1:X4"/>
    <mergeCell ref="B2:L2"/>
    <mergeCell ref="M2:R2"/>
    <mergeCell ref="S2:S4"/>
    <mergeCell ref="T2:U2"/>
    <mergeCell ref="V2:W2"/>
    <mergeCell ref="B3:B4"/>
    <mergeCell ref="V3:V4"/>
    <mergeCell ref="W3:W4"/>
    <mergeCell ref="C3:E3"/>
    <mergeCell ref="A1:A4"/>
    <mergeCell ref="B1:S1"/>
    <mergeCell ref="T1:W1"/>
    <mergeCell ref="K3:L3"/>
    <mergeCell ref="M3:O3"/>
    <mergeCell ref="Q3:R3"/>
    <mergeCell ref="F3:I3"/>
    <mergeCell ref="J3:J4"/>
    <mergeCell ref="T3:U3"/>
  </mergeCells>
  <printOptions/>
  <pageMargins left="0.1968503937007874" right="0.1968503937007874" top="0.7874015748031497" bottom="0.19" header="0.31496062992125984" footer="0.1968503937007874"/>
  <pageSetup horizontalDpi="600" verticalDpi="600" orientation="landscape" paperSize="9" scale="80" r:id="rId1"/>
  <headerFooter>
    <oddHeader>&amp;C&amp;"Book Antiqua,Félkövér"&amp;11Keszthely Város Önkormányzata
2013. évi bevételei&amp;R&amp;"Book Antiqua,Félkövér"5.sz. melléklet
ezer Ft</oddHeader>
    <oddFooter>&amp;C&amp;P</oddFooter>
  </headerFooter>
  <rowBreaks count="2" manualBreakCount="2">
    <brk id="34" max="23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J53">
      <selection activeCell="M76" sqref="M76"/>
    </sheetView>
  </sheetViews>
  <sheetFormatPr defaultColWidth="9.140625" defaultRowHeight="12.75"/>
  <cols>
    <col min="1" max="1" width="21.421875" style="15" customWidth="1"/>
    <col min="2" max="2" width="8.28125" style="24" customWidth="1"/>
    <col min="3" max="3" width="10.8515625" style="1" bestFit="1" customWidth="1"/>
    <col min="4" max="4" width="9.7109375" style="1" customWidth="1"/>
    <col min="5" max="5" width="7.421875" style="1" customWidth="1"/>
    <col min="6" max="6" width="7.57421875" style="1" customWidth="1"/>
    <col min="7" max="7" width="8.8515625" style="1" bestFit="1" customWidth="1"/>
    <col min="8" max="8" width="6.140625" style="1" customWidth="1"/>
    <col min="9" max="9" width="8.28125" style="1" customWidth="1"/>
    <col min="10" max="10" width="10.7109375" style="1" customWidth="1"/>
    <col min="11" max="11" width="9.57421875" style="1" customWidth="1"/>
    <col min="12" max="12" width="10.7109375" style="1" customWidth="1"/>
    <col min="13" max="13" width="9.8515625" style="1" customWidth="1"/>
    <col min="14" max="14" width="8.28125" style="1" customWidth="1"/>
    <col min="15" max="15" width="11.7109375" style="2" customWidth="1"/>
    <col min="16" max="16" width="11.00390625" style="1" customWidth="1"/>
    <col min="17" max="17" width="10.7109375" style="1" customWidth="1"/>
    <col min="18" max="18" width="11.8515625" style="1" customWidth="1"/>
    <col min="19" max="16384" width="9.140625" style="1" customWidth="1"/>
  </cols>
  <sheetData>
    <row r="1" spans="1:18" ht="14.25" customHeight="1">
      <c r="A1" s="1143" t="s">
        <v>4</v>
      </c>
      <c r="B1" s="1133" t="s">
        <v>22</v>
      </c>
      <c r="C1" s="1139"/>
      <c r="D1" s="1139"/>
      <c r="E1" s="1139"/>
      <c r="F1" s="1139"/>
      <c r="G1" s="1139"/>
      <c r="H1" s="1139"/>
      <c r="I1" s="1133" t="s">
        <v>98</v>
      </c>
      <c r="J1" s="1139"/>
      <c r="K1" s="1139"/>
      <c r="L1" s="1139"/>
      <c r="M1" s="1146"/>
      <c r="N1" s="1140" t="s">
        <v>346</v>
      </c>
      <c r="O1" s="1133" t="s">
        <v>99</v>
      </c>
      <c r="P1" s="1133" t="s">
        <v>7</v>
      </c>
      <c r="Q1" s="1133" t="s">
        <v>175</v>
      </c>
      <c r="R1" s="1136" t="s">
        <v>176</v>
      </c>
    </row>
    <row r="2" spans="1:18" ht="14.25">
      <c r="A2" s="1144"/>
      <c r="B2" s="1151" t="s">
        <v>2</v>
      </c>
      <c r="C2" s="1151"/>
      <c r="D2" s="1151"/>
      <c r="E2" s="1151"/>
      <c r="F2" s="1150" t="s">
        <v>3</v>
      </c>
      <c r="G2" s="1150"/>
      <c r="H2" s="1150"/>
      <c r="I2" s="1141" t="s">
        <v>23</v>
      </c>
      <c r="J2" s="1147" t="s">
        <v>26</v>
      </c>
      <c r="K2" s="1148"/>
      <c r="L2" s="1149"/>
      <c r="M2" s="1141" t="s">
        <v>362</v>
      </c>
      <c r="N2" s="1141"/>
      <c r="O2" s="1134"/>
      <c r="P2" s="1134"/>
      <c r="Q2" s="1134"/>
      <c r="R2" s="1137"/>
    </row>
    <row r="3" spans="1:18" ht="58.5" customHeight="1" thickBot="1">
      <c r="A3" s="1145"/>
      <c r="B3" s="39" t="s">
        <v>58</v>
      </c>
      <c r="C3" s="39" t="s">
        <v>10</v>
      </c>
      <c r="D3" s="39" t="s">
        <v>12</v>
      </c>
      <c r="E3" s="39" t="s">
        <v>5</v>
      </c>
      <c r="F3" s="39" t="s">
        <v>347</v>
      </c>
      <c r="G3" s="39" t="s">
        <v>11</v>
      </c>
      <c r="H3" s="39" t="s">
        <v>5</v>
      </c>
      <c r="I3" s="1152"/>
      <c r="J3" s="39" t="s">
        <v>8</v>
      </c>
      <c r="K3" s="39" t="s">
        <v>9</v>
      </c>
      <c r="L3" s="39" t="s">
        <v>1</v>
      </c>
      <c r="M3" s="1142"/>
      <c r="N3" s="1142"/>
      <c r="O3" s="1135"/>
      <c r="P3" s="1135"/>
      <c r="Q3" s="1135"/>
      <c r="R3" s="1138"/>
    </row>
    <row r="4" spans="1:25" s="7" customFormat="1" ht="14.25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36">
        <v>15</v>
      </c>
      <c r="P4" s="36">
        <v>16</v>
      </c>
      <c r="Q4" s="36">
        <v>17</v>
      </c>
      <c r="R4" s="260">
        <v>18</v>
      </c>
      <c r="S4" s="5"/>
      <c r="T4" s="5"/>
      <c r="U4" s="5"/>
      <c r="V4" s="5"/>
      <c r="W4" s="5"/>
      <c r="X4" s="5"/>
      <c r="Y4" s="6"/>
    </row>
    <row r="5" spans="1:25" s="7" customFormat="1" ht="28.5">
      <c r="A5" s="137" t="s">
        <v>174</v>
      </c>
      <c r="B5" s="122">
        <v>1500</v>
      </c>
      <c r="C5" s="122">
        <v>2745</v>
      </c>
      <c r="D5" s="122"/>
      <c r="E5" s="122"/>
      <c r="F5" s="122"/>
      <c r="G5" s="122"/>
      <c r="H5" s="122"/>
      <c r="I5" s="122">
        <v>2000</v>
      </c>
      <c r="J5" s="122">
        <v>283457</v>
      </c>
      <c r="K5" s="122">
        <v>3576</v>
      </c>
      <c r="L5" s="266">
        <f>SUM(J5:K5)</f>
        <v>287033</v>
      </c>
      <c r="M5" s="122">
        <v>5080</v>
      </c>
      <c r="N5" s="16"/>
      <c r="O5" s="180">
        <f>SUM(B5+C5+D5+E5+F5+G5+H5+I5+J5+K5+M5)</f>
        <v>298358</v>
      </c>
      <c r="P5" s="122">
        <v>193688</v>
      </c>
      <c r="Q5" s="122">
        <v>203013</v>
      </c>
      <c r="R5" s="262">
        <v>95345</v>
      </c>
      <c r="S5" s="5"/>
      <c r="T5" s="5"/>
      <c r="U5" s="5"/>
      <c r="V5" s="5"/>
      <c r="W5" s="5"/>
      <c r="X5" s="5"/>
      <c r="Y5" s="6"/>
    </row>
    <row r="6" spans="1:25" s="7" customFormat="1" ht="15">
      <c r="A6" s="209" t="s">
        <v>234</v>
      </c>
      <c r="B6" s="179">
        <v>335</v>
      </c>
      <c r="C6" s="16">
        <v>486</v>
      </c>
      <c r="D6" s="17"/>
      <c r="E6" s="17"/>
      <c r="F6" s="17"/>
      <c r="G6" s="17"/>
      <c r="H6" s="16"/>
      <c r="I6" s="16">
        <v>1423</v>
      </c>
      <c r="J6" s="17">
        <v>52559</v>
      </c>
      <c r="K6" s="17">
        <v>0</v>
      </c>
      <c r="L6" s="18">
        <f>J6+K6</f>
        <v>52559</v>
      </c>
      <c r="M6" s="17">
        <v>3878</v>
      </c>
      <c r="N6" s="17"/>
      <c r="O6" s="180">
        <f>SUM(B6+C6+D6+E6+F6+G6+H6+I6+J6+K6+M6)</f>
        <v>58681</v>
      </c>
      <c r="P6" s="431">
        <v>32281</v>
      </c>
      <c r="Q6" s="19">
        <v>36980</v>
      </c>
      <c r="R6" s="182">
        <f>O6-Q6</f>
        <v>21701</v>
      </c>
      <c r="S6" s="5"/>
      <c r="T6" s="5"/>
      <c r="U6" s="5"/>
      <c r="V6" s="5"/>
      <c r="W6" s="5"/>
      <c r="X6" s="5"/>
      <c r="Y6" s="6"/>
    </row>
    <row r="7" spans="1:25" s="7" customFormat="1" ht="15">
      <c r="A7" s="181" t="s">
        <v>215</v>
      </c>
      <c r="B7" s="179">
        <v>335</v>
      </c>
      <c r="C7" s="16">
        <v>486</v>
      </c>
      <c r="D7" s="17"/>
      <c r="E7" s="17"/>
      <c r="F7" s="17"/>
      <c r="G7" s="17"/>
      <c r="H7" s="16"/>
      <c r="I7" s="16"/>
      <c r="J7" s="17"/>
      <c r="K7" s="17"/>
      <c r="L7" s="18">
        <f>J7+K7</f>
        <v>0</v>
      </c>
      <c r="M7" s="17">
        <v>3878</v>
      </c>
      <c r="N7" s="17"/>
      <c r="O7" s="18">
        <f>SUM(B7+C7+D7+E7+F7+G7+H7+I7+J7+K7+M7)</f>
        <v>4699</v>
      </c>
      <c r="P7" s="19">
        <v>32281</v>
      </c>
      <c r="Q7" s="19">
        <v>36980</v>
      </c>
      <c r="R7" s="182"/>
      <c r="S7" s="5"/>
      <c r="T7" s="5"/>
      <c r="U7" s="5"/>
      <c r="V7" s="5"/>
      <c r="W7" s="5"/>
      <c r="X7" s="5"/>
      <c r="Y7" s="6"/>
    </row>
    <row r="8" spans="1:25" s="7" customFormat="1" ht="15">
      <c r="A8" s="209" t="s">
        <v>311</v>
      </c>
      <c r="B8" s="179">
        <v>335</v>
      </c>
      <c r="C8" s="16">
        <v>486</v>
      </c>
      <c r="D8" s="17"/>
      <c r="E8" s="17"/>
      <c r="F8" s="17"/>
      <c r="G8" s="17"/>
      <c r="H8" s="16"/>
      <c r="I8" s="16">
        <v>1423</v>
      </c>
      <c r="J8" s="17">
        <v>52559</v>
      </c>
      <c r="K8" s="17">
        <v>0</v>
      </c>
      <c r="L8" s="18">
        <f>J8+K8</f>
        <v>52559</v>
      </c>
      <c r="M8" s="17">
        <v>3878</v>
      </c>
      <c r="N8" s="17">
        <v>-3267</v>
      </c>
      <c r="O8" s="18">
        <f>SUM(B8+C8+D8+E8+F8+G8+H8+I8+J8+K8+M8+N8)</f>
        <v>55414</v>
      </c>
      <c r="P8" s="19">
        <v>32281</v>
      </c>
      <c r="Q8" s="19">
        <v>36980</v>
      </c>
      <c r="R8" s="182">
        <f>O8-Q8</f>
        <v>18434</v>
      </c>
      <c r="S8" s="5"/>
      <c r="T8" s="5"/>
      <c r="U8" s="5"/>
      <c r="V8" s="5"/>
      <c r="W8" s="5"/>
      <c r="X8" s="5"/>
      <c r="Y8" s="6"/>
    </row>
    <row r="9" spans="1:25" s="7" customFormat="1" ht="15">
      <c r="A9" s="181" t="s">
        <v>215</v>
      </c>
      <c r="B9" s="179">
        <v>335</v>
      </c>
      <c r="C9" s="16">
        <v>486</v>
      </c>
      <c r="D9" s="17"/>
      <c r="E9" s="17"/>
      <c r="F9" s="17"/>
      <c r="G9" s="17"/>
      <c r="H9" s="16"/>
      <c r="I9" s="16"/>
      <c r="J9" s="17"/>
      <c r="K9" s="17"/>
      <c r="L9" s="180"/>
      <c r="M9" s="17">
        <v>3878</v>
      </c>
      <c r="N9" s="17"/>
      <c r="O9" s="18">
        <f>SUM(B9+C9+D9+E9+F9+G9+H9+I9+J9+K9+M9+N9)</f>
        <v>4699</v>
      </c>
      <c r="P9" s="19">
        <v>32281</v>
      </c>
      <c r="Q9" s="19">
        <v>36980</v>
      </c>
      <c r="R9" s="182"/>
      <c r="S9" s="5"/>
      <c r="T9" s="5"/>
      <c r="U9" s="5"/>
      <c r="V9" s="5"/>
      <c r="W9" s="5"/>
      <c r="X9" s="5"/>
      <c r="Y9" s="6"/>
    </row>
    <row r="10" spans="1:25" s="7" customFormat="1" ht="13.5">
      <c r="A10" s="211" t="s">
        <v>310</v>
      </c>
      <c r="B10" s="349">
        <f>B8/B6</f>
        <v>1</v>
      </c>
      <c r="C10" s="349">
        <f>C8/C6</f>
        <v>1</v>
      </c>
      <c r="D10" s="349"/>
      <c r="E10" s="349"/>
      <c r="F10" s="348"/>
      <c r="G10" s="348"/>
      <c r="H10" s="348"/>
      <c r="I10" s="348">
        <f aca="true" t="shared" si="0" ref="I10:R10">I8/I6</f>
        <v>1</v>
      </c>
      <c r="J10" s="348">
        <f t="shared" si="0"/>
        <v>1</v>
      </c>
      <c r="K10" s="348"/>
      <c r="L10" s="433">
        <f t="shared" si="0"/>
        <v>1</v>
      </c>
      <c r="M10" s="348">
        <f t="shared" si="0"/>
        <v>1</v>
      </c>
      <c r="N10" s="348"/>
      <c r="O10" s="348">
        <f t="shared" si="0"/>
        <v>0.9443261021454985</v>
      </c>
      <c r="P10" s="348">
        <f t="shared" si="0"/>
        <v>1</v>
      </c>
      <c r="Q10" s="348">
        <f t="shared" si="0"/>
        <v>1</v>
      </c>
      <c r="R10" s="357">
        <f t="shared" si="0"/>
        <v>0.8494539422146445</v>
      </c>
      <c r="S10" s="5"/>
      <c r="T10" s="5"/>
      <c r="U10" s="5"/>
      <c r="V10" s="5"/>
      <c r="W10" s="5"/>
      <c r="X10" s="5"/>
      <c r="Y10" s="6"/>
    </row>
    <row r="11" spans="1:25" s="7" customFormat="1" ht="42.75">
      <c r="A11" s="261" t="s">
        <v>328</v>
      </c>
      <c r="B11" s="179">
        <v>1785</v>
      </c>
      <c r="C11" s="16">
        <v>159</v>
      </c>
      <c r="D11" s="17"/>
      <c r="E11" s="17"/>
      <c r="F11" s="17"/>
      <c r="G11" s="17"/>
      <c r="H11" s="16"/>
      <c r="I11" s="16">
        <v>577</v>
      </c>
      <c r="J11" s="17">
        <v>246259</v>
      </c>
      <c r="K11" s="17">
        <v>5318</v>
      </c>
      <c r="L11" s="180">
        <f>SUM(J11:K11)</f>
        <v>251577</v>
      </c>
      <c r="M11" s="17">
        <v>1202</v>
      </c>
      <c r="N11" s="17"/>
      <c r="O11" s="18">
        <f>SUM(B11+C11+D11+E11+F11+G11+H11+I11+J11+K11+M11)</f>
        <v>255300</v>
      </c>
      <c r="P11" s="19">
        <v>168624</v>
      </c>
      <c r="Q11" s="19">
        <v>171770</v>
      </c>
      <c r="R11" s="182">
        <f>O11-Q11</f>
        <v>83530</v>
      </c>
      <c r="S11" s="5"/>
      <c r="T11" s="5"/>
      <c r="U11" s="5"/>
      <c r="V11" s="5"/>
      <c r="W11" s="5"/>
      <c r="X11" s="5"/>
      <c r="Y11" s="6"/>
    </row>
    <row r="12" spans="1:25" s="7" customFormat="1" ht="15">
      <c r="A12" s="181" t="s">
        <v>215</v>
      </c>
      <c r="B12" s="179">
        <v>1785</v>
      </c>
      <c r="C12" s="16">
        <v>159</v>
      </c>
      <c r="D12" s="17"/>
      <c r="E12" s="17"/>
      <c r="F12" s="17"/>
      <c r="G12" s="17"/>
      <c r="H12" s="16"/>
      <c r="I12" s="16">
        <v>0</v>
      </c>
      <c r="J12" s="17">
        <v>0</v>
      </c>
      <c r="K12" s="17">
        <v>0</v>
      </c>
      <c r="L12" s="180">
        <f>SUM(J12:K12)</f>
        <v>0</v>
      </c>
      <c r="M12" s="17">
        <v>1202</v>
      </c>
      <c r="N12" s="17"/>
      <c r="O12" s="18">
        <f>SUM(B12+C12+D12+E12+F12+G12+H12+I12+J12+K12+M12+N12)</f>
        <v>3146</v>
      </c>
      <c r="P12" s="431">
        <v>168624</v>
      </c>
      <c r="Q12" s="19">
        <v>171770</v>
      </c>
      <c r="R12" s="182"/>
      <c r="S12" s="5"/>
      <c r="T12" s="5"/>
      <c r="U12" s="5"/>
      <c r="V12" s="5"/>
      <c r="W12" s="5"/>
      <c r="X12" s="5"/>
      <c r="Y12" s="6"/>
    </row>
    <row r="13" spans="1:25" s="7" customFormat="1" ht="15">
      <c r="A13" s="209" t="s">
        <v>311</v>
      </c>
      <c r="B13" s="179">
        <v>480</v>
      </c>
      <c r="C13" s="16">
        <v>1976</v>
      </c>
      <c r="D13" s="17">
        <v>8052</v>
      </c>
      <c r="E13" s="17"/>
      <c r="F13" s="17"/>
      <c r="G13" s="17"/>
      <c r="H13" s="16"/>
      <c r="I13" s="16">
        <v>508</v>
      </c>
      <c r="J13" s="17">
        <v>218677</v>
      </c>
      <c r="K13" s="17">
        <v>1307</v>
      </c>
      <c r="L13" s="180">
        <f>SUM(J13:K13)</f>
        <v>219984</v>
      </c>
      <c r="M13" s="17">
        <v>1202</v>
      </c>
      <c r="N13" s="17">
        <v>100</v>
      </c>
      <c r="O13" s="18">
        <f>SUM(B13+C13+D13+E13+F13+G13+H13+I13+J13+K13+M13+N13)</f>
        <v>232302</v>
      </c>
      <c r="P13" s="19">
        <v>168624</v>
      </c>
      <c r="Q13" s="19">
        <v>179132</v>
      </c>
      <c r="R13" s="182">
        <f>O13-Q13</f>
        <v>53170</v>
      </c>
      <c r="S13" s="5"/>
      <c r="T13" s="5"/>
      <c r="U13" s="5"/>
      <c r="V13" s="5"/>
      <c r="W13" s="5"/>
      <c r="X13" s="5"/>
      <c r="Y13" s="6"/>
    </row>
    <row r="14" spans="1:25" s="7" customFormat="1" ht="15">
      <c r="A14" s="181" t="s">
        <v>215</v>
      </c>
      <c r="B14" s="179">
        <v>480</v>
      </c>
      <c r="C14" s="16">
        <v>1976</v>
      </c>
      <c r="D14" s="17">
        <v>8052</v>
      </c>
      <c r="E14" s="17"/>
      <c r="F14" s="17"/>
      <c r="G14" s="17"/>
      <c r="H14" s="16"/>
      <c r="I14" s="16"/>
      <c r="J14" s="17"/>
      <c r="K14" s="17"/>
      <c r="L14" s="180"/>
      <c r="M14" s="17">
        <v>0</v>
      </c>
      <c r="N14" s="17">
        <v>0</v>
      </c>
      <c r="O14" s="18">
        <f>SUM(B14+C14+D14+E14+F14+G14+H14+I14+J14+K14+M14+N14)</f>
        <v>10508</v>
      </c>
      <c r="P14" s="19">
        <v>168624</v>
      </c>
      <c r="Q14" s="19">
        <f>O14+P14</f>
        <v>179132</v>
      </c>
      <c r="R14" s="182"/>
      <c r="S14" s="5"/>
      <c r="T14" s="5"/>
      <c r="U14" s="5"/>
      <c r="V14" s="5"/>
      <c r="W14" s="5"/>
      <c r="X14" s="5"/>
      <c r="Y14" s="6"/>
    </row>
    <row r="15" spans="1:25" s="7" customFormat="1" ht="13.5">
      <c r="A15" s="211" t="s">
        <v>310</v>
      </c>
      <c r="B15" s="349">
        <f>B13/B11</f>
        <v>0.2689075630252101</v>
      </c>
      <c r="C15" s="349">
        <f aca="true" t="shared" si="1" ref="C15:R15">C13/C11</f>
        <v>12.427672955974844</v>
      </c>
      <c r="D15" s="349"/>
      <c r="E15" s="349"/>
      <c r="F15" s="349"/>
      <c r="G15" s="349"/>
      <c r="H15" s="349"/>
      <c r="I15" s="349">
        <f t="shared" si="1"/>
        <v>0.8804159445407279</v>
      </c>
      <c r="J15" s="349">
        <f t="shared" si="1"/>
        <v>0.8879959717208306</v>
      </c>
      <c r="K15" s="349">
        <f t="shared" si="1"/>
        <v>0.24576908612260248</v>
      </c>
      <c r="L15" s="349">
        <f t="shared" si="1"/>
        <v>0.8744201576455717</v>
      </c>
      <c r="M15" s="349">
        <f t="shared" si="1"/>
        <v>1</v>
      </c>
      <c r="N15" s="349"/>
      <c r="O15" s="349">
        <f t="shared" si="1"/>
        <v>0.9099177438307873</v>
      </c>
      <c r="P15" s="349">
        <f t="shared" si="1"/>
        <v>1</v>
      </c>
      <c r="Q15" s="349">
        <f t="shared" si="1"/>
        <v>1.0428596378878734</v>
      </c>
      <c r="R15" s="358">
        <f t="shared" si="1"/>
        <v>0.6365377708607686</v>
      </c>
      <c r="S15" s="5"/>
      <c r="T15" s="5"/>
      <c r="U15" s="5"/>
      <c r="V15" s="5"/>
      <c r="W15" s="5"/>
      <c r="X15" s="5"/>
      <c r="Y15" s="6"/>
    </row>
    <row r="16" spans="1:18" s="8" customFormat="1" ht="28.5">
      <c r="A16" s="163" t="s">
        <v>237</v>
      </c>
      <c r="B16" s="218"/>
      <c r="C16" s="19">
        <v>500</v>
      </c>
      <c r="D16" s="20"/>
      <c r="E16" s="20"/>
      <c r="F16" s="20"/>
      <c r="G16" s="20"/>
      <c r="H16" s="19"/>
      <c r="I16" s="19"/>
      <c r="J16" s="21">
        <v>263067</v>
      </c>
      <c r="K16" s="21"/>
      <c r="L16" s="18">
        <f>SUM(J16:K16)</f>
        <v>263067</v>
      </c>
      <c r="M16" s="20"/>
      <c r="N16" s="20"/>
      <c r="O16" s="18">
        <f>SUM(B16+C16+D16+E16+F16+G16+H16+I16+J16+K16+M16)</f>
        <v>263567</v>
      </c>
      <c r="P16" s="19">
        <v>245048</v>
      </c>
      <c r="Q16" s="19">
        <v>245048</v>
      </c>
      <c r="R16" s="182">
        <f>O16-Q16</f>
        <v>18519</v>
      </c>
    </row>
    <row r="17" spans="1:18" s="8" customFormat="1" ht="15">
      <c r="A17" s="163" t="s">
        <v>234</v>
      </c>
      <c r="B17" s="219"/>
      <c r="C17" s="16">
        <v>1302</v>
      </c>
      <c r="D17" s="22">
        <v>1593</v>
      </c>
      <c r="E17" s="22">
        <v>210</v>
      </c>
      <c r="F17" s="22"/>
      <c r="G17" s="22">
        <v>386</v>
      </c>
      <c r="H17" s="16"/>
      <c r="I17" s="16"/>
      <c r="J17" s="17">
        <v>283676</v>
      </c>
      <c r="K17" s="17"/>
      <c r="L17" s="18">
        <f aca="true" t="shared" si="2" ref="L17:L59">SUM(J17:K17)</f>
        <v>283676</v>
      </c>
      <c r="M17" s="179">
        <v>1028</v>
      </c>
      <c r="N17" s="179"/>
      <c r="O17" s="18">
        <f>SUM(B17+C17+D17+E17+F17+G17+H17+I17+J17+K17+M17)</f>
        <v>288195</v>
      </c>
      <c r="P17" s="19">
        <v>265037</v>
      </c>
      <c r="Q17" s="19">
        <v>265037</v>
      </c>
      <c r="R17" s="182">
        <f>O17-Q17</f>
        <v>23158</v>
      </c>
    </row>
    <row r="18" spans="1:18" s="8" customFormat="1" ht="15">
      <c r="A18" s="14" t="s">
        <v>215</v>
      </c>
      <c r="B18" s="219"/>
      <c r="C18" s="16"/>
      <c r="D18" s="22"/>
      <c r="E18" s="22"/>
      <c r="F18" s="22"/>
      <c r="G18" s="22"/>
      <c r="H18" s="16"/>
      <c r="I18" s="16"/>
      <c r="J18" s="17"/>
      <c r="K18" s="17"/>
      <c r="L18" s="18">
        <f t="shared" si="2"/>
        <v>0</v>
      </c>
      <c r="M18" s="22"/>
      <c r="N18" s="22"/>
      <c r="O18" s="18">
        <f>SUM(B18+C18+D18+E18+F18+G18+H18+I18+J18+K18+M18)</f>
        <v>0</v>
      </c>
      <c r="P18" s="19">
        <v>265037</v>
      </c>
      <c r="Q18" s="19">
        <f>SUM(O18:P18)</f>
        <v>265037</v>
      </c>
      <c r="R18" s="182"/>
    </row>
    <row r="19" spans="1:18" s="8" customFormat="1" ht="15">
      <c r="A19" s="209" t="s">
        <v>311</v>
      </c>
      <c r="B19" s="219"/>
      <c r="C19" s="16">
        <v>1302</v>
      </c>
      <c r="D19" s="22">
        <v>2024</v>
      </c>
      <c r="E19" s="22">
        <v>210</v>
      </c>
      <c r="F19" s="22"/>
      <c r="G19" s="22">
        <v>386</v>
      </c>
      <c r="H19" s="16"/>
      <c r="I19" s="16"/>
      <c r="J19" s="17">
        <v>277666</v>
      </c>
      <c r="K19" s="17">
        <v>330</v>
      </c>
      <c r="L19" s="18">
        <f t="shared" si="2"/>
        <v>277996</v>
      </c>
      <c r="M19" s="22">
        <v>1028</v>
      </c>
      <c r="N19" s="22"/>
      <c r="O19" s="18">
        <f>SUM(B19+C19+D19+E19+F19+G19+H19+I19+J19+K19+M19)</f>
        <v>282946</v>
      </c>
      <c r="P19" s="19">
        <v>265037</v>
      </c>
      <c r="Q19" s="19">
        <v>265037</v>
      </c>
      <c r="R19" s="182">
        <f>O19-Q19</f>
        <v>17909</v>
      </c>
    </row>
    <row r="20" spans="1:18" s="8" customFormat="1" ht="15">
      <c r="A20" s="14" t="s">
        <v>215</v>
      </c>
      <c r="B20" s="219"/>
      <c r="C20" s="16"/>
      <c r="D20" s="22"/>
      <c r="E20" s="22"/>
      <c r="F20" s="22"/>
      <c r="G20" s="22"/>
      <c r="H20" s="16"/>
      <c r="I20" s="16"/>
      <c r="J20" s="17"/>
      <c r="K20" s="17"/>
      <c r="L20" s="18"/>
      <c r="M20" s="22"/>
      <c r="N20" s="22"/>
      <c r="O20" s="18">
        <f>SUM(B20+C20+D20+E20+F20+G20+H20+I20+J20+K20+M20)</f>
        <v>0</v>
      </c>
      <c r="P20" s="19">
        <v>265037</v>
      </c>
      <c r="Q20" s="19">
        <f>O20+P20</f>
        <v>265037</v>
      </c>
      <c r="R20" s="182"/>
    </row>
    <row r="21" spans="1:18" s="8" customFormat="1" ht="13.5">
      <c r="A21" s="163" t="s">
        <v>310</v>
      </c>
      <c r="B21" s="350"/>
      <c r="C21" s="350">
        <f aca="true" t="shared" si="3" ref="C21:R21">C19/C17</f>
        <v>1</v>
      </c>
      <c r="D21" s="350">
        <f t="shared" si="3"/>
        <v>1.2705586942875078</v>
      </c>
      <c r="E21" s="350"/>
      <c r="F21" s="350"/>
      <c r="G21" s="350"/>
      <c r="H21" s="350"/>
      <c r="I21" s="350"/>
      <c r="J21" s="350">
        <f t="shared" si="3"/>
        <v>0.9788138580634245</v>
      </c>
      <c r="K21" s="350"/>
      <c r="L21" s="350">
        <f t="shared" si="3"/>
        <v>0.9799771570383113</v>
      </c>
      <c r="M21" s="350">
        <f t="shared" si="3"/>
        <v>1</v>
      </c>
      <c r="N21" s="350"/>
      <c r="O21" s="350">
        <f t="shared" si="3"/>
        <v>0.9817866375197349</v>
      </c>
      <c r="P21" s="350">
        <f t="shared" si="3"/>
        <v>1</v>
      </c>
      <c r="Q21" s="350">
        <f t="shared" si="3"/>
        <v>1</v>
      </c>
      <c r="R21" s="359">
        <f t="shared" si="3"/>
        <v>0.7733396666378789</v>
      </c>
    </row>
    <row r="22" spans="1:18" ht="28.5">
      <c r="A22" s="163" t="s">
        <v>238</v>
      </c>
      <c r="B22" s="219"/>
      <c r="C22" s="16">
        <v>48500</v>
      </c>
      <c r="D22" s="22">
        <v>24424</v>
      </c>
      <c r="E22" s="22"/>
      <c r="F22" s="22"/>
      <c r="G22" s="22"/>
      <c r="H22" s="16"/>
      <c r="I22" s="16"/>
      <c r="J22" s="17">
        <v>50000</v>
      </c>
      <c r="K22" s="17"/>
      <c r="L22" s="18">
        <f t="shared" si="2"/>
        <v>50000</v>
      </c>
      <c r="M22" s="22"/>
      <c r="N22" s="22"/>
      <c r="O22" s="18">
        <f>SUM(B22+C22+D22+E22+F22+G22+H22+I22+J22+K22+M22)</f>
        <v>122924</v>
      </c>
      <c r="P22" s="19">
        <v>18000</v>
      </c>
      <c r="Q22" s="19">
        <v>90924</v>
      </c>
      <c r="R22" s="182">
        <f>O22-Q22</f>
        <v>32000</v>
      </c>
    </row>
    <row r="23" spans="1:18" ht="15">
      <c r="A23" s="163" t="s">
        <v>234</v>
      </c>
      <c r="B23" s="220"/>
      <c r="C23" s="19">
        <v>71848</v>
      </c>
      <c r="D23" s="210">
        <v>24707</v>
      </c>
      <c r="E23" s="210"/>
      <c r="F23" s="210"/>
      <c r="G23" s="210">
        <v>1944</v>
      </c>
      <c r="H23" s="19"/>
      <c r="I23" s="19"/>
      <c r="J23" s="19">
        <v>52607</v>
      </c>
      <c r="K23" s="19">
        <v>464</v>
      </c>
      <c r="L23" s="18">
        <f>SUM(J23:K23)</f>
        <v>53071</v>
      </c>
      <c r="M23" s="210">
        <v>8249</v>
      </c>
      <c r="N23" s="210"/>
      <c r="O23" s="18">
        <f>SUM(B23+C23+D23+E23+F23+G23+H23+I23+J23+K23+M23)</f>
        <v>159819</v>
      </c>
      <c r="P23" s="19">
        <v>20333</v>
      </c>
      <c r="Q23" s="19">
        <v>93014</v>
      </c>
      <c r="R23" s="182">
        <f>O23-Q23</f>
        <v>66805</v>
      </c>
    </row>
    <row r="24" spans="1:18" ht="15">
      <c r="A24" s="14" t="s">
        <v>215</v>
      </c>
      <c r="B24" s="221"/>
      <c r="C24" s="16">
        <v>48500</v>
      </c>
      <c r="D24" s="16">
        <v>24181</v>
      </c>
      <c r="E24" s="16"/>
      <c r="F24" s="16"/>
      <c r="G24" s="16"/>
      <c r="H24" s="16"/>
      <c r="I24" s="16"/>
      <c r="J24" s="17"/>
      <c r="K24" s="17"/>
      <c r="L24" s="18">
        <f t="shared" si="2"/>
        <v>0</v>
      </c>
      <c r="M24" s="210"/>
      <c r="N24" s="210"/>
      <c r="O24" s="18">
        <f>SUM(B24+C24+D24+E24+F24+G24+H24+I24+J24+K24+M24)</f>
        <v>72681</v>
      </c>
      <c r="P24" s="19">
        <v>20333</v>
      </c>
      <c r="Q24" s="19">
        <v>93014</v>
      </c>
      <c r="R24" s="182"/>
    </row>
    <row r="25" spans="1:18" ht="15">
      <c r="A25" s="339" t="s">
        <v>311</v>
      </c>
      <c r="B25" s="220"/>
      <c r="C25" s="16">
        <v>71848</v>
      </c>
      <c r="D25" s="16">
        <v>28973</v>
      </c>
      <c r="E25" s="16"/>
      <c r="F25" s="16"/>
      <c r="G25" s="16">
        <v>736</v>
      </c>
      <c r="H25" s="16"/>
      <c r="I25" s="16"/>
      <c r="J25" s="17">
        <v>47782</v>
      </c>
      <c r="K25" s="17">
        <v>464</v>
      </c>
      <c r="L25" s="18">
        <f t="shared" si="2"/>
        <v>48246</v>
      </c>
      <c r="M25" s="210">
        <v>8249</v>
      </c>
      <c r="N25" s="210">
        <v>0</v>
      </c>
      <c r="O25" s="18">
        <f>SUM(B25+C25+D25+E25+F25+G25+H25+I25+J25+K25+M25+N25)</f>
        <v>158052</v>
      </c>
      <c r="P25" s="19">
        <v>20333</v>
      </c>
      <c r="Q25" s="19">
        <v>93014</v>
      </c>
      <c r="R25" s="182">
        <f>O25-Q25</f>
        <v>65038</v>
      </c>
    </row>
    <row r="26" spans="1:18" ht="15">
      <c r="A26" s="14" t="s">
        <v>215</v>
      </c>
      <c r="B26" s="220"/>
      <c r="C26" s="16">
        <v>48500</v>
      </c>
      <c r="D26" s="16">
        <v>24181</v>
      </c>
      <c r="E26" s="16"/>
      <c r="F26" s="16"/>
      <c r="G26" s="16"/>
      <c r="H26" s="16"/>
      <c r="I26" s="16"/>
      <c r="J26" s="17"/>
      <c r="K26" s="17"/>
      <c r="L26" s="18"/>
      <c r="M26" s="210"/>
      <c r="N26" s="210"/>
      <c r="O26" s="18">
        <f>SUM(B26+C26+D26+E26+F26+G26+H26+I26+J26+K26+M26+N26)</f>
        <v>72681</v>
      </c>
      <c r="P26" s="19">
        <v>20333</v>
      </c>
      <c r="Q26" s="19">
        <f>O26+P26</f>
        <v>93014</v>
      </c>
      <c r="R26" s="182"/>
    </row>
    <row r="27" spans="1:18" ht="13.5">
      <c r="A27" s="163" t="s">
        <v>310</v>
      </c>
      <c r="B27" s="351"/>
      <c r="C27" s="352">
        <f aca="true" t="shared" si="4" ref="C27:R27">C25/C23</f>
        <v>1</v>
      </c>
      <c r="D27" s="352">
        <f t="shared" si="4"/>
        <v>1.1726636175982514</v>
      </c>
      <c r="E27" s="352"/>
      <c r="F27" s="352"/>
      <c r="G27" s="548">
        <f t="shared" si="4"/>
        <v>0.3786008230452675</v>
      </c>
      <c r="H27" s="352"/>
      <c r="I27" s="352"/>
      <c r="J27" s="352">
        <f t="shared" si="4"/>
        <v>0.9082821677723497</v>
      </c>
      <c r="K27" s="434">
        <f t="shared" si="4"/>
        <v>1</v>
      </c>
      <c r="L27" s="351">
        <f t="shared" si="4"/>
        <v>0.9090840572063839</v>
      </c>
      <c r="M27" s="351">
        <f t="shared" si="4"/>
        <v>1</v>
      </c>
      <c r="N27" s="351"/>
      <c r="O27" s="351">
        <f t="shared" si="4"/>
        <v>0.9889437426088262</v>
      </c>
      <c r="P27" s="351">
        <f t="shared" si="4"/>
        <v>1</v>
      </c>
      <c r="Q27" s="351">
        <f t="shared" si="4"/>
        <v>1</v>
      </c>
      <c r="R27" s="360">
        <f t="shared" si="4"/>
        <v>0.9735498839907193</v>
      </c>
    </row>
    <row r="28" spans="1:18" ht="28.5">
      <c r="A28" s="163" t="s">
        <v>212</v>
      </c>
      <c r="B28" s="222"/>
      <c r="C28" s="19">
        <v>2700</v>
      </c>
      <c r="D28" s="19"/>
      <c r="E28" s="19"/>
      <c r="F28" s="19"/>
      <c r="G28" s="19"/>
      <c r="H28" s="19"/>
      <c r="I28" s="19"/>
      <c r="J28" s="19">
        <v>32732</v>
      </c>
      <c r="K28" s="19"/>
      <c r="L28" s="18">
        <f t="shared" si="2"/>
        <v>32732</v>
      </c>
      <c r="M28" s="23"/>
      <c r="N28" s="23"/>
      <c r="O28" s="18">
        <f>SUM(B28+C28+D28+E28+F28+G28+H28+I28+J28+K28+M28)</f>
        <v>35432</v>
      </c>
      <c r="P28" s="19">
        <v>5000</v>
      </c>
      <c r="Q28" s="19">
        <v>7500</v>
      </c>
      <c r="R28" s="182">
        <f>O28-Q28</f>
        <v>27932</v>
      </c>
    </row>
    <row r="29" spans="1:18" ht="15">
      <c r="A29" s="163" t="s">
        <v>329</v>
      </c>
      <c r="B29" s="222"/>
      <c r="C29" s="16">
        <v>4725</v>
      </c>
      <c r="D29" s="16">
        <v>16108</v>
      </c>
      <c r="E29" s="16"/>
      <c r="F29" s="16"/>
      <c r="G29" s="16"/>
      <c r="H29" s="16"/>
      <c r="I29" s="16"/>
      <c r="J29" s="17">
        <v>35807</v>
      </c>
      <c r="K29" s="17">
        <v>3143</v>
      </c>
      <c r="L29" s="18">
        <f t="shared" si="2"/>
        <v>38950</v>
      </c>
      <c r="M29" s="23">
        <v>2709</v>
      </c>
      <c r="N29" s="23"/>
      <c r="O29" s="18">
        <f>SUM(B29+C29+D29+E29+F29+G29+H29+I29+J29+K29+M29)</f>
        <v>62492</v>
      </c>
      <c r="P29" s="19">
        <v>8518</v>
      </c>
      <c r="Q29" s="19">
        <v>11018</v>
      </c>
      <c r="R29" s="182">
        <f>O29-Q29</f>
        <v>51474</v>
      </c>
    </row>
    <row r="30" spans="1:18" ht="15">
      <c r="A30" s="14" t="s">
        <v>215</v>
      </c>
      <c r="B30" s="222"/>
      <c r="C30" s="16">
        <v>2500</v>
      </c>
      <c r="D30" s="16"/>
      <c r="E30" s="16"/>
      <c r="F30" s="16"/>
      <c r="G30" s="16"/>
      <c r="H30" s="16"/>
      <c r="I30" s="16"/>
      <c r="J30" s="17"/>
      <c r="K30" s="17"/>
      <c r="L30" s="18">
        <f t="shared" si="2"/>
        <v>0</v>
      </c>
      <c r="M30" s="23"/>
      <c r="N30" s="23"/>
      <c r="O30" s="18">
        <f>SUM(B30+C30+D30+E30+F30+G30+H30+I30+J30+K30+M30)</f>
        <v>2500</v>
      </c>
      <c r="P30" s="19">
        <v>8518</v>
      </c>
      <c r="Q30" s="19">
        <f>SUM(O30:P30)</f>
        <v>11018</v>
      </c>
      <c r="R30" s="182"/>
    </row>
    <row r="31" spans="1:18" ht="15">
      <c r="A31" s="163" t="s">
        <v>311</v>
      </c>
      <c r="B31" s="222"/>
      <c r="C31" s="16">
        <v>4725</v>
      </c>
      <c r="D31" s="16">
        <v>17825</v>
      </c>
      <c r="E31" s="16"/>
      <c r="F31" s="16"/>
      <c r="G31" s="16"/>
      <c r="H31" s="16"/>
      <c r="I31" s="16"/>
      <c r="J31" s="17">
        <v>34847</v>
      </c>
      <c r="K31" s="17">
        <v>3177</v>
      </c>
      <c r="L31" s="18">
        <f t="shared" si="2"/>
        <v>38024</v>
      </c>
      <c r="M31" s="23">
        <v>2709</v>
      </c>
      <c r="N31" s="23"/>
      <c r="O31" s="18">
        <f>SUM(B31+C31+D31+E31+F31+G31+H31+I31+J31+K31+M31+N31)</f>
        <v>63283</v>
      </c>
      <c r="P31" s="19">
        <v>8518</v>
      </c>
      <c r="Q31" s="19">
        <v>11791</v>
      </c>
      <c r="R31" s="182">
        <f>O31-Q31</f>
        <v>51492</v>
      </c>
    </row>
    <row r="32" spans="1:18" ht="15">
      <c r="A32" s="14" t="s">
        <v>215</v>
      </c>
      <c r="B32" s="222"/>
      <c r="C32" s="16">
        <v>3273</v>
      </c>
      <c r="D32" s="16"/>
      <c r="E32" s="16"/>
      <c r="F32" s="16"/>
      <c r="G32" s="16"/>
      <c r="H32" s="16"/>
      <c r="I32" s="16"/>
      <c r="J32" s="17"/>
      <c r="K32" s="17"/>
      <c r="L32" s="18"/>
      <c r="M32" s="23"/>
      <c r="N32" s="23"/>
      <c r="O32" s="18">
        <f>SUM(B32+C32+D32+E32+F32+G32+H32+I32+J32+K32+M32+N32)</f>
        <v>3273</v>
      </c>
      <c r="P32" s="19">
        <v>8518</v>
      </c>
      <c r="Q32" s="19">
        <f>O32+P32</f>
        <v>11791</v>
      </c>
      <c r="R32" s="182"/>
    </row>
    <row r="33" spans="1:18" ht="13.5">
      <c r="A33" s="163" t="s">
        <v>310</v>
      </c>
      <c r="B33" s="351"/>
      <c r="C33" s="352">
        <f aca="true" t="shared" si="5" ref="C33:R33">C31/C29</f>
        <v>1</v>
      </c>
      <c r="D33" s="352">
        <f t="shared" si="5"/>
        <v>1.106592997268438</v>
      </c>
      <c r="E33" s="352"/>
      <c r="F33" s="352"/>
      <c r="G33" s="352"/>
      <c r="H33" s="352"/>
      <c r="I33" s="352"/>
      <c r="J33" s="352">
        <f t="shared" si="5"/>
        <v>0.973189599798922</v>
      </c>
      <c r="K33" s="352">
        <f t="shared" si="5"/>
        <v>1.0108176901049952</v>
      </c>
      <c r="L33" s="352">
        <f t="shared" si="5"/>
        <v>0.9762259306803595</v>
      </c>
      <c r="M33" s="351">
        <f t="shared" si="5"/>
        <v>1</v>
      </c>
      <c r="N33" s="351"/>
      <c r="O33" s="351">
        <f t="shared" si="5"/>
        <v>1.0126576201753825</v>
      </c>
      <c r="P33" s="351">
        <f t="shared" si="5"/>
        <v>1</v>
      </c>
      <c r="Q33" s="351">
        <f t="shared" si="5"/>
        <v>1.0701579233980758</v>
      </c>
      <c r="R33" s="360">
        <f t="shared" si="5"/>
        <v>1.0003496911061895</v>
      </c>
    </row>
    <row r="34" spans="1:18" ht="15">
      <c r="A34" s="163" t="s">
        <v>239</v>
      </c>
      <c r="B34" s="218"/>
      <c r="C34" s="19"/>
      <c r="D34" s="19"/>
      <c r="E34" s="19"/>
      <c r="F34" s="19"/>
      <c r="G34" s="19"/>
      <c r="H34" s="19"/>
      <c r="I34" s="19"/>
      <c r="J34" s="19">
        <v>2100</v>
      </c>
      <c r="K34" s="19"/>
      <c r="L34" s="18">
        <f t="shared" si="2"/>
        <v>2100</v>
      </c>
      <c r="M34" s="23"/>
      <c r="N34" s="23"/>
      <c r="O34" s="18">
        <f>SUM(B34+C34+D34+E34+F34+G34+H34+I34+J34+K34+M34)</f>
        <v>2100</v>
      </c>
      <c r="P34" s="19">
        <v>0</v>
      </c>
      <c r="Q34" s="19">
        <v>0</v>
      </c>
      <c r="R34" s="182">
        <v>2100</v>
      </c>
    </row>
    <row r="35" spans="1:18" ht="15">
      <c r="A35" s="163" t="s">
        <v>234</v>
      </c>
      <c r="B35" s="218"/>
      <c r="C35" s="16">
        <v>490</v>
      </c>
      <c r="D35" s="16"/>
      <c r="E35" s="16"/>
      <c r="F35" s="16"/>
      <c r="G35" s="16"/>
      <c r="H35" s="16"/>
      <c r="I35" s="16"/>
      <c r="J35" s="17">
        <v>1857</v>
      </c>
      <c r="K35" s="17"/>
      <c r="L35" s="18">
        <f t="shared" si="2"/>
        <v>1857</v>
      </c>
      <c r="M35" s="23"/>
      <c r="N35" s="23"/>
      <c r="O35" s="18">
        <f>SUM(B35+C35+D35+E35+F35+G35+H35+I35+J35+K35+M35)</f>
        <v>2347</v>
      </c>
      <c r="P35" s="19">
        <v>67</v>
      </c>
      <c r="Q35" s="19">
        <v>67</v>
      </c>
      <c r="R35" s="182">
        <v>2280</v>
      </c>
    </row>
    <row r="36" spans="1:18" ht="15">
      <c r="A36" s="14" t="s">
        <v>215</v>
      </c>
      <c r="B36" s="218"/>
      <c r="C36" s="16">
        <v>0</v>
      </c>
      <c r="D36" s="16"/>
      <c r="E36" s="16"/>
      <c r="F36" s="16"/>
      <c r="G36" s="16"/>
      <c r="H36" s="16"/>
      <c r="I36" s="16"/>
      <c r="J36" s="17">
        <v>0</v>
      </c>
      <c r="K36" s="17">
        <v>0</v>
      </c>
      <c r="L36" s="18">
        <f t="shared" si="2"/>
        <v>0</v>
      </c>
      <c r="M36" s="23">
        <v>0</v>
      </c>
      <c r="N36" s="23"/>
      <c r="O36" s="18">
        <f>SUM(B36+C36+D36+E36+F36+G36+H36+I36+J36+K36+M36)</f>
        <v>0</v>
      </c>
      <c r="P36" s="19">
        <v>67</v>
      </c>
      <c r="Q36" s="19">
        <v>67</v>
      </c>
      <c r="R36" s="182"/>
    </row>
    <row r="37" spans="1:18" ht="15">
      <c r="A37" s="163" t="s">
        <v>311</v>
      </c>
      <c r="B37" s="218"/>
      <c r="C37" s="16">
        <v>490</v>
      </c>
      <c r="D37" s="16"/>
      <c r="E37" s="16"/>
      <c r="F37" s="16"/>
      <c r="G37" s="16"/>
      <c r="H37" s="16"/>
      <c r="I37" s="16"/>
      <c r="J37" s="17">
        <v>1857</v>
      </c>
      <c r="K37" s="17"/>
      <c r="L37" s="18">
        <f t="shared" si="2"/>
        <v>1857</v>
      </c>
      <c r="M37" s="23"/>
      <c r="N37" s="23"/>
      <c r="O37" s="18">
        <f>SUM(B37+C37+D37+E37+F37+G37+H37+I37+J37+K37+M37)</f>
        <v>2347</v>
      </c>
      <c r="P37" s="19">
        <v>0</v>
      </c>
      <c r="Q37" s="19">
        <v>0</v>
      </c>
      <c r="R37" s="182"/>
    </row>
    <row r="38" spans="1:18" ht="15">
      <c r="A38" s="14" t="s">
        <v>215</v>
      </c>
      <c r="B38" s="220"/>
      <c r="C38" s="19">
        <v>0</v>
      </c>
      <c r="D38" s="19"/>
      <c r="E38" s="19"/>
      <c r="F38" s="19"/>
      <c r="G38" s="19"/>
      <c r="H38" s="19"/>
      <c r="I38" s="19"/>
      <c r="J38" s="19"/>
      <c r="K38" s="19"/>
      <c r="L38" s="18"/>
      <c r="M38" s="210"/>
      <c r="N38" s="210"/>
      <c r="O38" s="18">
        <f>SUM(B38+C38+D38+E38+F38+G38+H38+I38+J38+K38+M38)</f>
        <v>0</v>
      </c>
      <c r="P38" s="19">
        <v>0</v>
      </c>
      <c r="Q38" s="19">
        <v>0</v>
      </c>
      <c r="R38" s="182"/>
    </row>
    <row r="39" spans="1:18" ht="14.25" thickBot="1">
      <c r="A39" s="437" t="s">
        <v>310</v>
      </c>
      <c r="B39" s="440"/>
      <c r="C39" s="440">
        <f>C37/C35</f>
        <v>1</v>
      </c>
      <c r="D39" s="440"/>
      <c r="E39" s="440"/>
      <c r="F39" s="440"/>
      <c r="G39" s="440"/>
      <c r="H39" s="440"/>
      <c r="I39" s="440"/>
      <c r="J39" s="440">
        <f>J37/J35</f>
        <v>1</v>
      </c>
      <c r="K39" s="440"/>
      <c r="L39" s="440">
        <f>L37/L35</f>
        <v>1</v>
      </c>
      <c r="M39" s="440"/>
      <c r="N39" s="440"/>
      <c r="O39" s="440">
        <f>O37/O35</f>
        <v>1</v>
      </c>
      <c r="P39" s="440">
        <f>P37/P35</f>
        <v>0</v>
      </c>
      <c r="Q39" s="440">
        <f>Q37/Q35</f>
        <v>0</v>
      </c>
      <c r="R39" s="441">
        <f>R37/R35</f>
        <v>0</v>
      </c>
    </row>
    <row r="40" spans="1:18" ht="42.75">
      <c r="A40" s="211" t="s">
        <v>213</v>
      </c>
      <c r="B40" s="438"/>
      <c r="C40" s="16">
        <v>12473</v>
      </c>
      <c r="D40" s="16">
        <v>63367</v>
      </c>
      <c r="E40" s="16"/>
      <c r="F40" s="16"/>
      <c r="G40" s="16"/>
      <c r="H40" s="16"/>
      <c r="I40" s="16"/>
      <c r="J40" s="16">
        <v>26261</v>
      </c>
      <c r="K40" s="16"/>
      <c r="L40" s="180">
        <f t="shared" si="2"/>
        <v>26261</v>
      </c>
      <c r="M40" s="439"/>
      <c r="N40" s="439"/>
      <c r="O40" s="180">
        <f>SUM(B40+C40+D40+E40+F40+G40+H40+I40+J40+K40+M40)</f>
        <v>102101</v>
      </c>
      <c r="P40" s="16">
        <v>0</v>
      </c>
      <c r="Q40" s="16">
        <v>75840</v>
      </c>
      <c r="R40" s="308">
        <f>O40-Q40</f>
        <v>26261</v>
      </c>
    </row>
    <row r="41" spans="1:18" ht="15">
      <c r="A41" s="163" t="s">
        <v>234</v>
      </c>
      <c r="B41" s="218"/>
      <c r="C41" s="16">
        <v>6542</v>
      </c>
      <c r="D41" s="16">
        <v>71428</v>
      </c>
      <c r="E41" s="16"/>
      <c r="F41" s="16"/>
      <c r="G41" s="16"/>
      <c r="H41" s="16"/>
      <c r="I41" s="16"/>
      <c r="J41" s="17">
        <v>41216</v>
      </c>
      <c r="K41" s="17">
        <v>2440</v>
      </c>
      <c r="L41" s="18">
        <f t="shared" si="2"/>
        <v>43656</v>
      </c>
      <c r="M41" s="23">
        <v>8515</v>
      </c>
      <c r="N41" s="23"/>
      <c r="O41" s="18">
        <f>SUM(B41+C41+D41+E41+F41+G41+H41+I41+J41+K41+M41)</f>
        <v>130141</v>
      </c>
      <c r="P41" s="19">
        <v>2012</v>
      </c>
      <c r="Q41" s="19">
        <v>71921</v>
      </c>
      <c r="R41" s="308">
        <f>O41-Q41</f>
        <v>58220</v>
      </c>
    </row>
    <row r="42" spans="1:18" ht="15">
      <c r="A42" s="14" t="s">
        <v>215</v>
      </c>
      <c r="B42" s="220"/>
      <c r="C42" s="19">
        <v>6542</v>
      </c>
      <c r="D42" s="19">
        <v>63367</v>
      </c>
      <c r="E42" s="19"/>
      <c r="F42" s="19"/>
      <c r="G42" s="19"/>
      <c r="H42" s="19"/>
      <c r="I42" s="19"/>
      <c r="J42" s="19"/>
      <c r="K42" s="19"/>
      <c r="L42" s="18">
        <f t="shared" si="2"/>
        <v>0</v>
      </c>
      <c r="M42" s="210"/>
      <c r="N42" s="210"/>
      <c r="O42" s="18">
        <f>SUM(B42+C42+D42+E42+F42+G42+H42+I42+J42+K42+M42)</f>
        <v>69909</v>
      </c>
      <c r="P42" s="19">
        <v>2012</v>
      </c>
      <c r="Q42" s="19">
        <v>71921</v>
      </c>
      <c r="R42" s="182"/>
    </row>
    <row r="43" spans="1:18" ht="15">
      <c r="A43" s="163" t="s">
        <v>311</v>
      </c>
      <c r="B43" s="220"/>
      <c r="C43" s="19">
        <v>6452</v>
      </c>
      <c r="D43" s="19">
        <v>71468</v>
      </c>
      <c r="E43" s="19"/>
      <c r="F43" s="19"/>
      <c r="G43" s="19"/>
      <c r="H43" s="19"/>
      <c r="I43" s="19"/>
      <c r="J43" s="19">
        <v>40422</v>
      </c>
      <c r="K43" s="19">
        <v>2440</v>
      </c>
      <c r="L43" s="18">
        <f t="shared" si="2"/>
        <v>42862</v>
      </c>
      <c r="M43" s="210">
        <v>8515</v>
      </c>
      <c r="N43" s="210"/>
      <c r="O43" s="18">
        <f>SUM(B43+C43+D43+E43+F43+G43+H43+I43+J43+K43+M43+N43)</f>
        <v>129297</v>
      </c>
      <c r="P43" s="19">
        <v>2012</v>
      </c>
      <c r="Q43" s="19">
        <v>58178</v>
      </c>
      <c r="R43" s="182">
        <f>O43-Q43</f>
        <v>71119</v>
      </c>
    </row>
    <row r="44" spans="1:18" ht="15">
      <c r="A44" s="14" t="s">
        <v>215</v>
      </c>
      <c r="B44" s="220"/>
      <c r="C44" s="19">
        <v>5123</v>
      </c>
      <c r="D44" s="19">
        <v>51043</v>
      </c>
      <c r="E44" s="19"/>
      <c r="F44" s="19"/>
      <c r="G44" s="19"/>
      <c r="H44" s="19"/>
      <c r="I44" s="19"/>
      <c r="J44" s="19"/>
      <c r="K44" s="19"/>
      <c r="L44" s="18">
        <f t="shared" si="2"/>
        <v>0</v>
      </c>
      <c r="M44" s="210"/>
      <c r="N44" s="210"/>
      <c r="O44" s="18">
        <f>SUM(B44+C44+D44+E44+F44+G44+H44+I44+J44+K44+M44+N44)</f>
        <v>56166</v>
      </c>
      <c r="P44" s="19">
        <v>2012</v>
      </c>
      <c r="Q44" s="19">
        <f>O44+P44</f>
        <v>58178</v>
      </c>
      <c r="R44" s="182"/>
    </row>
    <row r="45" spans="1:18" ht="13.5">
      <c r="A45" s="163" t="s">
        <v>310</v>
      </c>
      <c r="B45" s="352"/>
      <c r="C45" s="352">
        <f aca="true" t="shared" si="6" ref="C45:R45">C43/C41</f>
        <v>0.986242739223479</v>
      </c>
      <c r="D45" s="352">
        <f t="shared" si="6"/>
        <v>1.0005600044800358</v>
      </c>
      <c r="E45" s="352"/>
      <c r="F45" s="352"/>
      <c r="G45" s="352"/>
      <c r="H45" s="352"/>
      <c r="I45" s="352"/>
      <c r="J45" s="352">
        <f t="shared" si="6"/>
        <v>0.9807356366459627</v>
      </c>
      <c r="K45" s="352"/>
      <c r="L45" s="352">
        <f t="shared" si="6"/>
        <v>0.9818123511086677</v>
      </c>
      <c r="M45" s="352">
        <f t="shared" si="6"/>
        <v>1</v>
      </c>
      <c r="N45" s="352"/>
      <c r="O45" s="352">
        <f t="shared" si="6"/>
        <v>0.9935147263352825</v>
      </c>
      <c r="P45" s="352">
        <f t="shared" si="6"/>
        <v>1</v>
      </c>
      <c r="Q45" s="352">
        <f t="shared" si="6"/>
        <v>0.8089153376621571</v>
      </c>
      <c r="R45" s="361">
        <f t="shared" si="6"/>
        <v>1.221556166265888</v>
      </c>
    </row>
    <row r="46" spans="1:18" ht="41.25" customHeight="1">
      <c r="A46" s="163" t="s">
        <v>236</v>
      </c>
      <c r="B46" s="338"/>
      <c r="C46" s="19">
        <v>61200</v>
      </c>
      <c r="D46" s="19"/>
      <c r="E46" s="19"/>
      <c r="F46" s="19"/>
      <c r="G46" s="19"/>
      <c r="H46" s="19"/>
      <c r="I46" s="19"/>
      <c r="J46" s="19">
        <v>144434</v>
      </c>
      <c r="K46" s="19"/>
      <c r="L46" s="18">
        <f t="shared" si="2"/>
        <v>144434</v>
      </c>
      <c r="M46" s="210"/>
      <c r="N46" s="210"/>
      <c r="O46" s="18">
        <f>SUM(B46+C46+D46+E46+F46+G46+H46+I46+J46+K46+M46)</f>
        <v>205634</v>
      </c>
      <c r="P46" s="19">
        <v>119434</v>
      </c>
      <c r="Q46" s="19">
        <v>34356</v>
      </c>
      <c r="R46" s="182">
        <f>O46-Q46</f>
        <v>171278</v>
      </c>
    </row>
    <row r="47" spans="1:18" ht="15.75" customHeight="1">
      <c r="A47" s="163" t="s">
        <v>234</v>
      </c>
      <c r="B47" s="223"/>
      <c r="C47" s="16">
        <v>60546</v>
      </c>
      <c r="D47" s="16">
        <v>3135</v>
      </c>
      <c r="E47" s="16"/>
      <c r="F47" s="16"/>
      <c r="G47" s="16"/>
      <c r="H47" s="16"/>
      <c r="I47" s="16"/>
      <c r="J47" s="19">
        <v>150671</v>
      </c>
      <c r="K47" s="19">
        <v>1090</v>
      </c>
      <c r="L47" s="18">
        <f t="shared" si="2"/>
        <v>151761</v>
      </c>
      <c r="M47" s="23">
        <v>5449</v>
      </c>
      <c r="N47" s="23"/>
      <c r="O47" s="18">
        <f>SUM(B47+C47+D47+E47+F47+G47+H47+I47+J47+K47+M47)</f>
        <v>220891</v>
      </c>
      <c r="P47" s="19">
        <v>124180</v>
      </c>
      <c r="Q47" s="19">
        <v>39102</v>
      </c>
      <c r="R47" s="182">
        <f>O47-Q47</f>
        <v>181789</v>
      </c>
    </row>
    <row r="48" spans="1:18" ht="15">
      <c r="A48" s="14" t="s">
        <v>215</v>
      </c>
      <c r="B48" s="223"/>
      <c r="C48" s="16">
        <v>2200</v>
      </c>
      <c r="D48" s="16"/>
      <c r="E48" s="16"/>
      <c r="F48" s="16"/>
      <c r="G48" s="16"/>
      <c r="H48" s="16"/>
      <c r="I48" s="16"/>
      <c r="J48" s="16"/>
      <c r="K48" s="16"/>
      <c r="L48" s="18">
        <f t="shared" si="2"/>
        <v>0</v>
      </c>
      <c r="M48" s="23"/>
      <c r="N48" s="23"/>
      <c r="O48" s="18">
        <f>SUM(B48+C48+D48+E48+F48+G48+H48+I48+J48+K48+M48)</f>
        <v>2200</v>
      </c>
      <c r="P48" s="19">
        <v>36902</v>
      </c>
      <c r="Q48" s="19">
        <v>39102</v>
      </c>
      <c r="R48" s="182"/>
    </row>
    <row r="49" spans="1:18" ht="15">
      <c r="A49" s="339" t="s">
        <v>311</v>
      </c>
      <c r="B49" s="223"/>
      <c r="C49" s="16">
        <v>60546</v>
      </c>
      <c r="D49" s="16">
        <v>7307</v>
      </c>
      <c r="E49" s="16"/>
      <c r="F49" s="16"/>
      <c r="G49" s="16"/>
      <c r="H49" s="16"/>
      <c r="I49" s="16"/>
      <c r="J49" s="16">
        <v>137351</v>
      </c>
      <c r="K49" s="16">
        <v>1090</v>
      </c>
      <c r="L49" s="18">
        <f t="shared" si="2"/>
        <v>138441</v>
      </c>
      <c r="M49" s="23">
        <v>5449</v>
      </c>
      <c r="N49" s="23"/>
      <c r="O49" s="18">
        <f>SUM(B49+C49+D49+E49+F49+G49+H49+I49+J49+K49+M49)</f>
        <v>211743</v>
      </c>
      <c r="P49" s="19">
        <v>124180</v>
      </c>
      <c r="Q49" s="19">
        <v>39102</v>
      </c>
      <c r="R49" s="182">
        <f>O49-Q49</f>
        <v>172641</v>
      </c>
    </row>
    <row r="50" spans="1:18" ht="15">
      <c r="A50" s="14" t="s">
        <v>215</v>
      </c>
      <c r="B50" s="223"/>
      <c r="C50" s="16">
        <v>2200</v>
      </c>
      <c r="D50" s="16"/>
      <c r="E50" s="16"/>
      <c r="F50" s="16"/>
      <c r="G50" s="16"/>
      <c r="H50" s="16"/>
      <c r="I50" s="16"/>
      <c r="J50" s="16"/>
      <c r="K50" s="16"/>
      <c r="L50" s="18"/>
      <c r="M50" s="23"/>
      <c r="N50" s="23"/>
      <c r="O50" s="18">
        <f>SUM(B50+C50+D50+E50+F50+G50+H50+I50+J50+K50+M50)</f>
        <v>2200</v>
      </c>
      <c r="P50" s="19">
        <v>36902</v>
      </c>
      <c r="Q50" s="19">
        <f>O50+P50</f>
        <v>39102</v>
      </c>
      <c r="R50" s="182"/>
    </row>
    <row r="51" spans="1:18" ht="13.5">
      <c r="A51" s="163" t="s">
        <v>310</v>
      </c>
      <c r="B51" s="351"/>
      <c r="C51" s="352">
        <f aca="true" t="shared" si="7" ref="C51:R51">C49/C47</f>
        <v>1</v>
      </c>
      <c r="D51" s="416"/>
      <c r="E51" s="352"/>
      <c r="F51" s="352"/>
      <c r="G51" s="352"/>
      <c r="H51" s="352"/>
      <c r="I51" s="352"/>
      <c r="J51" s="352">
        <f t="shared" si="7"/>
        <v>0.9115954629623484</v>
      </c>
      <c r="K51" s="352">
        <f t="shared" si="7"/>
        <v>1</v>
      </c>
      <c r="L51" s="352">
        <f t="shared" si="7"/>
        <v>0.9122304149287366</v>
      </c>
      <c r="M51" s="351">
        <f t="shared" si="7"/>
        <v>1</v>
      </c>
      <c r="N51" s="351"/>
      <c r="O51" s="351">
        <f t="shared" si="7"/>
        <v>0.9585859088871888</v>
      </c>
      <c r="P51" s="351">
        <f t="shared" si="7"/>
        <v>1</v>
      </c>
      <c r="Q51" s="351"/>
      <c r="R51" s="360">
        <f t="shared" si="7"/>
        <v>0.9496779233066908</v>
      </c>
    </row>
    <row r="52" spans="1:18" ht="15">
      <c r="A52" s="163" t="s">
        <v>240</v>
      </c>
      <c r="B52" s="351"/>
      <c r="C52" s="19">
        <v>11216</v>
      </c>
      <c r="D52" s="19"/>
      <c r="E52" s="19"/>
      <c r="F52" s="19"/>
      <c r="G52" s="19"/>
      <c r="H52" s="19"/>
      <c r="I52" s="19"/>
      <c r="J52" s="19">
        <v>29976</v>
      </c>
      <c r="K52" s="19"/>
      <c r="L52" s="18">
        <f t="shared" si="2"/>
        <v>29976</v>
      </c>
      <c r="M52" s="23"/>
      <c r="N52" s="23"/>
      <c r="O52" s="18">
        <f>SUM(B52+C52+D52+E52+F52+G52+H52+I52+J52+K52+M52)</f>
        <v>41192</v>
      </c>
      <c r="P52" s="19">
        <v>29976</v>
      </c>
      <c r="Q52" s="19">
        <v>0</v>
      </c>
      <c r="R52" s="182">
        <f>O52-Q52</f>
        <v>41192</v>
      </c>
    </row>
    <row r="53" spans="1:18" ht="15">
      <c r="A53" s="163" t="s">
        <v>234</v>
      </c>
      <c r="B53" s="223"/>
      <c r="C53" s="16">
        <v>9924</v>
      </c>
      <c r="D53" s="16">
        <v>27454</v>
      </c>
      <c r="E53" s="16"/>
      <c r="F53" s="16"/>
      <c r="G53" s="16"/>
      <c r="H53" s="16"/>
      <c r="I53" s="16"/>
      <c r="J53" s="16">
        <v>38456</v>
      </c>
      <c r="K53" s="16"/>
      <c r="L53" s="18">
        <f t="shared" si="2"/>
        <v>38456</v>
      </c>
      <c r="M53" s="23"/>
      <c r="N53" s="23"/>
      <c r="O53" s="18">
        <f>SUM(B53+C53+D53+E53+F53+G53+H53+I53+J53+K53+M53+N53)</f>
        <v>75834</v>
      </c>
      <c r="P53" s="19">
        <v>37906</v>
      </c>
      <c r="Q53" s="19"/>
      <c r="R53" s="182">
        <f>O53-Q53</f>
        <v>75834</v>
      </c>
    </row>
    <row r="54" spans="1:18" ht="15">
      <c r="A54" s="163" t="s">
        <v>311</v>
      </c>
      <c r="B54" s="223"/>
      <c r="C54" s="16">
        <v>9924</v>
      </c>
      <c r="D54" s="16">
        <v>27345</v>
      </c>
      <c r="E54" s="16"/>
      <c r="F54" s="16"/>
      <c r="G54" s="16"/>
      <c r="H54" s="16"/>
      <c r="I54" s="16"/>
      <c r="J54" s="16">
        <v>32604</v>
      </c>
      <c r="K54" s="16"/>
      <c r="L54" s="18">
        <f t="shared" si="2"/>
        <v>32604</v>
      </c>
      <c r="M54" s="23"/>
      <c r="N54" s="23">
        <v>0</v>
      </c>
      <c r="O54" s="18">
        <f>SUM(B54+C54+D54+E54+F54+G54+H54+I54+J54+K54+M54+N54)</f>
        <v>69873</v>
      </c>
      <c r="P54" s="19">
        <v>32295</v>
      </c>
      <c r="Q54" s="19"/>
      <c r="R54" s="182"/>
    </row>
    <row r="55" spans="1:18" ht="13.5">
      <c r="A55" s="163" t="s">
        <v>310</v>
      </c>
      <c r="B55" s="351"/>
      <c r="C55" s="352">
        <f>C54/C53</f>
        <v>1</v>
      </c>
      <c r="D55" s="352">
        <f>D54/D53</f>
        <v>0.9960297224448168</v>
      </c>
      <c r="E55" s="352"/>
      <c r="F55" s="352"/>
      <c r="G55" s="352"/>
      <c r="H55" s="352"/>
      <c r="I55" s="352"/>
      <c r="J55" s="352">
        <f>J54/J53</f>
        <v>0.8478260869565217</v>
      </c>
      <c r="K55" s="352"/>
      <c r="L55" s="352">
        <f>L54/L53</f>
        <v>0.8478260869565217</v>
      </c>
      <c r="M55" s="351"/>
      <c r="N55" s="351"/>
      <c r="O55" s="351">
        <f>O54/O53</f>
        <v>0.9213940976343065</v>
      </c>
      <c r="P55" s="351">
        <f>O54/O53</f>
        <v>0.9213940976343065</v>
      </c>
      <c r="Q55" s="351"/>
      <c r="R55" s="360">
        <f>R54/R53</f>
        <v>0</v>
      </c>
    </row>
    <row r="56" spans="1:18" ht="27.75" customHeight="1">
      <c r="A56" s="436" t="s">
        <v>330</v>
      </c>
      <c r="B56" s="218"/>
      <c r="C56" s="19">
        <v>268402</v>
      </c>
      <c r="D56" s="19"/>
      <c r="E56" s="19"/>
      <c r="F56" s="19"/>
      <c r="G56" s="19"/>
      <c r="H56" s="19"/>
      <c r="I56" s="19"/>
      <c r="J56" s="19">
        <v>731598</v>
      </c>
      <c r="K56" s="19"/>
      <c r="L56" s="18">
        <f t="shared" si="2"/>
        <v>731598</v>
      </c>
      <c r="M56" s="23"/>
      <c r="N56" s="23"/>
      <c r="O56" s="18">
        <f>SUM(B56+C56+D56+E56+F56+G56+H56+I56+J56+K56+M56)</f>
        <v>1000000</v>
      </c>
      <c r="P56" s="19">
        <v>243671</v>
      </c>
      <c r="Q56" s="19">
        <v>498671</v>
      </c>
      <c r="R56" s="182">
        <f>O56-Q56</f>
        <v>501329</v>
      </c>
    </row>
    <row r="57" spans="1:18" ht="15">
      <c r="A57" s="211" t="s">
        <v>234</v>
      </c>
      <c r="B57" s="220"/>
      <c r="C57" s="16">
        <v>164157</v>
      </c>
      <c r="D57" s="16">
        <v>24035</v>
      </c>
      <c r="E57" s="16">
        <v>447</v>
      </c>
      <c r="F57" s="16"/>
      <c r="G57" s="16"/>
      <c r="H57" s="16"/>
      <c r="I57" s="16"/>
      <c r="J57" s="16">
        <v>716280</v>
      </c>
      <c r="K57" s="16">
        <v>37429</v>
      </c>
      <c r="L57" s="18">
        <f t="shared" si="2"/>
        <v>753709</v>
      </c>
      <c r="M57" s="23">
        <v>20273</v>
      </c>
      <c r="N57" s="23"/>
      <c r="O57" s="18">
        <f>SUM(B57+C57+D57+E57+F57+G57+H57+I57+J57+K57+M57)</f>
        <v>962621</v>
      </c>
      <c r="P57" s="19">
        <v>301133</v>
      </c>
      <c r="Q57" s="19">
        <v>556133</v>
      </c>
      <c r="R57" s="182">
        <f>O57-Q57</f>
        <v>406488</v>
      </c>
    </row>
    <row r="58" spans="1:18" ht="15">
      <c r="A58" s="337" t="s">
        <v>215</v>
      </c>
      <c r="B58" s="340"/>
      <c r="C58" s="341">
        <v>164157</v>
      </c>
      <c r="D58" s="342"/>
      <c r="E58" s="23"/>
      <c r="F58" s="23"/>
      <c r="G58" s="23"/>
      <c r="H58" s="341"/>
      <c r="I58" s="341"/>
      <c r="J58" s="341"/>
      <c r="K58" s="310"/>
      <c r="L58" s="18">
        <f t="shared" si="2"/>
        <v>0</v>
      </c>
      <c r="M58" s="23"/>
      <c r="N58" s="23"/>
      <c r="O58" s="343">
        <f>SUM(B58+C58+D58+E58+F58+G58+H58+I58+J58+K58+M58)</f>
        <v>164157</v>
      </c>
      <c r="P58" s="341">
        <v>301133</v>
      </c>
      <c r="Q58" s="341">
        <v>556133</v>
      </c>
      <c r="R58" s="319"/>
    </row>
    <row r="59" spans="1:18" ht="15">
      <c r="A59" s="163" t="s">
        <v>311</v>
      </c>
      <c r="B59" s="220"/>
      <c r="C59" s="19">
        <v>164157</v>
      </c>
      <c r="D59" s="210">
        <v>38525</v>
      </c>
      <c r="E59" s="210">
        <v>447</v>
      </c>
      <c r="F59" s="210"/>
      <c r="G59" s="210"/>
      <c r="H59" s="19"/>
      <c r="I59" s="19"/>
      <c r="J59" s="19">
        <v>696426</v>
      </c>
      <c r="K59" s="19">
        <v>37129</v>
      </c>
      <c r="L59" s="18">
        <f t="shared" si="2"/>
        <v>733555</v>
      </c>
      <c r="M59" s="210">
        <v>20273</v>
      </c>
      <c r="N59" s="210">
        <v>279</v>
      </c>
      <c r="O59" s="343">
        <f>SUM(B59+C59+D59+E59+F59+G59+H59+I59+J59+K59+M59+N59)</f>
        <v>957236</v>
      </c>
      <c r="P59" s="19">
        <v>301133</v>
      </c>
      <c r="Q59" s="341">
        <v>465290</v>
      </c>
      <c r="R59" s="182">
        <f>O59-Q59</f>
        <v>491946</v>
      </c>
    </row>
    <row r="60" spans="1:18" ht="15">
      <c r="A60" s="14" t="s">
        <v>215</v>
      </c>
      <c r="B60" s="220"/>
      <c r="C60" s="19">
        <v>164157</v>
      </c>
      <c r="D60" s="210">
        <v>0</v>
      </c>
      <c r="E60" s="210"/>
      <c r="F60" s="210"/>
      <c r="G60" s="210"/>
      <c r="H60" s="19"/>
      <c r="I60" s="19"/>
      <c r="J60" s="19"/>
      <c r="K60" s="19"/>
      <c r="L60" s="18"/>
      <c r="M60" s="210"/>
      <c r="N60" s="210"/>
      <c r="O60" s="343">
        <f>SUM(B60+C60+D60+E60+F60+G60+H60+I60+J60+K60+M60+N60)</f>
        <v>164157</v>
      </c>
      <c r="P60" s="19">
        <v>301133</v>
      </c>
      <c r="Q60" s="341">
        <f>O60+P60</f>
        <v>465290</v>
      </c>
      <c r="R60" s="182"/>
    </row>
    <row r="61" spans="1:18" ht="14.25" thickBot="1">
      <c r="A61" s="380" t="s">
        <v>310</v>
      </c>
      <c r="B61" s="362"/>
      <c r="C61" s="362">
        <f aca="true" t="shared" si="8" ref="C61:R61">C59/C57</f>
        <v>1</v>
      </c>
      <c r="D61" s="362">
        <f t="shared" si="8"/>
        <v>1.6028708133971292</v>
      </c>
      <c r="E61" s="362"/>
      <c r="F61" s="362"/>
      <c r="G61" s="362"/>
      <c r="H61" s="362"/>
      <c r="I61" s="362"/>
      <c r="J61" s="362">
        <f t="shared" si="8"/>
        <v>0.9722817892444295</v>
      </c>
      <c r="K61" s="362">
        <f t="shared" si="8"/>
        <v>0.991984824601245</v>
      </c>
      <c r="L61" s="362">
        <f t="shared" si="8"/>
        <v>0.9732602370410861</v>
      </c>
      <c r="M61" s="362">
        <f t="shared" si="8"/>
        <v>1</v>
      </c>
      <c r="N61" s="362"/>
      <c r="O61" s="362">
        <f t="shared" si="8"/>
        <v>0.9944058980637239</v>
      </c>
      <c r="P61" s="362">
        <f t="shared" si="8"/>
        <v>1</v>
      </c>
      <c r="Q61" s="362">
        <f t="shared" si="8"/>
        <v>0.836652383512577</v>
      </c>
      <c r="R61" s="363">
        <f t="shared" si="8"/>
        <v>1.210234988486745</v>
      </c>
    </row>
    <row r="62" spans="1:18" s="2" customFormat="1" ht="15">
      <c r="A62" s="353" t="s">
        <v>331</v>
      </c>
      <c r="B62" s="224">
        <f aca="true" t="shared" si="9" ref="B62:R62">SUM(B5+B16+B22+B28+B34+B40+B46+B52+B56)</f>
        <v>1500</v>
      </c>
      <c r="C62" s="224">
        <f t="shared" si="9"/>
        <v>407736</v>
      </c>
      <c r="D62" s="224">
        <f t="shared" si="9"/>
        <v>87791</v>
      </c>
      <c r="E62" s="224">
        <f t="shared" si="9"/>
        <v>0</v>
      </c>
      <c r="F62" s="224">
        <f t="shared" si="9"/>
        <v>0</v>
      </c>
      <c r="G62" s="224">
        <f t="shared" si="9"/>
        <v>0</v>
      </c>
      <c r="H62" s="224">
        <f t="shared" si="9"/>
        <v>0</v>
      </c>
      <c r="I62" s="224">
        <f t="shared" si="9"/>
        <v>2000</v>
      </c>
      <c r="J62" s="224">
        <f t="shared" si="9"/>
        <v>1563625</v>
      </c>
      <c r="K62" s="224">
        <f t="shared" si="9"/>
        <v>3576</v>
      </c>
      <c r="L62" s="224">
        <f t="shared" si="9"/>
        <v>1567201</v>
      </c>
      <c r="M62" s="224">
        <f t="shared" si="9"/>
        <v>5080</v>
      </c>
      <c r="N62" s="224"/>
      <c r="O62" s="224">
        <f t="shared" si="9"/>
        <v>2071308</v>
      </c>
      <c r="P62" s="224">
        <f t="shared" si="9"/>
        <v>854817</v>
      </c>
      <c r="Q62" s="224">
        <f t="shared" si="9"/>
        <v>1155352</v>
      </c>
      <c r="R62" s="354">
        <f t="shared" si="9"/>
        <v>915956</v>
      </c>
    </row>
    <row r="63" spans="1:18" s="2" customFormat="1" ht="15">
      <c r="A63" s="214" t="s">
        <v>234</v>
      </c>
      <c r="B63" s="212">
        <f>B6+B11+B17+B23+B29+B35+B41+B47+B53+B57</f>
        <v>2120</v>
      </c>
      <c r="C63" s="212">
        <f aca="true" t="shared" si="10" ref="C63:R63">C6+C11+C17+C23+C29+C35+C41+C47+C53+C57</f>
        <v>320179</v>
      </c>
      <c r="D63" s="212">
        <f t="shared" si="10"/>
        <v>168460</v>
      </c>
      <c r="E63" s="212">
        <f t="shared" si="10"/>
        <v>657</v>
      </c>
      <c r="F63" s="212">
        <f t="shared" si="10"/>
        <v>0</v>
      </c>
      <c r="G63" s="212">
        <f t="shared" si="10"/>
        <v>2330</v>
      </c>
      <c r="H63" s="212">
        <f t="shared" si="10"/>
        <v>0</v>
      </c>
      <c r="I63" s="212">
        <f t="shared" si="10"/>
        <v>2000</v>
      </c>
      <c r="J63" s="212">
        <f t="shared" si="10"/>
        <v>1619388</v>
      </c>
      <c r="K63" s="212">
        <f t="shared" si="10"/>
        <v>49884</v>
      </c>
      <c r="L63" s="212">
        <f t="shared" si="10"/>
        <v>1669272</v>
      </c>
      <c r="M63" s="212">
        <f t="shared" si="10"/>
        <v>51303</v>
      </c>
      <c r="N63" s="212"/>
      <c r="O63" s="212">
        <f t="shared" si="10"/>
        <v>2216321</v>
      </c>
      <c r="P63" s="212">
        <f t="shared" si="10"/>
        <v>960091</v>
      </c>
      <c r="Q63" s="212">
        <f t="shared" si="10"/>
        <v>1245042</v>
      </c>
      <c r="R63" s="215">
        <f t="shared" si="10"/>
        <v>971279</v>
      </c>
    </row>
    <row r="64" spans="1:18" ht="15">
      <c r="A64" s="184" t="s">
        <v>215</v>
      </c>
      <c r="B64" s="188">
        <f aca="true" t="shared" si="11" ref="B64:R64">SUM(B7+B18+B24+B30+B42+B48+B58+B36+B12)</f>
        <v>2120</v>
      </c>
      <c r="C64" s="188">
        <f t="shared" si="11"/>
        <v>224544</v>
      </c>
      <c r="D64" s="188">
        <f t="shared" si="11"/>
        <v>87548</v>
      </c>
      <c r="E64" s="188">
        <f t="shared" si="11"/>
        <v>0</v>
      </c>
      <c r="F64" s="188">
        <f t="shared" si="11"/>
        <v>0</v>
      </c>
      <c r="G64" s="188">
        <f t="shared" si="11"/>
        <v>0</v>
      </c>
      <c r="H64" s="188">
        <f t="shared" si="11"/>
        <v>0</v>
      </c>
      <c r="I64" s="188">
        <f t="shared" si="11"/>
        <v>0</v>
      </c>
      <c r="J64" s="188">
        <f t="shared" si="11"/>
        <v>0</v>
      </c>
      <c r="K64" s="188">
        <f t="shared" si="11"/>
        <v>0</v>
      </c>
      <c r="L64" s="188">
        <f t="shared" si="11"/>
        <v>0</v>
      </c>
      <c r="M64" s="188">
        <f t="shared" si="11"/>
        <v>5080</v>
      </c>
      <c r="N64" s="188"/>
      <c r="O64" s="188">
        <f t="shared" si="11"/>
        <v>319292</v>
      </c>
      <c r="P64" s="188">
        <f t="shared" si="11"/>
        <v>834907</v>
      </c>
      <c r="Q64" s="188">
        <f t="shared" si="11"/>
        <v>1245042</v>
      </c>
      <c r="R64" s="189">
        <f t="shared" si="11"/>
        <v>0</v>
      </c>
    </row>
    <row r="65" spans="1:18" ht="15">
      <c r="A65" s="344" t="s">
        <v>219</v>
      </c>
      <c r="B65" s="345">
        <f>B63-B64</f>
        <v>0</v>
      </c>
      <c r="C65" s="345">
        <f aca="true" t="shared" si="12" ref="C65:R65">C63-C64</f>
        <v>95635</v>
      </c>
      <c r="D65" s="345">
        <f t="shared" si="12"/>
        <v>80912</v>
      </c>
      <c r="E65" s="345">
        <f t="shared" si="12"/>
        <v>657</v>
      </c>
      <c r="F65" s="345">
        <f t="shared" si="12"/>
        <v>0</v>
      </c>
      <c r="G65" s="345">
        <f t="shared" si="12"/>
        <v>2330</v>
      </c>
      <c r="H65" s="345">
        <f t="shared" si="12"/>
        <v>0</v>
      </c>
      <c r="I65" s="345">
        <f t="shared" si="12"/>
        <v>2000</v>
      </c>
      <c r="J65" s="345">
        <f t="shared" si="12"/>
        <v>1619388</v>
      </c>
      <c r="K65" s="345">
        <f t="shared" si="12"/>
        <v>49884</v>
      </c>
      <c r="L65" s="345">
        <f t="shared" si="12"/>
        <v>1669272</v>
      </c>
      <c r="M65" s="345">
        <f t="shared" si="12"/>
        <v>46223</v>
      </c>
      <c r="N65" s="345"/>
      <c r="O65" s="345">
        <f t="shared" si="12"/>
        <v>1897029</v>
      </c>
      <c r="P65" s="345">
        <f t="shared" si="12"/>
        <v>125184</v>
      </c>
      <c r="Q65" s="345">
        <f t="shared" si="12"/>
        <v>0</v>
      </c>
      <c r="R65" s="346">
        <f t="shared" si="12"/>
        <v>971279</v>
      </c>
    </row>
    <row r="66" spans="1:18" ht="15">
      <c r="A66" s="347" t="s">
        <v>311</v>
      </c>
      <c r="B66" s="413">
        <f>B8+B13+B19+B25+B31+B37+B43+B49+B54+B59</f>
        <v>815</v>
      </c>
      <c r="C66" s="413">
        <f aca="true" t="shared" si="13" ref="C66:R66">C8+C13+C19+C25+C31+C37+C43+C49+C54+C59</f>
        <v>321906</v>
      </c>
      <c r="D66" s="413">
        <f t="shared" si="13"/>
        <v>201519</v>
      </c>
      <c r="E66" s="413">
        <f t="shared" si="13"/>
        <v>657</v>
      </c>
      <c r="F66" s="413">
        <f t="shared" si="13"/>
        <v>0</v>
      </c>
      <c r="G66" s="413">
        <f t="shared" si="13"/>
        <v>1122</v>
      </c>
      <c r="H66" s="413">
        <f t="shared" si="13"/>
        <v>0</v>
      </c>
      <c r="I66" s="413">
        <f t="shared" si="13"/>
        <v>1931</v>
      </c>
      <c r="J66" s="413">
        <f t="shared" si="13"/>
        <v>1540191</v>
      </c>
      <c r="K66" s="413">
        <f t="shared" si="13"/>
        <v>45937</v>
      </c>
      <c r="L66" s="413">
        <f t="shared" si="13"/>
        <v>1586128</v>
      </c>
      <c r="M66" s="413">
        <f t="shared" si="13"/>
        <v>51303</v>
      </c>
      <c r="N66" s="413">
        <f t="shared" si="13"/>
        <v>-2888</v>
      </c>
      <c r="O66" s="413">
        <f t="shared" si="13"/>
        <v>2162493</v>
      </c>
      <c r="P66" s="413">
        <f t="shared" si="13"/>
        <v>954413</v>
      </c>
      <c r="Q66" s="413">
        <f t="shared" si="13"/>
        <v>1148524</v>
      </c>
      <c r="R66" s="413">
        <f t="shared" si="13"/>
        <v>941749</v>
      </c>
    </row>
    <row r="67" spans="1:18" ht="15">
      <c r="A67" s="347" t="s">
        <v>215</v>
      </c>
      <c r="B67" s="413">
        <f>B9+B14+B20+B26+B32+B38+B44+B50+B60</f>
        <v>815</v>
      </c>
      <c r="C67" s="413">
        <f aca="true" t="shared" si="14" ref="C67:Q67">C9+C14+C20+C26+C32+C38+C44+C50+C60</f>
        <v>225715</v>
      </c>
      <c r="D67" s="413">
        <f t="shared" si="14"/>
        <v>83276</v>
      </c>
      <c r="E67" s="413">
        <f t="shared" si="14"/>
        <v>0</v>
      </c>
      <c r="F67" s="413">
        <f t="shared" si="14"/>
        <v>0</v>
      </c>
      <c r="G67" s="413">
        <f t="shared" si="14"/>
        <v>0</v>
      </c>
      <c r="H67" s="413">
        <f t="shared" si="14"/>
        <v>0</v>
      </c>
      <c r="I67" s="413">
        <f t="shared" si="14"/>
        <v>0</v>
      </c>
      <c r="J67" s="413">
        <f t="shared" si="14"/>
        <v>0</v>
      </c>
      <c r="K67" s="413">
        <f t="shared" si="14"/>
        <v>0</v>
      </c>
      <c r="L67" s="413">
        <f t="shared" si="14"/>
        <v>0</v>
      </c>
      <c r="M67" s="413">
        <f t="shared" si="14"/>
        <v>3878</v>
      </c>
      <c r="N67" s="413"/>
      <c r="O67" s="413">
        <f t="shared" si="14"/>
        <v>313684</v>
      </c>
      <c r="P67" s="413">
        <f t="shared" si="14"/>
        <v>834840</v>
      </c>
      <c r="Q67" s="413">
        <f t="shared" si="14"/>
        <v>1148524</v>
      </c>
      <c r="R67" s="435"/>
    </row>
    <row r="68" spans="1:18" ht="15">
      <c r="A68" s="355" t="s">
        <v>219</v>
      </c>
      <c r="B68" s="413">
        <f>B66-B67</f>
        <v>0</v>
      </c>
      <c r="C68" s="413">
        <f aca="true" t="shared" si="15" ref="C68:J68">C66-C67</f>
        <v>96191</v>
      </c>
      <c r="D68" s="413">
        <f t="shared" si="15"/>
        <v>118243</v>
      </c>
      <c r="E68" s="413">
        <f t="shared" si="15"/>
        <v>657</v>
      </c>
      <c r="F68" s="413">
        <f t="shared" si="15"/>
        <v>0</v>
      </c>
      <c r="G68" s="413">
        <f t="shared" si="15"/>
        <v>1122</v>
      </c>
      <c r="H68" s="413">
        <f t="shared" si="15"/>
        <v>0</v>
      </c>
      <c r="I68" s="413">
        <f t="shared" si="15"/>
        <v>1931</v>
      </c>
      <c r="J68" s="413">
        <f t="shared" si="15"/>
        <v>1540191</v>
      </c>
      <c r="K68" s="413">
        <f>K66-K67</f>
        <v>45937</v>
      </c>
      <c r="L68" s="413">
        <f>L66-L67</f>
        <v>1586128</v>
      </c>
      <c r="M68" s="413">
        <f>M66-M67</f>
        <v>47425</v>
      </c>
      <c r="N68" s="413"/>
      <c r="O68" s="413">
        <f>O66-O67</f>
        <v>1848809</v>
      </c>
      <c r="P68" s="413">
        <f>P66-P67</f>
        <v>119573</v>
      </c>
      <c r="Q68" s="413">
        <f>Q66-Q67</f>
        <v>0</v>
      </c>
      <c r="R68" s="435">
        <f>R66-R67</f>
        <v>941749</v>
      </c>
    </row>
    <row r="69" spans="1:18" ht="17.25" customHeight="1" thickBot="1">
      <c r="A69" s="356" t="s">
        <v>310</v>
      </c>
      <c r="B69" s="414">
        <f>B66/B63</f>
        <v>0.38443396226415094</v>
      </c>
      <c r="C69" s="414">
        <f aca="true" t="shared" si="16" ref="C69:R69">C66/C63</f>
        <v>1.005393857810787</v>
      </c>
      <c r="D69" s="414">
        <f t="shared" si="16"/>
        <v>1.19624243143773</v>
      </c>
      <c r="E69" s="414"/>
      <c r="F69" s="414"/>
      <c r="G69" s="414">
        <f t="shared" si="16"/>
        <v>0.4815450643776824</v>
      </c>
      <c r="H69" s="414"/>
      <c r="I69" s="414">
        <f t="shared" si="16"/>
        <v>0.9655</v>
      </c>
      <c r="J69" s="414">
        <f t="shared" si="16"/>
        <v>0.9510944875471474</v>
      </c>
      <c r="K69" s="414">
        <f t="shared" si="16"/>
        <v>0.9208764333253148</v>
      </c>
      <c r="L69" s="414">
        <f t="shared" si="16"/>
        <v>0.9501914607086203</v>
      </c>
      <c r="M69" s="414">
        <f t="shared" si="16"/>
        <v>1</v>
      </c>
      <c r="N69" s="414"/>
      <c r="O69" s="414">
        <f t="shared" si="16"/>
        <v>0.9757129044032882</v>
      </c>
      <c r="P69" s="414">
        <f t="shared" si="16"/>
        <v>0.9940859772667383</v>
      </c>
      <c r="Q69" s="414">
        <f t="shared" si="16"/>
        <v>0.9224781172040782</v>
      </c>
      <c r="R69" s="415">
        <f t="shared" si="16"/>
        <v>0.9695967893880131</v>
      </c>
    </row>
  </sheetData>
  <sheetProtection/>
  <mergeCells count="13">
    <mergeCell ref="A1:A3"/>
    <mergeCell ref="M2:M3"/>
    <mergeCell ref="I1:M1"/>
    <mergeCell ref="J2:L2"/>
    <mergeCell ref="F2:H2"/>
    <mergeCell ref="B2:E2"/>
    <mergeCell ref="I2:I3"/>
    <mergeCell ref="P1:P3"/>
    <mergeCell ref="Q1:Q3"/>
    <mergeCell ref="R1:R3"/>
    <mergeCell ref="O1:O3"/>
    <mergeCell ref="B1:H1"/>
    <mergeCell ref="N1:N3"/>
  </mergeCells>
  <printOptions/>
  <pageMargins left="0.1968503937007874" right="0.1968503937007874" top="0.5511811023622047" bottom="0.14" header="0.15" footer="0.14"/>
  <pageSetup horizontalDpi="600" verticalDpi="600" orientation="landscape" paperSize="9" scale="80" r:id="rId1"/>
  <headerFooter>
    <oddHeader>&amp;C&amp;"Book Antiqua,Félkövér"&amp;11Önkormányzati költségvetési szervek 
2013. évi főbb bevételei jogcím-csoportonként&amp;R&amp;"Book Antiqua,Félkövér"&amp;11 6.sz.melléklet
ezer Ft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8515625" style="0" customWidth="1"/>
    <col min="2" max="2" width="17.421875" style="0" customWidth="1"/>
    <col min="3" max="3" width="16.00390625" style="0" customWidth="1"/>
    <col min="4" max="4" width="17.7109375" style="0" customWidth="1"/>
  </cols>
  <sheetData>
    <row r="1" spans="1:5" ht="15">
      <c r="A1" s="1153" t="s">
        <v>658</v>
      </c>
      <c r="B1" s="1155" t="s">
        <v>659</v>
      </c>
      <c r="C1" s="1155"/>
      <c r="D1" s="1156" t="s">
        <v>660</v>
      </c>
      <c r="E1" s="722"/>
    </row>
    <row r="2" spans="1:5" ht="15.75" thickBot="1">
      <c r="A2" s="1154"/>
      <c r="B2" s="721">
        <v>41275</v>
      </c>
      <c r="C2" s="721">
        <v>41639</v>
      </c>
      <c r="D2" s="1157"/>
      <c r="E2" s="722"/>
    </row>
    <row r="3" spans="1:5" ht="16.5">
      <c r="A3" s="720" t="s">
        <v>661</v>
      </c>
      <c r="B3" s="717">
        <v>225431</v>
      </c>
      <c r="C3" s="717">
        <v>768540</v>
      </c>
      <c r="D3" s="706">
        <f>C3-B3</f>
        <v>543109</v>
      </c>
      <c r="E3" s="722"/>
    </row>
    <row r="4" spans="1:5" ht="33">
      <c r="A4" s="720" t="s">
        <v>887</v>
      </c>
      <c r="B4" s="717">
        <v>0</v>
      </c>
      <c r="C4" s="717">
        <v>1655</v>
      </c>
      <c r="D4" s="706">
        <f aca="true" t="shared" si="0" ref="D4:D14">C4-B4</f>
        <v>1655</v>
      </c>
      <c r="E4" s="719"/>
    </row>
    <row r="5" spans="1:5" ht="16.5">
      <c r="A5" s="718" t="s">
        <v>193</v>
      </c>
      <c r="B5" s="717">
        <v>1516</v>
      </c>
      <c r="C5" s="717">
        <v>0</v>
      </c>
      <c r="D5" s="706">
        <f t="shared" si="0"/>
        <v>-1516</v>
      </c>
      <c r="E5" s="719"/>
    </row>
    <row r="6" spans="1:5" ht="33">
      <c r="A6" s="639" t="s">
        <v>252</v>
      </c>
      <c r="B6" s="717">
        <v>8210</v>
      </c>
      <c r="C6" s="656">
        <v>4109</v>
      </c>
      <c r="D6" s="706">
        <f t="shared" si="0"/>
        <v>-4101</v>
      </c>
      <c r="E6" s="719"/>
    </row>
    <row r="7" spans="1:5" ht="33">
      <c r="A7" s="639" t="s">
        <v>254</v>
      </c>
      <c r="B7" s="717">
        <v>4762</v>
      </c>
      <c r="C7" s="656">
        <v>7500</v>
      </c>
      <c r="D7" s="706">
        <f t="shared" si="0"/>
        <v>2738</v>
      </c>
      <c r="E7" s="719"/>
    </row>
    <row r="8" spans="1:5" ht="16.5">
      <c r="A8" s="639" t="s">
        <v>662</v>
      </c>
      <c r="B8" s="717">
        <v>111</v>
      </c>
      <c r="C8" s="656">
        <v>35</v>
      </c>
      <c r="D8" s="706">
        <f t="shared" si="0"/>
        <v>-76</v>
      </c>
      <c r="E8" s="719"/>
    </row>
    <row r="9" spans="1:5" ht="16.5">
      <c r="A9" s="639" t="s">
        <v>663</v>
      </c>
      <c r="B9" s="717">
        <v>577</v>
      </c>
      <c r="C9" s="656">
        <v>3175</v>
      </c>
      <c r="D9" s="706">
        <f t="shared" si="0"/>
        <v>2598</v>
      </c>
      <c r="E9" s="719"/>
    </row>
    <row r="10" spans="1:5" ht="16.5">
      <c r="A10" s="639" t="s">
        <v>615</v>
      </c>
      <c r="B10" s="717">
        <v>1</v>
      </c>
      <c r="C10" s="656">
        <v>0</v>
      </c>
      <c r="D10" s="706">
        <f t="shared" si="0"/>
        <v>-1</v>
      </c>
      <c r="E10" s="719"/>
    </row>
    <row r="11" spans="1:5" ht="16.5">
      <c r="A11" s="639" t="s">
        <v>943</v>
      </c>
      <c r="B11" s="717">
        <v>0</v>
      </c>
      <c r="C11" s="656">
        <v>4053</v>
      </c>
      <c r="D11" s="706">
        <f t="shared" si="0"/>
        <v>4053</v>
      </c>
      <c r="E11" s="719"/>
    </row>
    <row r="12" spans="1:5" ht="33">
      <c r="A12" s="639" t="s">
        <v>664</v>
      </c>
      <c r="B12" s="656">
        <v>10</v>
      </c>
      <c r="C12" s="656">
        <v>110</v>
      </c>
      <c r="D12" s="706">
        <f t="shared" si="0"/>
        <v>100</v>
      </c>
      <c r="E12" s="719"/>
    </row>
    <row r="13" spans="1:5" ht="21.75" customHeight="1" thickBot="1">
      <c r="A13" s="646" t="s">
        <v>243</v>
      </c>
      <c r="B13" s="1022">
        <v>100</v>
      </c>
      <c r="C13" s="1023">
        <v>27</v>
      </c>
      <c r="D13" s="1024">
        <f t="shared" si="0"/>
        <v>-73</v>
      </c>
      <c r="E13" s="719"/>
    </row>
    <row r="14" spans="1:5" ht="17.25" thickBot="1">
      <c r="A14" s="1025" t="s">
        <v>56</v>
      </c>
      <c r="B14" s="1026">
        <f>SUM(B3:B13)</f>
        <v>240718</v>
      </c>
      <c r="C14" s="1026">
        <f>SUM(C3:C13)</f>
        <v>789204</v>
      </c>
      <c r="D14" s="1027">
        <f t="shared" si="0"/>
        <v>548486</v>
      </c>
      <c r="E14" s="719"/>
    </row>
    <row r="15" spans="1:5" ht="16.5">
      <c r="A15" s="659"/>
      <c r="B15" s="659"/>
      <c r="C15" s="659"/>
      <c r="D15" s="659"/>
      <c r="E15" s="659"/>
    </row>
    <row r="16" spans="1:5" ht="16.5">
      <c r="A16" s="659"/>
      <c r="B16" s="659"/>
      <c r="C16" s="659"/>
      <c r="D16" s="659"/>
      <c r="E16" s="659"/>
    </row>
    <row r="17" spans="1:5" ht="16.5">
      <c r="A17" s="659"/>
      <c r="B17" s="659"/>
      <c r="C17" s="659"/>
      <c r="D17" s="659"/>
      <c r="E17" s="659"/>
    </row>
    <row r="18" spans="1:5" ht="16.5">
      <c r="A18" s="659"/>
      <c r="B18" s="659"/>
      <c r="C18" s="659"/>
      <c r="D18" s="659"/>
      <c r="E18" s="659"/>
    </row>
    <row r="19" spans="1:5" ht="16.5">
      <c r="A19" s="659"/>
      <c r="B19" s="659"/>
      <c r="C19" s="659"/>
      <c r="D19" s="659"/>
      <c r="E19" s="659"/>
    </row>
    <row r="20" spans="1:5" ht="16.5">
      <c r="A20" s="659"/>
      <c r="B20" s="659"/>
      <c r="C20" s="659"/>
      <c r="D20" s="659"/>
      <c r="E20" s="659"/>
    </row>
    <row r="21" spans="1:5" ht="16.5">
      <c r="A21" s="659"/>
      <c r="B21" s="659"/>
      <c r="C21" s="659"/>
      <c r="D21" s="659"/>
      <c r="E21" s="659"/>
    </row>
    <row r="22" spans="1:5" ht="16.5">
      <c r="A22" s="659"/>
      <c r="B22" s="659"/>
      <c r="C22" s="659"/>
      <c r="D22" s="659"/>
      <c r="E22" s="659"/>
    </row>
    <row r="23" spans="1:5" ht="16.5">
      <c r="A23" s="659"/>
      <c r="B23" s="659"/>
      <c r="C23" s="659"/>
      <c r="D23" s="659"/>
      <c r="E23" s="659"/>
    </row>
    <row r="24" spans="1:5" ht="16.5">
      <c r="A24" s="659"/>
      <c r="B24" s="659"/>
      <c r="C24" s="659"/>
      <c r="D24" s="659"/>
      <c r="E24" s="659"/>
    </row>
    <row r="25" spans="1:5" ht="16.5">
      <c r="A25" s="659"/>
      <c r="B25" s="659"/>
      <c r="C25" s="659"/>
      <c r="D25" s="659"/>
      <c r="E25" s="659"/>
    </row>
    <row r="26" spans="1:5" ht="16.5">
      <c r="A26" s="659"/>
      <c r="B26" s="659"/>
      <c r="C26" s="659"/>
      <c r="D26" s="659"/>
      <c r="E26" s="659"/>
    </row>
    <row r="27" spans="1:5" ht="16.5">
      <c r="A27" s="659"/>
      <c r="B27" s="659"/>
      <c r="C27" s="659"/>
      <c r="D27" s="659"/>
      <c r="E27" s="659"/>
    </row>
    <row r="28" spans="1:5" ht="16.5">
      <c r="A28" s="659"/>
      <c r="B28" s="659"/>
      <c r="C28" s="659"/>
      <c r="D28" s="659"/>
      <c r="E28" s="659"/>
    </row>
    <row r="29" spans="1:5" ht="16.5">
      <c r="A29" s="659"/>
      <c r="B29" s="659"/>
      <c r="C29" s="659"/>
      <c r="D29" s="659"/>
      <c r="E29" s="659"/>
    </row>
    <row r="30" spans="1:5" ht="16.5">
      <c r="A30" s="659"/>
      <c r="B30" s="659"/>
      <c r="C30" s="659"/>
      <c r="D30" s="659"/>
      <c r="E30" s="659"/>
    </row>
    <row r="31" spans="1:5" ht="16.5">
      <c r="A31" s="659"/>
      <c r="B31" s="659"/>
      <c r="C31" s="659"/>
      <c r="D31" s="659"/>
      <c r="E31" s="659"/>
    </row>
    <row r="32" spans="1:5" ht="16.5">
      <c r="A32" s="659"/>
      <c r="B32" s="659"/>
      <c r="C32" s="659"/>
      <c r="D32" s="659"/>
      <c r="E32" s="659"/>
    </row>
  </sheetData>
  <sheetProtection/>
  <mergeCells count="3">
    <mergeCell ref="A1:A2"/>
    <mergeCell ref="B1:C1"/>
    <mergeCell ref="D1:D2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&amp;C&amp;"Book Antiqua,Félkövér"&amp;12Pénzeszközök változásának bemutatása&amp;R7. sz. melléklet
eFt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4" sqref="G144"/>
    </sheetView>
  </sheetViews>
  <sheetFormatPr defaultColWidth="9.140625" defaultRowHeight="12.75"/>
  <cols>
    <col min="1" max="1" width="17.8515625" style="78" customWidth="1"/>
    <col min="2" max="2" width="7.00390625" style="1" customWidth="1"/>
    <col min="3" max="3" width="6.7109375" style="1" customWidth="1"/>
    <col min="4" max="4" width="7.421875" style="1" customWidth="1"/>
    <col min="5" max="5" width="6.57421875" style="1" customWidth="1"/>
    <col min="6" max="6" width="7.140625" style="1" customWidth="1"/>
    <col min="7" max="7" width="7.28125" style="1" customWidth="1"/>
    <col min="8" max="8" width="5.28125" style="1" customWidth="1"/>
    <col min="9" max="9" width="6.8515625" style="1" customWidth="1"/>
    <col min="10" max="10" width="8.00390625" style="1" customWidth="1"/>
    <col min="11" max="11" width="7.57421875" style="1" customWidth="1"/>
    <col min="12" max="12" width="6.140625" style="1" customWidth="1"/>
    <col min="13" max="13" width="7.140625" style="1" customWidth="1"/>
    <col min="14" max="14" width="6.7109375" style="1" customWidth="1"/>
    <col min="15" max="15" width="7.140625" style="1" customWidth="1"/>
    <col min="16" max="16" width="6.8515625" style="1" customWidth="1"/>
    <col min="17" max="17" width="7.7109375" style="1" customWidth="1"/>
    <col min="18" max="18" width="7.00390625" style="1" customWidth="1"/>
    <col min="19" max="19" width="6.7109375" style="2" customWidth="1"/>
    <col min="20" max="20" width="7.7109375" style="2" customWidth="1"/>
    <col min="21" max="16384" width="9.140625" style="1" customWidth="1"/>
  </cols>
  <sheetData>
    <row r="1" spans="1:20" ht="29.25" customHeight="1">
      <c r="A1" s="1158" t="s">
        <v>28</v>
      </c>
      <c r="B1" s="1161" t="s">
        <v>106</v>
      </c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3"/>
      <c r="Q1" s="1170" t="s">
        <v>111</v>
      </c>
      <c r="R1" s="1171" t="s">
        <v>53</v>
      </c>
      <c r="S1" s="1172"/>
      <c r="T1" s="1173" t="s">
        <v>16</v>
      </c>
    </row>
    <row r="2" spans="1:20" ht="15" customHeight="1">
      <c r="A2" s="1159"/>
      <c r="B2" s="1176" t="s">
        <v>14</v>
      </c>
      <c r="C2" s="1177"/>
      <c r="D2" s="1177"/>
      <c r="E2" s="1177"/>
      <c r="F2" s="1177"/>
      <c r="G2" s="1177"/>
      <c r="H2" s="1177"/>
      <c r="I2" s="1178"/>
      <c r="J2" s="1176" t="s">
        <v>107</v>
      </c>
      <c r="K2" s="1177"/>
      <c r="L2" s="1177"/>
      <c r="M2" s="1177"/>
      <c r="N2" s="1177"/>
      <c r="O2" s="1178"/>
      <c r="P2" s="1167" t="s">
        <v>91</v>
      </c>
      <c r="Q2" s="1126"/>
      <c r="R2" s="1167" t="s">
        <v>108</v>
      </c>
      <c r="S2" s="1179"/>
      <c r="T2" s="1174"/>
    </row>
    <row r="3" spans="1:20" ht="38.25" customHeight="1">
      <c r="A3" s="1159"/>
      <c r="B3" s="1168" t="s">
        <v>100</v>
      </c>
      <c r="C3" s="1114" t="s">
        <v>306</v>
      </c>
      <c r="D3" s="1114" t="s">
        <v>19</v>
      </c>
      <c r="E3" s="1114" t="s">
        <v>350</v>
      </c>
      <c r="F3" s="1164" t="s">
        <v>101</v>
      </c>
      <c r="G3" s="1165"/>
      <c r="H3" s="1166"/>
      <c r="I3" s="1114" t="s">
        <v>102</v>
      </c>
      <c r="J3" s="1126" t="s">
        <v>20</v>
      </c>
      <c r="K3" s="1167" t="s">
        <v>21</v>
      </c>
      <c r="L3" s="1168" t="s">
        <v>145</v>
      </c>
      <c r="M3" s="1169"/>
      <c r="N3" s="1132"/>
      <c r="O3" s="1126" t="s">
        <v>103</v>
      </c>
      <c r="P3" s="1167"/>
      <c r="Q3" s="1126"/>
      <c r="R3" s="1127"/>
      <c r="S3" s="1125"/>
      <c r="T3" s="1174"/>
    </row>
    <row r="4" spans="1:20" ht="63" customHeight="1">
      <c r="A4" s="1160"/>
      <c r="B4" s="1127"/>
      <c r="C4" s="1115"/>
      <c r="D4" s="1115"/>
      <c r="E4" s="1115"/>
      <c r="F4" s="368" t="s">
        <v>104</v>
      </c>
      <c r="G4" s="79" t="s">
        <v>105</v>
      </c>
      <c r="H4" s="412" t="s">
        <v>351</v>
      </c>
      <c r="I4" s="1115"/>
      <c r="J4" s="1115"/>
      <c r="K4" s="1127"/>
      <c r="L4" s="79" t="s">
        <v>104</v>
      </c>
      <c r="M4" s="79" t="s">
        <v>105</v>
      </c>
      <c r="N4" s="79" t="s">
        <v>854</v>
      </c>
      <c r="O4" s="1115"/>
      <c r="P4" s="1127"/>
      <c r="Q4" s="1115"/>
      <c r="R4" s="79" t="s">
        <v>109</v>
      </c>
      <c r="S4" s="79" t="s">
        <v>110</v>
      </c>
      <c r="T4" s="1175"/>
    </row>
    <row r="5" spans="1:20" ht="15" thickBot="1">
      <c r="A5" s="80">
        <v>1</v>
      </c>
      <c r="B5" s="81">
        <v>2</v>
      </c>
      <c r="C5" s="81">
        <v>3</v>
      </c>
      <c r="D5" s="82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  <c r="K5" s="81">
        <v>11</v>
      </c>
      <c r="L5" s="81">
        <v>12</v>
      </c>
      <c r="M5" s="81">
        <v>13</v>
      </c>
      <c r="N5" s="81">
        <v>14</v>
      </c>
      <c r="O5" s="81">
        <v>15</v>
      </c>
      <c r="P5" s="81">
        <v>16</v>
      </c>
      <c r="Q5" s="81">
        <v>17</v>
      </c>
      <c r="R5" s="81">
        <v>18</v>
      </c>
      <c r="S5" s="81">
        <v>19</v>
      </c>
      <c r="T5" s="421">
        <v>20</v>
      </c>
    </row>
    <row r="6" spans="1:22" s="84" customFormat="1" ht="14.25">
      <c r="A6" s="83" t="s">
        <v>332</v>
      </c>
      <c r="B6" s="134"/>
      <c r="C6" s="134"/>
      <c r="D6" s="134">
        <v>400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265">
        <f aca="true" t="shared" si="0" ref="T6:T131">SUM(B6:S6)</f>
        <v>400</v>
      </c>
      <c r="U6" s="87"/>
      <c r="V6" s="88"/>
    </row>
    <row r="7" spans="1:22" s="84" customFormat="1" ht="14.25">
      <c r="A7" s="263" t="s">
        <v>234</v>
      </c>
      <c r="B7" s="264"/>
      <c r="C7" s="264"/>
      <c r="D7" s="264">
        <v>1334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5">
        <f t="shared" si="0"/>
        <v>1334</v>
      </c>
      <c r="U7" s="87"/>
      <c r="V7" s="88"/>
    </row>
    <row r="8" spans="1:22" s="84" customFormat="1" ht="14.25">
      <c r="A8" s="263" t="s">
        <v>311</v>
      </c>
      <c r="B8" s="264"/>
      <c r="C8" s="264"/>
      <c r="D8" s="264">
        <v>117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5">
        <f t="shared" si="0"/>
        <v>117</v>
      </c>
      <c r="U8" s="87"/>
      <c r="V8" s="88"/>
    </row>
    <row r="9" spans="1:22" s="84" customFormat="1" ht="14.25">
      <c r="A9" s="263" t="s">
        <v>310</v>
      </c>
      <c r="B9" s="375"/>
      <c r="C9" s="375"/>
      <c r="D9" s="375">
        <f>D8/D7</f>
        <v>0.08770614692653673</v>
      </c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57">
        <f>T8/T7</f>
        <v>0.08770614692653673</v>
      </c>
      <c r="U9" s="87"/>
      <c r="V9" s="88"/>
    </row>
    <row r="10" spans="1:22" s="84" customFormat="1" ht="26.25">
      <c r="A10" s="85" t="s">
        <v>352</v>
      </c>
      <c r="B10" s="135"/>
      <c r="C10" s="135"/>
      <c r="D10" s="135">
        <v>2000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>
        <f t="shared" si="0"/>
        <v>2000</v>
      </c>
      <c r="U10" s="87"/>
      <c r="V10" s="86"/>
    </row>
    <row r="11" spans="1:22" s="84" customFormat="1" ht="14.25">
      <c r="A11" s="85" t="s">
        <v>234</v>
      </c>
      <c r="B11" s="135"/>
      <c r="C11" s="135"/>
      <c r="D11" s="135">
        <v>2000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>
        <f t="shared" si="0"/>
        <v>2000</v>
      </c>
      <c r="U11" s="87"/>
      <c r="V11" s="86"/>
    </row>
    <row r="12" spans="1:22" s="84" customFormat="1" ht="14.25">
      <c r="A12" s="172" t="s">
        <v>217</v>
      </c>
      <c r="B12" s="135"/>
      <c r="C12" s="135"/>
      <c r="D12" s="135">
        <v>1000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>
        <f t="shared" si="0"/>
        <v>1000</v>
      </c>
      <c r="U12" s="87"/>
      <c r="V12" s="86"/>
    </row>
    <row r="13" spans="1:22" s="84" customFormat="1" ht="14.25">
      <c r="A13" s="263" t="s">
        <v>311</v>
      </c>
      <c r="B13" s="135"/>
      <c r="C13" s="135"/>
      <c r="D13" s="135">
        <v>50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>
        <f t="shared" si="0"/>
        <v>50</v>
      </c>
      <c r="U13" s="87"/>
      <c r="V13" s="86"/>
    </row>
    <row r="14" spans="1:22" s="84" customFormat="1" ht="14.25">
      <c r="A14" s="172" t="s">
        <v>217</v>
      </c>
      <c r="B14" s="135"/>
      <c r="C14" s="135"/>
      <c r="D14" s="135">
        <v>50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>
        <f t="shared" si="0"/>
        <v>50</v>
      </c>
      <c r="U14" s="87"/>
      <c r="V14" s="86"/>
    </row>
    <row r="15" spans="1:22" s="84" customFormat="1" ht="14.25">
      <c r="A15" s="263" t="s">
        <v>310</v>
      </c>
      <c r="B15" s="314"/>
      <c r="C15" s="314"/>
      <c r="D15" s="314">
        <f>D13/D11</f>
        <v>0.025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66">
        <f>T13/T11</f>
        <v>0.025</v>
      </c>
      <c r="U15" s="87"/>
      <c r="V15" s="86"/>
    </row>
    <row r="16" spans="1:22" s="84" customFormat="1" ht="26.25">
      <c r="A16" s="85" t="s">
        <v>353</v>
      </c>
      <c r="B16" s="135"/>
      <c r="C16" s="135"/>
      <c r="D16" s="135"/>
      <c r="E16" s="135"/>
      <c r="F16" s="135"/>
      <c r="G16" s="135">
        <v>2466</v>
      </c>
      <c r="H16" s="135"/>
      <c r="I16" s="135"/>
      <c r="J16" s="135">
        <v>612475</v>
      </c>
      <c r="K16" s="135">
        <v>1000</v>
      </c>
      <c r="L16" s="135"/>
      <c r="M16" s="135">
        <v>8932</v>
      </c>
      <c r="N16" s="135"/>
      <c r="O16" s="135"/>
      <c r="P16" s="135"/>
      <c r="Q16" s="135"/>
      <c r="R16" s="135"/>
      <c r="S16" s="135"/>
      <c r="T16" s="136">
        <f t="shared" si="0"/>
        <v>624873</v>
      </c>
      <c r="U16" s="87"/>
      <c r="V16" s="86"/>
    </row>
    <row r="17" spans="1:22" s="84" customFormat="1" ht="14.25">
      <c r="A17" s="85" t="s">
        <v>234</v>
      </c>
      <c r="B17" s="135"/>
      <c r="C17" s="135"/>
      <c r="D17" s="135">
        <v>31752</v>
      </c>
      <c r="E17" s="135"/>
      <c r="F17" s="135"/>
      <c r="G17" s="135">
        <v>2466</v>
      </c>
      <c r="H17" s="135"/>
      <c r="I17" s="135"/>
      <c r="J17" s="135">
        <v>630366</v>
      </c>
      <c r="K17" s="135">
        <v>1400</v>
      </c>
      <c r="L17" s="135"/>
      <c r="M17" s="135">
        <v>9680</v>
      </c>
      <c r="N17" s="135"/>
      <c r="O17" s="135"/>
      <c r="P17" s="135">
        <v>13503</v>
      </c>
      <c r="Q17" s="135"/>
      <c r="R17" s="135"/>
      <c r="S17" s="135"/>
      <c r="T17" s="136">
        <f t="shared" si="0"/>
        <v>689167</v>
      </c>
      <c r="U17" s="87"/>
      <c r="V17" s="86"/>
    </row>
    <row r="18" spans="1:22" s="84" customFormat="1" ht="14.25">
      <c r="A18" s="85" t="s">
        <v>311</v>
      </c>
      <c r="B18" s="135"/>
      <c r="C18" s="135"/>
      <c r="D18" s="135">
        <v>31752</v>
      </c>
      <c r="E18" s="135"/>
      <c r="F18" s="135"/>
      <c r="G18" s="135">
        <v>2466</v>
      </c>
      <c r="H18" s="135"/>
      <c r="I18" s="135"/>
      <c r="J18" s="135">
        <v>557604</v>
      </c>
      <c r="K18" s="135">
        <v>1400</v>
      </c>
      <c r="L18" s="135"/>
      <c r="M18" s="135">
        <v>9680</v>
      </c>
      <c r="N18" s="135"/>
      <c r="O18" s="135"/>
      <c r="P18" s="135">
        <v>13503</v>
      </c>
      <c r="Q18" s="135"/>
      <c r="R18" s="135"/>
      <c r="S18" s="135"/>
      <c r="T18" s="136">
        <f t="shared" si="0"/>
        <v>616405</v>
      </c>
      <c r="U18" s="87"/>
      <c r="V18" s="86"/>
    </row>
    <row r="19" spans="1:22" s="84" customFormat="1" ht="14.25">
      <c r="A19" s="85" t="s">
        <v>310</v>
      </c>
      <c r="B19" s="314"/>
      <c r="C19" s="314"/>
      <c r="D19" s="543">
        <f>D18/D17</f>
        <v>1</v>
      </c>
      <c r="E19" s="314"/>
      <c r="F19" s="314"/>
      <c r="G19" s="417">
        <f>G18/G17</f>
        <v>1</v>
      </c>
      <c r="H19" s="314"/>
      <c r="I19" s="314"/>
      <c r="J19" s="314">
        <f>J18/J17</f>
        <v>0.8845718201806569</v>
      </c>
      <c r="K19" s="543">
        <f>K18/K17</f>
        <v>1</v>
      </c>
      <c r="L19" s="314"/>
      <c r="M19" s="417">
        <f>M18/M17</f>
        <v>1</v>
      </c>
      <c r="N19" s="417"/>
      <c r="O19" s="417"/>
      <c r="P19" s="417">
        <f>P18/P17</f>
        <v>1</v>
      </c>
      <c r="Q19" s="314"/>
      <c r="R19" s="314"/>
      <c r="S19" s="314"/>
      <c r="T19" s="366">
        <f>T18/T17</f>
        <v>0.8944203654556878</v>
      </c>
      <c r="U19" s="87"/>
      <c r="V19" s="86"/>
    </row>
    <row r="20" spans="1:22" s="84" customFormat="1" ht="14.25">
      <c r="A20" s="85" t="s">
        <v>358</v>
      </c>
      <c r="B20" s="135"/>
      <c r="C20" s="135"/>
      <c r="D20" s="135">
        <v>28195</v>
      </c>
      <c r="E20" s="135"/>
      <c r="F20" s="135"/>
      <c r="G20" s="135">
        <v>5684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>
        <f t="shared" si="0"/>
        <v>33879</v>
      </c>
      <c r="U20" s="87"/>
      <c r="V20" s="86"/>
    </row>
    <row r="21" spans="1:22" s="84" customFormat="1" ht="14.25">
      <c r="A21" s="85" t="s">
        <v>234</v>
      </c>
      <c r="B21" s="135"/>
      <c r="C21" s="135"/>
      <c r="D21" s="135">
        <v>29645</v>
      </c>
      <c r="E21" s="135"/>
      <c r="F21" s="135"/>
      <c r="G21" s="135">
        <v>5049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>
        <f t="shared" si="0"/>
        <v>34694</v>
      </c>
      <c r="U21" s="87"/>
      <c r="V21" s="86"/>
    </row>
    <row r="22" spans="1:22" s="84" customFormat="1" ht="14.25">
      <c r="A22" s="172" t="s">
        <v>217</v>
      </c>
      <c r="B22" s="135"/>
      <c r="C22" s="135"/>
      <c r="D22" s="135">
        <v>28195</v>
      </c>
      <c r="E22" s="135"/>
      <c r="F22" s="135"/>
      <c r="G22" s="135">
        <v>1270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>
        <f t="shared" si="0"/>
        <v>29465</v>
      </c>
      <c r="U22" s="87"/>
      <c r="V22" s="86"/>
    </row>
    <row r="23" spans="1:22" s="84" customFormat="1" ht="14.25">
      <c r="A23" s="85" t="s">
        <v>311</v>
      </c>
      <c r="B23" s="135"/>
      <c r="C23" s="135"/>
      <c r="D23" s="135">
        <v>29173</v>
      </c>
      <c r="E23" s="135"/>
      <c r="F23" s="135"/>
      <c r="G23" s="135">
        <v>3770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>
        <f t="shared" si="0"/>
        <v>32943</v>
      </c>
      <c r="U23" s="87"/>
      <c r="V23" s="86"/>
    </row>
    <row r="24" spans="1:22" s="84" customFormat="1" ht="14.25">
      <c r="A24" s="172" t="s">
        <v>217</v>
      </c>
      <c r="B24" s="135"/>
      <c r="C24" s="135"/>
      <c r="D24" s="135">
        <v>28195</v>
      </c>
      <c r="E24" s="135"/>
      <c r="F24" s="135"/>
      <c r="G24" s="135">
        <v>1270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>
        <f t="shared" si="0"/>
        <v>29465</v>
      </c>
      <c r="U24" s="87"/>
      <c r="V24" s="86"/>
    </row>
    <row r="25" spans="1:22" s="84" customFormat="1" ht="14.25">
      <c r="A25" s="85" t="s">
        <v>310</v>
      </c>
      <c r="B25" s="314"/>
      <c r="C25" s="314"/>
      <c r="D25" s="314">
        <f>D23/D21</f>
        <v>0.9840782594029347</v>
      </c>
      <c r="E25" s="314"/>
      <c r="F25" s="314"/>
      <c r="G25" s="314">
        <f>G23/G21</f>
        <v>0.7466825113883937</v>
      </c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66">
        <f>T23/T21</f>
        <v>0.949530178128783</v>
      </c>
      <c r="U25" s="87"/>
      <c r="V25" s="86"/>
    </row>
    <row r="26" spans="1:22" s="84" customFormat="1" ht="14.25">
      <c r="A26" s="85" t="s">
        <v>155</v>
      </c>
      <c r="B26" s="135"/>
      <c r="C26" s="135"/>
      <c r="D26" s="135">
        <v>100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6">
        <f t="shared" si="0"/>
        <v>100</v>
      </c>
      <c r="U26" s="87"/>
      <c r="V26" s="86"/>
    </row>
    <row r="27" spans="1:22" s="84" customFormat="1" ht="14.25">
      <c r="A27" s="85" t="s">
        <v>234</v>
      </c>
      <c r="B27" s="135"/>
      <c r="C27" s="135"/>
      <c r="D27" s="135">
        <v>100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>
        <f t="shared" si="0"/>
        <v>100</v>
      </c>
      <c r="U27" s="87"/>
      <c r="V27" s="86"/>
    </row>
    <row r="28" spans="1:22" s="84" customFormat="1" ht="14.25">
      <c r="A28" s="85" t="s">
        <v>311</v>
      </c>
      <c r="B28" s="135"/>
      <c r="C28" s="135"/>
      <c r="D28" s="135">
        <v>38</v>
      </c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6">
        <f t="shared" si="0"/>
        <v>38</v>
      </c>
      <c r="U28" s="87"/>
      <c r="V28" s="86"/>
    </row>
    <row r="29" spans="1:22" s="84" customFormat="1" ht="15" thickBot="1">
      <c r="A29" s="422" t="s">
        <v>310</v>
      </c>
      <c r="B29" s="389"/>
      <c r="C29" s="389"/>
      <c r="D29" s="389">
        <f>D28/D27</f>
        <v>0.38</v>
      </c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90">
        <f>T28/T27</f>
        <v>0.38</v>
      </c>
      <c r="U29" s="87"/>
      <c r="V29" s="86"/>
    </row>
    <row r="30" spans="1:22" s="84" customFormat="1" ht="26.25">
      <c r="A30" s="263" t="s">
        <v>152</v>
      </c>
      <c r="B30" s="264"/>
      <c r="C30" s="264"/>
      <c r="D30" s="264">
        <v>144431</v>
      </c>
      <c r="E30" s="264"/>
      <c r="F30" s="264"/>
      <c r="G30" s="264"/>
      <c r="H30" s="264"/>
      <c r="I30" s="264"/>
      <c r="J30" s="264"/>
      <c r="K30" s="264">
        <v>9606</v>
      </c>
      <c r="L30" s="264"/>
      <c r="M30" s="264"/>
      <c r="N30" s="264"/>
      <c r="O30" s="264"/>
      <c r="P30" s="264"/>
      <c r="Q30" s="264"/>
      <c r="R30" s="264"/>
      <c r="S30" s="264"/>
      <c r="T30" s="265">
        <f t="shared" si="0"/>
        <v>154037</v>
      </c>
      <c r="U30" s="87"/>
      <c r="V30" s="86"/>
    </row>
    <row r="31" spans="1:22" s="84" customFormat="1" ht="14.25">
      <c r="A31" s="85" t="s">
        <v>234</v>
      </c>
      <c r="B31" s="135"/>
      <c r="C31" s="135"/>
      <c r="D31" s="135">
        <v>128727</v>
      </c>
      <c r="E31" s="135"/>
      <c r="F31" s="135"/>
      <c r="G31" s="135"/>
      <c r="H31" s="135"/>
      <c r="I31" s="135"/>
      <c r="J31" s="135"/>
      <c r="K31" s="135">
        <v>24205</v>
      </c>
      <c r="L31" s="135"/>
      <c r="M31" s="135"/>
      <c r="N31" s="135"/>
      <c r="O31" s="135"/>
      <c r="P31" s="135"/>
      <c r="Q31" s="135"/>
      <c r="R31" s="135"/>
      <c r="S31" s="135"/>
      <c r="T31" s="136">
        <f t="shared" si="0"/>
        <v>152932</v>
      </c>
      <c r="U31" s="87"/>
      <c r="V31" s="86"/>
    </row>
    <row r="32" spans="1:22" s="84" customFormat="1" ht="14.25">
      <c r="A32" s="85" t="s">
        <v>311</v>
      </c>
      <c r="B32" s="135"/>
      <c r="C32" s="135"/>
      <c r="D32" s="135">
        <v>106230</v>
      </c>
      <c r="E32" s="135"/>
      <c r="F32" s="135"/>
      <c r="G32" s="135"/>
      <c r="H32" s="135"/>
      <c r="I32" s="135"/>
      <c r="J32" s="135"/>
      <c r="K32" s="135">
        <v>24200</v>
      </c>
      <c r="L32" s="135"/>
      <c r="M32" s="135"/>
      <c r="N32" s="135"/>
      <c r="O32" s="135"/>
      <c r="P32" s="135"/>
      <c r="Q32" s="135"/>
      <c r="R32" s="135"/>
      <c r="S32" s="135"/>
      <c r="T32" s="136">
        <f t="shared" si="0"/>
        <v>130430</v>
      </c>
      <c r="U32" s="87"/>
      <c r="V32" s="86"/>
    </row>
    <row r="33" spans="1:22" s="84" customFormat="1" ht="14.25">
      <c r="A33" s="85" t="s">
        <v>310</v>
      </c>
      <c r="B33" s="314"/>
      <c r="C33" s="314"/>
      <c r="D33" s="314">
        <f>D32/D31</f>
        <v>0.8252347992262695</v>
      </c>
      <c r="E33" s="314"/>
      <c r="F33" s="314"/>
      <c r="G33" s="314"/>
      <c r="H33" s="314"/>
      <c r="I33" s="314"/>
      <c r="J33" s="314"/>
      <c r="K33" s="542">
        <f>K32/K31</f>
        <v>0.999793431109275</v>
      </c>
      <c r="L33" s="314"/>
      <c r="M33" s="314"/>
      <c r="N33" s="314"/>
      <c r="O33" s="314"/>
      <c r="P33" s="314"/>
      <c r="Q33" s="314"/>
      <c r="R33" s="314"/>
      <c r="S33" s="314"/>
      <c r="T33" s="366">
        <f>T32/T31</f>
        <v>0.8528627102241519</v>
      </c>
      <c r="U33" s="87"/>
      <c r="V33" s="86"/>
    </row>
    <row r="34" spans="1:22" s="84" customFormat="1" ht="14.25">
      <c r="A34" s="85" t="s">
        <v>218</v>
      </c>
      <c r="B34" s="135"/>
      <c r="C34" s="135"/>
      <c r="D34" s="135">
        <v>2600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>
        <f t="shared" si="0"/>
        <v>2600</v>
      </c>
      <c r="U34" s="87"/>
      <c r="V34" s="86"/>
    </row>
    <row r="35" spans="1:22" s="84" customFormat="1" ht="14.25">
      <c r="A35" s="85" t="s">
        <v>234</v>
      </c>
      <c r="B35" s="135"/>
      <c r="C35" s="135"/>
      <c r="D35" s="135">
        <v>2600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>
        <f t="shared" si="0"/>
        <v>2600</v>
      </c>
      <c r="U35" s="87"/>
      <c r="V35" s="86"/>
    </row>
    <row r="36" spans="1:22" s="84" customFormat="1" ht="14.25">
      <c r="A36" s="85" t="s">
        <v>311</v>
      </c>
      <c r="B36" s="135"/>
      <c r="C36" s="135"/>
      <c r="D36" s="135">
        <v>1457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>
        <f t="shared" si="0"/>
        <v>1457</v>
      </c>
      <c r="U36" s="87"/>
      <c r="V36" s="86"/>
    </row>
    <row r="37" spans="1:22" s="84" customFormat="1" ht="14.25">
      <c r="A37" s="85" t="s">
        <v>310</v>
      </c>
      <c r="B37" s="314"/>
      <c r="C37" s="314"/>
      <c r="D37" s="314">
        <f>D36/D35</f>
        <v>0.5603846153846154</v>
      </c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66">
        <f>T36/T35</f>
        <v>0.5603846153846154</v>
      </c>
      <c r="U37" s="87"/>
      <c r="V37" s="86"/>
    </row>
    <row r="38" spans="1:22" s="84" customFormat="1" ht="14.25">
      <c r="A38" s="85" t="s">
        <v>151</v>
      </c>
      <c r="B38" s="135">
        <v>35764</v>
      </c>
      <c r="C38" s="135">
        <v>13125</v>
      </c>
      <c r="D38" s="135">
        <v>102246</v>
      </c>
      <c r="E38" s="135"/>
      <c r="F38" s="135">
        <v>8015</v>
      </c>
      <c r="G38" s="135"/>
      <c r="H38" s="135"/>
      <c r="I38" s="135"/>
      <c r="J38" s="135">
        <v>2000</v>
      </c>
      <c r="K38" s="135"/>
      <c r="L38" s="135"/>
      <c r="M38" s="135"/>
      <c r="N38" s="135"/>
      <c r="O38" s="135"/>
      <c r="P38" s="135"/>
      <c r="Q38" s="135"/>
      <c r="R38" s="135"/>
      <c r="S38" s="135"/>
      <c r="T38" s="136">
        <f t="shared" si="0"/>
        <v>161150</v>
      </c>
      <c r="U38" s="87"/>
      <c r="V38" s="86"/>
    </row>
    <row r="39" spans="1:22" s="84" customFormat="1" ht="14.25">
      <c r="A39" s="85" t="s">
        <v>234</v>
      </c>
      <c r="B39" s="135">
        <v>37704</v>
      </c>
      <c r="C39" s="135">
        <v>13647</v>
      </c>
      <c r="D39" s="135">
        <v>132845</v>
      </c>
      <c r="E39" s="135"/>
      <c r="F39" s="135">
        <v>54852</v>
      </c>
      <c r="G39" s="135">
        <v>3400</v>
      </c>
      <c r="H39" s="135"/>
      <c r="I39" s="135"/>
      <c r="J39" s="135">
        <v>1534</v>
      </c>
      <c r="K39" s="135">
        <v>3179</v>
      </c>
      <c r="L39" s="135"/>
      <c r="M39" s="135">
        <v>6728</v>
      </c>
      <c r="N39" s="135">
        <v>3500</v>
      </c>
      <c r="O39" s="135"/>
      <c r="P39" s="135">
        <v>17780</v>
      </c>
      <c r="Q39" s="135"/>
      <c r="R39" s="135"/>
      <c r="S39" s="135"/>
      <c r="T39" s="136">
        <f t="shared" si="0"/>
        <v>275169</v>
      </c>
      <c r="U39" s="87"/>
      <c r="V39" s="86"/>
    </row>
    <row r="40" spans="1:22" s="84" customFormat="1" ht="14.25">
      <c r="A40" s="172" t="s">
        <v>217</v>
      </c>
      <c r="B40" s="135">
        <v>17351</v>
      </c>
      <c r="C40" s="135">
        <v>4462</v>
      </c>
      <c r="D40" s="135"/>
      <c r="E40" s="135"/>
      <c r="F40" s="135">
        <v>51589</v>
      </c>
      <c r="G40" s="135"/>
      <c r="H40" s="135"/>
      <c r="I40" s="135"/>
      <c r="J40" s="135"/>
      <c r="K40" s="135"/>
      <c r="L40" s="135"/>
      <c r="M40" s="135">
        <v>289</v>
      </c>
      <c r="N40" s="135"/>
      <c r="O40" s="135"/>
      <c r="P40" s="135"/>
      <c r="Q40" s="135"/>
      <c r="R40" s="135"/>
      <c r="S40" s="135"/>
      <c r="T40" s="136">
        <f t="shared" si="0"/>
        <v>73691</v>
      </c>
      <c r="U40" s="87"/>
      <c r="V40" s="86"/>
    </row>
    <row r="41" spans="1:22" s="84" customFormat="1" ht="14.25">
      <c r="A41" s="367" t="s">
        <v>311</v>
      </c>
      <c r="B41" s="135">
        <v>36537</v>
      </c>
      <c r="C41" s="135">
        <v>11526</v>
      </c>
      <c r="D41" s="135">
        <v>125762</v>
      </c>
      <c r="E41" s="135"/>
      <c r="F41" s="135">
        <v>80579</v>
      </c>
      <c r="G41" s="135">
        <v>3400</v>
      </c>
      <c r="H41" s="135"/>
      <c r="I41" s="135"/>
      <c r="J41" s="135">
        <v>724</v>
      </c>
      <c r="K41" s="135">
        <v>3179</v>
      </c>
      <c r="L41" s="135"/>
      <c r="M41" s="135">
        <v>6728</v>
      </c>
      <c r="N41" s="135">
        <v>3500</v>
      </c>
      <c r="O41" s="135"/>
      <c r="P41" s="135">
        <v>17780</v>
      </c>
      <c r="Q41" s="135"/>
      <c r="R41" s="135"/>
      <c r="S41" s="135"/>
      <c r="T41" s="136">
        <f t="shared" si="0"/>
        <v>289715</v>
      </c>
      <c r="U41" s="87"/>
      <c r="V41" s="86"/>
    </row>
    <row r="42" spans="1:22" s="84" customFormat="1" ht="14.25">
      <c r="A42" s="172" t="s">
        <v>217</v>
      </c>
      <c r="B42" s="135">
        <v>12960</v>
      </c>
      <c r="C42" s="135">
        <v>2953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>
        <v>289</v>
      </c>
      <c r="N42" s="135"/>
      <c r="O42" s="135"/>
      <c r="P42" s="135"/>
      <c r="Q42" s="135"/>
      <c r="R42" s="135"/>
      <c r="S42" s="135"/>
      <c r="T42" s="136">
        <f t="shared" si="0"/>
        <v>16202</v>
      </c>
      <c r="U42" s="87"/>
      <c r="V42" s="86"/>
    </row>
    <row r="43" spans="1:22" s="84" customFormat="1" ht="14.25">
      <c r="A43" s="367" t="s">
        <v>310</v>
      </c>
      <c r="B43" s="314">
        <f>B41/B39</f>
        <v>0.9690483768300445</v>
      </c>
      <c r="C43" s="314">
        <f>C41/C39</f>
        <v>0.8445812266432183</v>
      </c>
      <c r="D43" s="314">
        <f>D41/D39</f>
        <v>0.9466822236440965</v>
      </c>
      <c r="E43" s="314"/>
      <c r="F43" s="314"/>
      <c r="G43" s="314"/>
      <c r="H43" s="314"/>
      <c r="I43" s="314"/>
      <c r="J43" s="314">
        <f>J41/J39</f>
        <v>0.47196870925684486</v>
      </c>
      <c r="K43" s="543">
        <f>K41/K39</f>
        <v>1</v>
      </c>
      <c r="L43" s="314"/>
      <c r="M43" s="417">
        <f>M41/M39</f>
        <v>1</v>
      </c>
      <c r="N43" s="417"/>
      <c r="O43" s="314"/>
      <c r="P43" s="314"/>
      <c r="Q43" s="314"/>
      <c r="R43" s="314"/>
      <c r="S43" s="314"/>
      <c r="T43" s="366">
        <f>T41/T39</f>
        <v>1.0528620593162747</v>
      </c>
      <c r="U43" s="87"/>
      <c r="V43" s="86"/>
    </row>
    <row r="44" spans="1:22" s="84" customFormat="1" ht="26.25">
      <c r="A44" s="85" t="s">
        <v>357</v>
      </c>
      <c r="B44" s="135"/>
      <c r="C44" s="135"/>
      <c r="D44" s="135">
        <v>2000</v>
      </c>
      <c r="E44" s="135"/>
      <c r="F44" s="135"/>
      <c r="G44" s="135"/>
      <c r="H44" s="135"/>
      <c r="I44" s="135"/>
      <c r="J44" s="135">
        <v>93324</v>
      </c>
      <c r="K44" s="135">
        <v>1170</v>
      </c>
      <c r="L44" s="135"/>
      <c r="M44" s="135"/>
      <c r="N44" s="135"/>
      <c r="O44" s="135"/>
      <c r="P44" s="135"/>
      <c r="Q44" s="135"/>
      <c r="R44" s="135"/>
      <c r="S44" s="135"/>
      <c r="T44" s="136">
        <f t="shared" si="0"/>
        <v>96494</v>
      </c>
      <c r="U44" s="87"/>
      <c r="V44" s="86"/>
    </row>
    <row r="45" spans="1:22" s="84" customFormat="1" ht="14.25">
      <c r="A45" s="85" t="s">
        <v>234</v>
      </c>
      <c r="B45" s="135"/>
      <c r="C45" s="135"/>
      <c r="D45" s="135">
        <v>12000</v>
      </c>
      <c r="E45" s="135"/>
      <c r="F45" s="135"/>
      <c r="G45" s="135"/>
      <c r="H45" s="135"/>
      <c r="I45" s="135"/>
      <c r="J45" s="135">
        <v>87583</v>
      </c>
      <c r="K45" s="135">
        <v>1331</v>
      </c>
      <c r="L45" s="135"/>
      <c r="M45" s="135"/>
      <c r="N45" s="135"/>
      <c r="O45" s="135"/>
      <c r="P45" s="135"/>
      <c r="Q45" s="135"/>
      <c r="R45" s="135"/>
      <c r="S45" s="135"/>
      <c r="T45" s="136">
        <f t="shared" si="0"/>
        <v>100914</v>
      </c>
      <c r="U45" s="87"/>
      <c r="V45" s="86"/>
    </row>
    <row r="46" spans="1:22" s="84" customFormat="1" ht="14.25">
      <c r="A46" s="85" t="s">
        <v>311</v>
      </c>
      <c r="B46" s="135"/>
      <c r="C46" s="135"/>
      <c r="D46" s="135">
        <v>2794</v>
      </c>
      <c r="E46" s="135"/>
      <c r="F46" s="135"/>
      <c r="G46" s="135"/>
      <c r="H46" s="135"/>
      <c r="I46" s="135"/>
      <c r="J46" s="135">
        <v>7776</v>
      </c>
      <c r="K46" s="135">
        <v>1331</v>
      </c>
      <c r="L46" s="135"/>
      <c r="M46" s="135"/>
      <c r="N46" s="135"/>
      <c r="O46" s="135"/>
      <c r="P46" s="135"/>
      <c r="Q46" s="135"/>
      <c r="R46" s="135"/>
      <c r="S46" s="135"/>
      <c r="T46" s="136">
        <f t="shared" si="0"/>
        <v>11901</v>
      </c>
      <c r="U46" s="87"/>
      <c r="V46" s="86"/>
    </row>
    <row r="47" spans="1:22" s="84" customFormat="1" ht="14.25">
      <c r="A47" s="85" t="s">
        <v>310</v>
      </c>
      <c r="B47" s="314"/>
      <c r="C47" s="314"/>
      <c r="D47" s="314">
        <f>D46/D45</f>
        <v>0.23283333333333334</v>
      </c>
      <c r="E47" s="314"/>
      <c r="F47" s="314"/>
      <c r="G47" s="314"/>
      <c r="H47" s="314"/>
      <c r="I47" s="314"/>
      <c r="J47" s="314">
        <f>J46/J45</f>
        <v>0.08878435312789011</v>
      </c>
      <c r="K47" s="542">
        <f>K46/K45</f>
        <v>1</v>
      </c>
      <c r="L47" s="314"/>
      <c r="M47" s="314"/>
      <c r="N47" s="314"/>
      <c r="O47" s="314"/>
      <c r="P47" s="314"/>
      <c r="Q47" s="314"/>
      <c r="R47" s="314"/>
      <c r="S47" s="314"/>
      <c r="T47" s="366">
        <f>T46/T45</f>
        <v>0.11793210060051133</v>
      </c>
      <c r="U47" s="87"/>
      <c r="V47" s="86"/>
    </row>
    <row r="48" spans="1:21" s="84" customFormat="1" ht="14.25">
      <c r="A48" s="85" t="s">
        <v>264</v>
      </c>
      <c r="B48" s="135"/>
      <c r="C48" s="135"/>
      <c r="D48" s="135">
        <v>53148</v>
      </c>
      <c r="E48" s="135"/>
      <c r="F48" s="135"/>
      <c r="G48" s="135"/>
      <c r="H48" s="135"/>
      <c r="I48" s="135"/>
      <c r="J48" s="135">
        <v>10615</v>
      </c>
      <c r="K48" s="135"/>
      <c r="L48" s="135"/>
      <c r="M48" s="135"/>
      <c r="N48" s="135"/>
      <c r="O48" s="135"/>
      <c r="P48" s="135"/>
      <c r="Q48" s="135"/>
      <c r="R48" s="135"/>
      <c r="S48" s="135"/>
      <c r="T48" s="136">
        <f t="shared" si="0"/>
        <v>63763</v>
      </c>
      <c r="U48" s="87"/>
    </row>
    <row r="49" spans="1:21" s="84" customFormat="1" ht="14.25">
      <c r="A49" s="85" t="s">
        <v>234</v>
      </c>
      <c r="B49" s="135"/>
      <c r="C49" s="135"/>
      <c r="D49" s="135">
        <v>81320</v>
      </c>
      <c r="E49" s="135"/>
      <c r="F49" s="135"/>
      <c r="G49" s="135"/>
      <c r="H49" s="135"/>
      <c r="I49" s="135"/>
      <c r="J49" s="135">
        <v>10615</v>
      </c>
      <c r="K49" s="135"/>
      <c r="L49" s="135"/>
      <c r="M49" s="135"/>
      <c r="N49" s="135"/>
      <c r="O49" s="135"/>
      <c r="P49" s="135"/>
      <c r="Q49" s="135"/>
      <c r="R49" s="135"/>
      <c r="S49" s="135"/>
      <c r="T49" s="136">
        <f t="shared" si="0"/>
        <v>91935</v>
      </c>
      <c r="U49" s="87"/>
    </row>
    <row r="50" spans="1:21" s="84" customFormat="1" ht="14.25">
      <c r="A50" s="172" t="s">
        <v>217</v>
      </c>
      <c r="B50" s="135"/>
      <c r="C50" s="135"/>
      <c r="D50" s="135">
        <v>47398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6">
        <f t="shared" si="0"/>
        <v>47398</v>
      </c>
      <c r="U50" s="87"/>
    </row>
    <row r="51" spans="1:21" s="84" customFormat="1" ht="14.25">
      <c r="A51" s="263" t="s">
        <v>311</v>
      </c>
      <c r="B51" s="135"/>
      <c r="C51" s="135"/>
      <c r="D51" s="135">
        <v>88262</v>
      </c>
      <c r="E51" s="135"/>
      <c r="F51" s="135"/>
      <c r="G51" s="135"/>
      <c r="H51" s="135"/>
      <c r="I51" s="135"/>
      <c r="J51" s="135">
        <v>449</v>
      </c>
      <c r="K51" s="135"/>
      <c r="L51" s="135"/>
      <c r="M51" s="135"/>
      <c r="N51" s="135"/>
      <c r="O51" s="135"/>
      <c r="P51" s="135"/>
      <c r="Q51" s="135"/>
      <c r="R51" s="135"/>
      <c r="S51" s="135"/>
      <c r="T51" s="136">
        <f t="shared" si="0"/>
        <v>88711</v>
      </c>
      <c r="U51" s="87"/>
    </row>
    <row r="52" spans="1:21" s="84" customFormat="1" ht="14.25">
      <c r="A52" s="172" t="s">
        <v>217</v>
      </c>
      <c r="B52" s="135"/>
      <c r="C52" s="135"/>
      <c r="D52" s="135">
        <v>47398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6">
        <f t="shared" si="0"/>
        <v>47398</v>
      </c>
      <c r="U52" s="87"/>
    </row>
    <row r="53" spans="1:21" s="84" customFormat="1" ht="15" thickBot="1">
      <c r="A53" s="422" t="s">
        <v>310</v>
      </c>
      <c r="B53" s="389"/>
      <c r="C53" s="389"/>
      <c r="D53" s="545">
        <f>D51/D49</f>
        <v>1.08536645351697</v>
      </c>
      <c r="E53" s="389"/>
      <c r="F53" s="389"/>
      <c r="G53" s="389"/>
      <c r="H53" s="389"/>
      <c r="I53" s="389"/>
      <c r="J53" s="389">
        <f>J51/J49</f>
        <v>0.04229863400847857</v>
      </c>
      <c r="K53" s="389"/>
      <c r="L53" s="389"/>
      <c r="M53" s="389"/>
      <c r="N53" s="389"/>
      <c r="O53" s="389"/>
      <c r="P53" s="389"/>
      <c r="Q53" s="389"/>
      <c r="R53" s="389"/>
      <c r="S53" s="389"/>
      <c r="T53" s="390">
        <f>T51/T49</f>
        <v>0.9649317452547996</v>
      </c>
      <c r="U53" s="87"/>
    </row>
    <row r="54" spans="1:22" s="84" customFormat="1" ht="39">
      <c r="A54" s="263" t="s">
        <v>333</v>
      </c>
      <c r="B54" s="264"/>
      <c r="C54" s="264"/>
      <c r="D54" s="264">
        <v>1500</v>
      </c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5">
        <f t="shared" si="0"/>
        <v>1500</v>
      </c>
      <c r="U54" s="87"/>
      <c r="V54" s="86"/>
    </row>
    <row r="55" spans="1:22" s="84" customFormat="1" ht="14.25">
      <c r="A55" s="85" t="s">
        <v>234</v>
      </c>
      <c r="B55" s="135"/>
      <c r="C55" s="135"/>
      <c r="D55" s="135">
        <v>1500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6">
        <f t="shared" si="0"/>
        <v>1500</v>
      </c>
      <c r="U55" s="87"/>
      <c r="V55" s="86"/>
    </row>
    <row r="56" spans="1:22" s="84" customFormat="1" ht="14.25">
      <c r="A56" s="85" t="s">
        <v>311</v>
      </c>
      <c r="B56" s="135"/>
      <c r="C56" s="135"/>
      <c r="D56" s="135">
        <v>405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6">
        <f t="shared" si="0"/>
        <v>405</v>
      </c>
      <c r="U56" s="87"/>
      <c r="V56" s="86"/>
    </row>
    <row r="57" spans="1:22" s="84" customFormat="1" ht="14.25">
      <c r="A57" s="85" t="s">
        <v>310</v>
      </c>
      <c r="B57" s="314"/>
      <c r="C57" s="314"/>
      <c r="D57" s="314">
        <f>D56/D55</f>
        <v>0.27</v>
      </c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66">
        <f>T56/T55</f>
        <v>0.27</v>
      </c>
      <c r="U57" s="87"/>
      <c r="V57" s="86"/>
    </row>
    <row r="58" spans="1:22" s="84" customFormat="1" ht="26.25">
      <c r="A58" s="85" t="s">
        <v>334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>
        <v>1567201</v>
      </c>
      <c r="R58" s="135"/>
      <c r="S58" s="135"/>
      <c r="T58" s="136">
        <f t="shared" si="0"/>
        <v>1567201</v>
      </c>
      <c r="U58" s="87"/>
      <c r="V58" s="86"/>
    </row>
    <row r="59" spans="1:22" s="84" customFormat="1" ht="14.25">
      <c r="A59" s="85" t="s">
        <v>234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>
        <v>1669272</v>
      </c>
      <c r="R59" s="135"/>
      <c r="S59" s="135"/>
      <c r="T59" s="136">
        <f t="shared" si="0"/>
        <v>1669272</v>
      </c>
      <c r="U59" s="87"/>
      <c r="V59" s="86"/>
    </row>
    <row r="60" spans="1:22" s="84" customFormat="1" ht="14.25">
      <c r="A60" s="85" t="s">
        <v>311</v>
      </c>
      <c r="B60" s="135"/>
      <c r="C60" s="135"/>
      <c r="D60" s="135">
        <v>379</v>
      </c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>
        <v>1586128</v>
      </c>
      <c r="R60" s="135"/>
      <c r="S60" s="135"/>
      <c r="T60" s="136">
        <f t="shared" si="0"/>
        <v>1586507</v>
      </c>
      <c r="U60" s="87"/>
      <c r="V60" s="86"/>
    </row>
    <row r="61" spans="1:22" s="84" customFormat="1" ht="14.25">
      <c r="A61" s="85" t="s">
        <v>310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>
        <f>Q60/Q59</f>
        <v>0.9501914607086203</v>
      </c>
      <c r="R61" s="314"/>
      <c r="S61" s="314"/>
      <c r="T61" s="366">
        <f>T60/T59</f>
        <v>0.9504185057917464</v>
      </c>
      <c r="U61" s="87"/>
      <c r="V61" s="86"/>
    </row>
    <row r="62" spans="1:22" s="84" customFormat="1" ht="14.25">
      <c r="A62" s="85" t="s">
        <v>356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>
        <v>89750</v>
      </c>
      <c r="S62" s="135">
        <v>14528</v>
      </c>
      <c r="T62" s="136">
        <f t="shared" si="0"/>
        <v>104278</v>
      </c>
      <c r="U62" s="87"/>
      <c r="V62" s="86"/>
    </row>
    <row r="63" spans="1:22" s="84" customFormat="1" ht="14.25">
      <c r="A63" s="85" t="s">
        <v>234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>
        <v>179500</v>
      </c>
      <c r="S63" s="135">
        <v>17951</v>
      </c>
      <c r="T63" s="136">
        <f t="shared" si="0"/>
        <v>197451</v>
      </c>
      <c r="U63" s="87"/>
      <c r="V63" s="86"/>
    </row>
    <row r="64" spans="1:22" s="84" customFormat="1" ht="14.25">
      <c r="A64" s="85" t="s">
        <v>311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>
        <v>179500</v>
      </c>
      <c r="S64" s="135">
        <v>17951</v>
      </c>
      <c r="T64" s="136">
        <f t="shared" si="0"/>
        <v>197451</v>
      </c>
      <c r="U64" s="87"/>
      <c r="V64" s="86"/>
    </row>
    <row r="65" spans="1:22" s="84" customFormat="1" ht="14.25">
      <c r="A65" s="85" t="s">
        <v>310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543">
        <f>S64/S63</f>
        <v>1</v>
      </c>
      <c r="T65" s="366">
        <f>T64/T63</f>
        <v>1</v>
      </c>
      <c r="U65" s="87"/>
      <c r="V65" s="86"/>
    </row>
    <row r="66" spans="1:22" s="84" customFormat="1" ht="26.25">
      <c r="A66" s="85" t="s">
        <v>335</v>
      </c>
      <c r="B66" s="135"/>
      <c r="C66" s="135"/>
      <c r="D66" s="135"/>
      <c r="E66" s="135"/>
      <c r="F66" s="135"/>
      <c r="G66" s="135"/>
      <c r="H66" s="135"/>
      <c r="I66" s="135">
        <v>85833</v>
      </c>
      <c r="J66" s="135"/>
      <c r="K66" s="135"/>
      <c r="L66" s="135"/>
      <c r="M66" s="135"/>
      <c r="N66" s="135"/>
      <c r="O66" s="135">
        <v>198328</v>
      </c>
      <c r="P66" s="135"/>
      <c r="Q66" s="135"/>
      <c r="R66" s="135"/>
      <c r="S66" s="135"/>
      <c r="T66" s="136">
        <f t="shared" si="0"/>
        <v>284161</v>
      </c>
      <c r="U66" s="87"/>
      <c r="V66" s="86"/>
    </row>
    <row r="67" spans="1:22" s="84" customFormat="1" ht="14.25">
      <c r="A67" s="173" t="s">
        <v>234</v>
      </c>
      <c r="B67" s="174"/>
      <c r="C67" s="174"/>
      <c r="D67" s="174"/>
      <c r="E67" s="174"/>
      <c r="F67" s="174"/>
      <c r="G67" s="174"/>
      <c r="H67" s="174"/>
      <c r="I67" s="174">
        <v>340878</v>
      </c>
      <c r="J67" s="174"/>
      <c r="K67" s="174"/>
      <c r="L67" s="174"/>
      <c r="M67" s="174"/>
      <c r="N67" s="174"/>
      <c r="O67" s="174">
        <v>117179</v>
      </c>
      <c r="P67" s="174"/>
      <c r="Q67" s="174"/>
      <c r="R67" s="174"/>
      <c r="S67" s="174"/>
      <c r="T67" s="136">
        <f t="shared" si="0"/>
        <v>458057</v>
      </c>
      <c r="U67" s="87"/>
      <c r="V67" s="86"/>
    </row>
    <row r="68" spans="1:22" s="84" customFormat="1" ht="14.25">
      <c r="A68" s="172" t="s">
        <v>217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6">
        <f t="shared" si="0"/>
        <v>0</v>
      </c>
      <c r="U68" s="87"/>
      <c r="V68" s="86"/>
    </row>
    <row r="69" spans="1:22" s="84" customFormat="1" ht="14.25">
      <c r="A69" s="85" t="s">
        <v>311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136">
        <f t="shared" si="0"/>
        <v>0</v>
      </c>
      <c r="U69" s="87"/>
      <c r="V69" s="86"/>
    </row>
    <row r="70" spans="1:22" s="84" customFormat="1" ht="14.25">
      <c r="A70" s="369" t="s">
        <v>217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136">
        <f t="shared" si="0"/>
        <v>0</v>
      </c>
      <c r="U70" s="87"/>
      <c r="V70" s="86"/>
    </row>
    <row r="71" spans="1:22" s="84" customFormat="1" ht="14.25">
      <c r="A71" s="376" t="s">
        <v>310</v>
      </c>
      <c r="B71" s="375"/>
      <c r="C71" s="375"/>
      <c r="D71" s="375"/>
      <c r="E71" s="375"/>
      <c r="F71" s="375"/>
      <c r="G71" s="375"/>
      <c r="H71" s="375"/>
      <c r="I71" s="375">
        <f>I69/I67</f>
        <v>0</v>
      </c>
      <c r="J71" s="375"/>
      <c r="K71" s="375"/>
      <c r="L71" s="375"/>
      <c r="M71" s="375"/>
      <c r="N71" s="375"/>
      <c r="O71" s="375">
        <f>O69/O67</f>
        <v>0</v>
      </c>
      <c r="P71" s="375"/>
      <c r="Q71" s="375"/>
      <c r="R71" s="375"/>
      <c r="S71" s="375"/>
      <c r="T71" s="357">
        <f>T69/T67</f>
        <v>0</v>
      </c>
      <c r="U71" s="87"/>
      <c r="V71" s="86"/>
    </row>
    <row r="72" spans="1:22" s="84" customFormat="1" ht="26.25">
      <c r="A72" s="263" t="s">
        <v>336</v>
      </c>
      <c r="B72" s="264"/>
      <c r="C72" s="264"/>
      <c r="D72" s="264">
        <v>300</v>
      </c>
      <c r="E72" s="264"/>
      <c r="F72" s="264">
        <v>1600</v>
      </c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5">
        <f t="shared" si="0"/>
        <v>1900</v>
      </c>
      <c r="U72" s="87"/>
      <c r="V72" s="86"/>
    </row>
    <row r="73" spans="1:22" s="84" customFormat="1" ht="14.25">
      <c r="A73" s="263" t="s">
        <v>234</v>
      </c>
      <c r="B73" s="264"/>
      <c r="C73" s="264"/>
      <c r="D73" s="264">
        <v>366</v>
      </c>
      <c r="E73" s="264"/>
      <c r="F73" s="264">
        <v>1200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5">
        <f t="shared" si="0"/>
        <v>1566</v>
      </c>
      <c r="U73" s="87"/>
      <c r="V73" s="86"/>
    </row>
    <row r="74" spans="1:22" s="84" customFormat="1" ht="14.25">
      <c r="A74" s="263" t="s">
        <v>311</v>
      </c>
      <c r="B74" s="264"/>
      <c r="C74" s="264"/>
      <c r="D74" s="264">
        <v>366</v>
      </c>
      <c r="E74" s="264"/>
      <c r="F74" s="264">
        <v>500</v>
      </c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5">
        <f t="shared" si="0"/>
        <v>866</v>
      </c>
      <c r="U74" s="87"/>
      <c r="V74" s="86"/>
    </row>
    <row r="75" spans="1:22" s="84" customFormat="1" ht="15" thickBot="1">
      <c r="A75" s="422" t="s">
        <v>310</v>
      </c>
      <c r="B75" s="389"/>
      <c r="C75" s="389"/>
      <c r="D75" s="545">
        <f>D74/D73</f>
        <v>1</v>
      </c>
      <c r="E75" s="389"/>
      <c r="F75" s="389">
        <f>F74/F73</f>
        <v>0.4166666666666667</v>
      </c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90">
        <f>T74/T73</f>
        <v>0.5530012771392082</v>
      </c>
      <c r="U75" s="87"/>
      <c r="V75" s="86"/>
    </row>
    <row r="76" spans="1:22" s="84" customFormat="1" ht="26.25">
      <c r="A76" s="263" t="s">
        <v>337</v>
      </c>
      <c r="B76" s="264"/>
      <c r="C76" s="264"/>
      <c r="D76" s="264">
        <v>0</v>
      </c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5">
        <f t="shared" si="0"/>
        <v>0</v>
      </c>
      <c r="U76" s="87"/>
      <c r="V76" s="86"/>
    </row>
    <row r="77" spans="1:22" s="84" customFormat="1" ht="14.25">
      <c r="A77" s="85" t="s">
        <v>234</v>
      </c>
      <c r="B77" s="135"/>
      <c r="C77" s="135"/>
      <c r="D77" s="135">
        <v>1994</v>
      </c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6">
        <f t="shared" si="0"/>
        <v>1994</v>
      </c>
      <c r="U77" s="87"/>
      <c r="V77" s="86"/>
    </row>
    <row r="78" spans="1:22" s="84" customFormat="1" ht="14.25">
      <c r="A78" s="85" t="s">
        <v>311</v>
      </c>
      <c r="B78" s="135">
        <v>77</v>
      </c>
      <c r="C78" s="135">
        <v>390</v>
      </c>
      <c r="D78" s="135">
        <v>2166</v>
      </c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6">
        <f t="shared" si="0"/>
        <v>2633</v>
      </c>
      <c r="U78" s="87"/>
      <c r="V78" s="86"/>
    </row>
    <row r="79" spans="1:22" s="84" customFormat="1" ht="14.25">
      <c r="A79" s="85" t="s">
        <v>310</v>
      </c>
      <c r="B79" s="314"/>
      <c r="C79" s="314"/>
      <c r="D79" s="543">
        <f>D78/D77</f>
        <v>1.086258776328987</v>
      </c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66">
        <f>T78/T77</f>
        <v>1.3204613841524573</v>
      </c>
      <c r="U79" s="87"/>
      <c r="V79" s="86"/>
    </row>
    <row r="80" spans="1:22" s="84" customFormat="1" ht="26.25">
      <c r="A80" s="173" t="s">
        <v>355</v>
      </c>
      <c r="B80" s="174"/>
      <c r="C80" s="174"/>
      <c r="D80" s="174">
        <v>11275</v>
      </c>
      <c r="E80" s="174"/>
      <c r="F80" s="174"/>
      <c r="G80" s="174"/>
      <c r="H80" s="174"/>
      <c r="I80" s="174"/>
      <c r="J80" s="174">
        <v>2480</v>
      </c>
      <c r="K80" s="174"/>
      <c r="L80" s="174"/>
      <c r="M80" s="174"/>
      <c r="N80" s="174"/>
      <c r="O80" s="174"/>
      <c r="P80" s="174"/>
      <c r="Q80" s="174"/>
      <c r="R80" s="174"/>
      <c r="S80" s="174"/>
      <c r="T80" s="136">
        <f t="shared" si="0"/>
        <v>13755</v>
      </c>
      <c r="U80" s="87"/>
      <c r="V80" s="86"/>
    </row>
    <row r="81" spans="1:22" s="84" customFormat="1" ht="14.25">
      <c r="A81" s="173" t="s">
        <v>234</v>
      </c>
      <c r="B81" s="174"/>
      <c r="C81" s="174"/>
      <c r="D81" s="174">
        <v>10445</v>
      </c>
      <c r="E81" s="174"/>
      <c r="F81" s="174"/>
      <c r="G81" s="174">
        <v>103070</v>
      </c>
      <c r="H81" s="174"/>
      <c r="I81" s="174"/>
      <c r="J81" s="174">
        <v>2080</v>
      </c>
      <c r="K81" s="174"/>
      <c r="L81" s="174"/>
      <c r="M81" s="174">
        <v>330</v>
      </c>
      <c r="N81" s="174"/>
      <c r="O81" s="174"/>
      <c r="P81" s="174"/>
      <c r="Q81" s="174"/>
      <c r="R81" s="174"/>
      <c r="S81" s="174"/>
      <c r="T81" s="136">
        <f t="shared" si="0"/>
        <v>115925</v>
      </c>
      <c r="U81" s="87"/>
      <c r="V81" s="86"/>
    </row>
    <row r="82" spans="1:22" s="84" customFormat="1" ht="14.25">
      <c r="A82" s="371" t="s">
        <v>217</v>
      </c>
      <c r="B82" s="174"/>
      <c r="C82" s="174"/>
      <c r="D82" s="174">
        <v>9375</v>
      </c>
      <c r="E82" s="174"/>
      <c r="F82" s="174"/>
      <c r="G82" s="174">
        <v>103070</v>
      </c>
      <c r="H82" s="174"/>
      <c r="I82" s="174"/>
      <c r="J82" s="174">
        <v>2000</v>
      </c>
      <c r="K82" s="174"/>
      <c r="L82" s="174"/>
      <c r="M82" s="174"/>
      <c r="N82" s="174"/>
      <c r="O82" s="174"/>
      <c r="P82" s="174"/>
      <c r="Q82" s="174"/>
      <c r="R82" s="174"/>
      <c r="S82" s="174"/>
      <c r="T82" s="370">
        <f t="shared" si="0"/>
        <v>114445</v>
      </c>
      <c r="U82" s="87"/>
      <c r="V82" s="86"/>
    </row>
    <row r="83" spans="1:22" s="84" customFormat="1" ht="14.25">
      <c r="A83" s="85" t="s">
        <v>311</v>
      </c>
      <c r="B83" s="135"/>
      <c r="C83" s="135"/>
      <c r="D83" s="135">
        <v>11950</v>
      </c>
      <c r="E83" s="135"/>
      <c r="F83" s="135"/>
      <c r="G83" s="135"/>
      <c r="H83" s="135"/>
      <c r="I83" s="135"/>
      <c r="J83" s="135">
        <v>914</v>
      </c>
      <c r="K83" s="135"/>
      <c r="L83" s="135"/>
      <c r="M83" s="135">
        <v>330</v>
      </c>
      <c r="N83" s="135"/>
      <c r="O83" s="135"/>
      <c r="P83" s="135"/>
      <c r="Q83" s="135"/>
      <c r="R83" s="135"/>
      <c r="S83" s="135"/>
      <c r="T83" s="370">
        <f t="shared" si="0"/>
        <v>13194</v>
      </c>
      <c r="U83" s="87"/>
      <c r="V83" s="86"/>
    </row>
    <row r="84" spans="1:22" s="84" customFormat="1" ht="14.25">
      <c r="A84" s="172" t="s">
        <v>217</v>
      </c>
      <c r="B84" s="135"/>
      <c r="C84" s="135"/>
      <c r="D84" s="135">
        <v>8834</v>
      </c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370">
        <f t="shared" si="0"/>
        <v>8834</v>
      </c>
      <c r="U84" s="87"/>
      <c r="V84" s="86"/>
    </row>
    <row r="85" spans="1:22" s="84" customFormat="1" ht="14.25">
      <c r="A85" s="367" t="s">
        <v>310</v>
      </c>
      <c r="B85" s="314"/>
      <c r="C85" s="314"/>
      <c r="D85" s="543">
        <f>D83/D81</f>
        <v>1.144088080421254</v>
      </c>
      <c r="E85" s="314"/>
      <c r="F85" s="314"/>
      <c r="G85" s="314"/>
      <c r="H85" s="314"/>
      <c r="I85" s="314"/>
      <c r="J85" s="314">
        <f>J83/J81</f>
        <v>0.4394230769230769</v>
      </c>
      <c r="K85" s="314"/>
      <c r="L85" s="314"/>
      <c r="M85" s="314"/>
      <c r="N85" s="314"/>
      <c r="O85" s="314"/>
      <c r="P85" s="314"/>
      <c r="Q85" s="314"/>
      <c r="R85" s="314"/>
      <c r="S85" s="314"/>
      <c r="T85" s="366">
        <f>T83/T81</f>
        <v>0.11381496657321544</v>
      </c>
      <c r="U85" s="87"/>
      <c r="V85" s="86"/>
    </row>
    <row r="86" spans="1:22" s="84" customFormat="1" ht="26.25">
      <c r="A86" s="263" t="s">
        <v>354</v>
      </c>
      <c r="B86" s="264"/>
      <c r="C86" s="264"/>
      <c r="D86" s="264">
        <v>1500</v>
      </c>
      <c r="E86" s="264"/>
      <c r="F86" s="264"/>
      <c r="G86" s="264">
        <v>27000</v>
      </c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5">
        <f t="shared" si="0"/>
        <v>28500</v>
      </c>
      <c r="U86" s="87"/>
      <c r="V86" s="86"/>
    </row>
    <row r="87" spans="1:22" s="84" customFormat="1" ht="14.25">
      <c r="A87" s="85" t="s">
        <v>234</v>
      </c>
      <c r="B87" s="135"/>
      <c r="C87" s="135"/>
      <c r="D87" s="135">
        <v>1500</v>
      </c>
      <c r="E87" s="135"/>
      <c r="F87" s="135">
        <v>5</v>
      </c>
      <c r="G87" s="135">
        <v>27030</v>
      </c>
      <c r="H87" s="135"/>
      <c r="I87" s="135"/>
      <c r="J87" s="135"/>
      <c r="K87" s="135">
        <v>200</v>
      </c>
      <c r="L87" s="135"/>
      <c r="M87" s="135"/>
      <c r="N87" s="135"/>
      <c r="O87" s="135"/>
      <c r="P87" s="135"/>
      <c r="Q87" s="135"/>
      <c r="R87" s="135"/>
      <c r="S87" s="135"/>
      <c r="T87" s="136">
        <f>SUM(B87:S87)</f>
        <v>28735</v>
      </c>
      <c r="U87" s="87"/>
      <c r="V87" s="86"/>
    </row>
    <row r="88" spans="1:22" s="84" customFormat="1" ht="14.25">
      <c r="A88" s="85" t="s">
        <v>311</v>
      </c>
      <c r="B88" s="135"/>
      <c r="C88" s="135"/>
      <c r="D88" s="135">
        <v>640</v>
      </c>
      <c r="E88" s="135"/>
      <c r="F88" s="135"/>
      <c r="G88" s="135">
        <v>27030</v>
      </c>
      <c r="H88" s="135"/>
      <c r="I88" s="135"/>
      <c r="J88" s="135">
        <v>12</v>
      </c>
      <c r="K88" s="135">
        <v>198</v>
      </c>
      <c r="L88" s="135"/>
      <c r="M88" s="135"/>
      <c r="N88" s="135"/>
      <c r="O88" s="135"/>
      <c r="P88" s="135"/>
      <c r="Q88" s="135"/>
      <c r="R88" s="135"/>
      <c r="S88" s="135"/>
      <c r="T88" s="136">
        <f>SUM(B88:S88)</f>
        <v>27880</v>
      </c>
      <c r="U88" s="87"/>
      <c r="V88" s="86"/>
    </row>
    <row r="89" spans="1:22" s="84" customFormat="1" ht="14.25">
      <c r="A89" s="85" t="s">
        <v>310</v>
      </c>
      <c r="B89" s="314"/>
      <c r="C89" s="314"/>
      <c r="D89" s="314">
        <f aca="true" t="shared" si="1" ref="D89:K89">D88/D87</f>
        <v>0.4266666666666667</v>
      </c>
      <c r="E89" s="314"/>
      <c r="F89" s="314">
        <f t="shared" si="1"/>
        <v>0</v>
      </c>
      <c r="G89" s="543">
        <f t="shared" si="1"/>
        <v>1</v>
      </c>
      <c r="H89" s="314"/>
      <c r="I89" s="314"/>
      <c r="J89" s="314"/>
      <c r="K89" s="314">
        <f t="shared" si="1"/>
        <v>0.99</v>
      </c>
      <c r="L89" s="314"/>
      <c r="M89" s="314"/>
      <c r="N89" s="314"/>
      <c r="O89" s="314"/>
      <c r="P89" s="314"/>
      <c r="Q89" s="314"/>
      <c r="R89" s="314"/>
      <c r="S89" s="314"/>
      <c r="T89" s="366">
        <f>T88/T87</f>
        <v>0.9702453453975988</v>
      </c>
      <c r="U89" s="87"/>
      <c r="V89" s="86"/>
    </row>
    <row r="90" spans="1:22" s="84" customFormat="1" ht="26.25">
      <c r="A90" s="85" t="s">
        <v>338</v>
      </c>
      <c r="B90" s="135"/>
      <c r="C90" s="135"/>
      <c r="D90" s="135"/>
      <c r="E90" s="135"/>
      <c r="F90" s="135"/>
      <c r="G90" s="135">
        <v>1000</v>
      </c>
      <c r="H90" s="135"/>
      <c r="I90" s="135"/>
      <c r="J90" s="135">
        <v>5000</v>
      </c>
      <c r="K90" s="135"/>
      <c r="L90" s="135"/>
      <c r="M90" s="135"/>
      <c r="N90" s="135"/>
      <c r="O90" s="135"/>
      <c r="P90" s="135"/>
      <c r="Q90" s="135"/>
      <c r="R90" s="135"/>
      <c r="S90" s="135"/>
      <c r="T90" s="136">
        <f t="shared" si="0"/>
        <v>6000</v>
      </c>
      <c r="U90" s="87"/>
      <c r="V90" s="86"/>
    </row>
    <row r="91" spans="1:22" s="84" customFormat="1" ht="14.25">
      <c r="A91" s="85" t="s">
        <v>234</v>
      </c>
      <c r="B91" s="135"/>
      <c r="C91" s="135"/>
      <c r="D91" s="135"/>
      <c r="E91" s="135"/>
      <c r="F91" s="135">
        <v>50</v>
      </c>
      <c r="G91" s="135">
        <v>1000</v>
      </c>
      <c r="H91" s="135"/>
      <c r="I91" s="135"/>
      <c r="J91" s="135">
        <v>5000</v>
      </c>
      <c r="K91" s="135"/>
      <c r="L91" s="135"/>
      <c r="M91" s="135"/>
      <c r="N91" s="135"/>
      <c r="O91" s="135"/>
      <c r="P91" s="135"/>
      <c r="Q91" s="135"/>
      <c r="R91" s="135"/>
      <c r="S91" s="135"/>
      <c r="T91" s="136">
        <f t="shared" si="0"/>
        <v>6050</v>
      </c>
      <c r="U91" s="87"/>
      <c r="V91" s="86"/>
    </row>
    <row r="92" spans="1:22" s="84" customFormat="1" ht="14.25">
      <c r="A92" s="85" t="s">
        <v>311</v>
      </c>
      <c r="B92" s="135"/>
      <c r="C92" s="135"/>
      <c r="D92" s="135"/>
      <c r="E92" s="135"/>
      <c r="F92" s="135">
        <v>50</v>
      </c>
      <c r="G92" s="135"/>
      <c r="H92" s="135"/>
      <c r="I92" s="135"/>
      <c r="J92" s="135">
        <v>5000</v>
      </c>
      <c r="K92" s="135"/>
      <c r="L92" s="135"/>
      <c r="M92" s="135"/>
      <c r="N92" s="135"/>
      <c r="O92" s="135"/>
      <c r="P92" s="135"/>
      <c r="Q92" s="135"/>
      <c r="R92" s="135"/>
      <c r="S92" s="135"/>
      <c r="T92" s="136">
        <f t="shared" si="0"/>
        <v>5050</v>
      </c>
      <c r="U92" s="87"/>
      <c r="V92" s="86"/>
    </row>
    <row r="93" spans="1:22" s="84" customFormat="1" ht="14.25">
      <c r="A93" s="85" t="s">
        <v>310</v>
      </c>
      <c r="B93" s="314"/>
      <c r="C93" s="314"/>
      <c r="D93" s="314"/>
      <c r="E93" s="314"/>
      <c r="F93" s="543">
        <f>F92/F91</f>
        <v>1</v>
      </c>
      <c r="G93" s="314">
        <f>G92/G91</f>
        <v>0</v>
      </c>
      <c r="H93" s="314"/>
      <c r="I93" s="314"/>
      <c r="J93" s="314">
        <f>J92/J91</f>
        <v>1</v>
      </c>
      <c r="K93" s="314"/>
      <c r="L93" s="314"/>
      <c r="M93" s="314"/>
      <c r="N93" s="314"/>
      <c r="O93" s="314"/>
      <c r="P93" s="314"/>
      <c r="Q93" s="314"/>
      <c r="R93" s="314"/>
      <c r="S93" s="314"/>
      <c r="T93" s="366">
        <f>T92/T91</f>
        <v>0.8347107438016529</v>
      </c>
      <c r="U93" s="87"/>
      <c r="V93" s="86"/>
    </row>
    <row r="94" spans="1:22" s="84" customFormat="1" ht="14.25">
      <c r="A94" s="85" t="s">
        <v>156</v>
      </c>
      <c r="B94" s="135"/>
      <c r="C94" s="135"/>
      <c r="D94" s="135"/>
      <c r="E94" s="135"/>
      <c r="F94" s="135">
        <v>3000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6">
        <f t="shared" si="0"/>
        <v>3000</v>
      </c>
      <c r="U94" s="87"/>
      <c r="V94" s="86"/>
    </row>
    <row r="95" spans="1:22" s="84" customFormat="1" ht="14.25">
      <c r="A95" s="85" t="s">
        <v>234</v>
      </c>
      <c r="B95" s="135"/>
      <c r="C95" s="135"/>
      <c r="D95" s="135"/>
      <c r="E95" s="135"/>
      <c r="F95" s="135">
        <v>3000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6">
        <f t="shared" si="0"/>
        <v>3000</v>
      </c>
      <c r="U95" s="87"/>
      <c r="V95" s="86"/>
    </row>
    <row r="96" spans="1:22" s="84" customFormat="1" ht="14.25">
      <c r="A96" s="85" t="s">
        <v>311</v>
      </c>
      <c r="B96" s="135"/>
      <c r="C96" s="135"/>
      <c r="D96" s="135"/>
      <c r="E96" s="135"/>
      <c r="F96" s="135">
        <v>2602</v>
      </c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6">
        <f t="shared" si="0"/>
        <v>2602</v>
      </c>
      <c r="U96" s="87"/>
      <c r="V96" s="86"/>
    </row>
    <row r="97" spans="1:22" s="84" customFormat="1" ht="15" thickBot="1">
      <c r="A97" s="422" t="s">
        <v>310</v>
      </c>
      <c r="B97" s="389"/>
      <c r="C97" s="389"/>
      <c r="D97" s="389"/>
      <c r="E97" s="389"/>
      <c r="F97" s="389">
        <f>F96/F95</f>
        <v>0.8673333333333333</v>
      </c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90">
        <f>T96/T95</f>
        <v>0.8673333333333333</v>
      </c>
      <c r="U97" s="87"/>
      <c r="V97" s="86"/>
    </row>
    <row r="98" spans="1:22" s="84" customFormat="1" ht="26.25">
      <c r="A98" s="263" t="s">
        <v>323</v>
      </c>
      <c r="B98" s="264"/>
      <c r="C98" s="264"/>
      <c r="D98" s="264">
        <v>1260</v>
      </c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5">
        <f t="shared" si="0"/>
        <v>1260</v>
      </c>
      <c r="U98" s="87"/>
      <c r="V98" s="86"/>
    </row>
    <row r="99" spans="1:22" s="84" customFormat="1" ht="14.25">
      <c r="A99" s="85" t="s">
        <v>234</v>
      </c>
      <c r="B99" s="135"/>
      <c r="C99" s="135"/>
      <c r="D99" s="135">
        <v>4639</v>
      </c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6">
        <f t="shared" si="0"/>
        <v>4639</v>
      </c>
      <c r="U99" s="87"/>
      <c r="V99" s="86"/>
    </row>
    <row r="100" spans="1:22" s="84" customFormat="1" ht="14.25">
      <c r="A100" s="85" t="s">
        <v>311</v>
      </c>
      <c r="B100" s="135"/>
      <c r="C100" s="135"/>
      <c r="D100" s="135">
        <v>4639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6">
        <f t="shared" si="0"/>
        <v>4639</v>
      </c>
      <c r="U100" s="87"/>
      <c r="V100" s="86"/>
    </row>
    <row r="101" spans="1:22" s="84" customFormat="1" ht="14.25">
      <c r="A101" s="85" t="s">
        <v>310</v>
      </c>
      <c r="B101" s="314"/>
      <c r="C101" s="314"/>
      <c r="D101" s="543">
        <f>D100/D99</f>
        <v>1</v>
      </c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66">
        <f>T100/T99</f>
        <v>1</v>
      </c>
      <c r="U101" s="87"/>
      <c r="V101" s="86"/>
    </row>
    <row r="102" spans="1:22" s="84" customFormat="1" ht="26.25">
      <c r="A102" s="85" t="s">
        <v>856</v>
      </c>
      <c r="B102" s="314"/>
      <c r="C102" s="314"/>
      <c r="D102" s="314"/>
      <c r="E102" s="135">
        <v>5870</v>
      </c>
      <c r="F102" s="314"/>
      <c r="G102" s="314"/>
      <c r="H102" s="26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136">
        <f>SUM(E102:S102)</f>
        <v>5870</v>
      </c>
      <c r="U102" s="87"/>
      <c r="V102" s="86"/>
    </row>
    <row r="103" spans="1:22" s="84" customFormat="1" ht="14.25">
      <c r="A103" s="85" t="s">
        <v>311</v>
      </c>
      <c r="B103" s="314"/>
      <c r="C103" s="314"/>
      <c r="D103" s="314"/>
      <c r="E103" s="135">
        <v>5870</v>
      </c>
      <c r="F103" s="314"/>
      <c r="G103" s="314"/>
      <c r="H103" s="26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136">
        <f>SUM(E103:S103)</f>
        <v>5870</v>
      </c>
      <c r="U103" s="87"/>
      <c r="V103" s="86"/>
    </row>
    <row r="104" spans="1:22" s="84" customFormat="1" ht="14.25">
      <c r="A104" s="85" t="s">
        <v>217</v>
      </c>
      <c r="B104" s="314"/>
      <c r="C104" s="314"/>
      <c r="D104" s="314"/>
      <c r="E104" s="135">
        <v>5870</v>
      </c>
      <c r="F104" s="314"/>
      <c r="G104" s="314"/>
      <c r="H104" s="26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136">
        <f>SUM(E104:S104)</f>
        <v>5870</v>
      </c>
      <c r="U104" s="87"/>
      <c r="V104" s="86"/>
    </row>
    <row r="105" spans="1:22" s="84" customFormat="1" ht="14.25">
      <c r="A105" s="85" t="s">
        <v>310</v>
      </c>
      <c r="B105" s="314"/>
      <c r="C105" s="314"/>
      <c r="D105" s="314"/>
      <c r="E105" s="543">
        <f>E103/E102</f>
        <v>1</v>
      </c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>
        <f>T103/T102</f>
        <v>1</v>
      </c>
      <c r="U105" s="87"/>
      <c r="V105" s="86"/>
    </row>
    <row r="106" spans="1:22" s="84" customFormat="1" ht="27" customHeight="1">
      <c r="A106" s="85" t="s">
        <v>339</v>
      </c>
      <c r="B106" s="135"/>
      <c r="C106" s="135"/>
      <c r="D106" s="135">
        <v>0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6">
        <f t="shared" si="0"/>
        <v>0</v>
      </c>
      <c r="U106" s="87"/>
      <c r="V106" s="86"/>
    </row>
    <row r="107" spans="1:22" s="84" customFormat="1" ht="14.25">
      <c r="A107" s="85" t="s">
        <v>234</v>
      </c>
      <c r="B107" s="135"/>
      <c r="C107" s="135"/>
      <c r="D107" s="135">
        <v>2780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6">
        <f t="shared" si="0"/>
        <v>2780</v>
      </c>
      <c r="U107" s="87"/>
      <c r="V107" s="86"/>
    </row>
    <row r="108" spans="1:22" s="84" customFormat="1" ht="14.25">
      <c r="A108" s="85" t="s">
        <v>217</v>
      </c>
      <c r="B108" s="135"/>
      <c r="C108" s="135"/>
      <c r="D108" s="135">
        <v>2662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6">
        <f t="shared" si="0"/>
        <v>2662</v>
      </c>
      <c r="U108" s="87"/>
      <c r="V108" s="86"/>
    </row>
    <row r="109" spans="1:22" s="84" customFormat="1" ht="14.25">
      <c r="A109" s="85" t="s">
        <v>311</v>
      </c>
      <c r="B109" s="135"/>
      <c r="C109" s="135"/>
      <c r="D109" s="135">
        <v>2780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6">
        <f t="shared" si="0"/>
        <v>2780</v>
      </c>
      <c r="U109" s="87"/>
      <c r="V109" s="86"/>
    </row>
    <row r="110" spans="1:22" s="84" customFormat="1" ht="14.25">
      <c r="A110" s="85" t="s">
        <v>217</v>
      </c>
      <c r="B110" s="135"/>
      <c r="C110" s="135"/>
      <c r="D110" s="135">
        <v>1259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6">
        <f t="shared" si="0"/>
        <v>1259</v>
      </c>
      <c r="U110" s="87"/>
      <c r="V110" s="86"/>
    </row>
    <row r="111" spans="1:22" s="84" customFormat="1" ht="14.25">
      <c r="A111" s="85" t="s">
        <v>310</v>
      </c>
      <c r="B111" s="314"/>
      <c r="C111" s="314"/>
      <c r="D111" s="542">
        <f>D109/D107</f>
        <v>1</v>
      </c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66">
        <f>T109/T107</f>
        <v>1</v>
      </c>
      <c r="U111" s="87"/>
      <c r="V111" s="86"/>
    </row>
    <row r="112" spans="1:22" s="84" customFormat="1" ht="26.25">
      <c r="A112" s="85" t="s">
        <v>324</v>
      </c>
      <c r="B112" s="135"/>
      <c r="C112" s="135"/>
      <c r="D112" s="135"/>
      <c r="E112" s="135"/>
      <c r="F112" s="135"/>
      <c r="G112" s="135">
        <v>21234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6">
        <f t="shared" si="0"/>
        <v>21234</v>
      </c>
      <c r="U112" s="87"/>
      <c r="V112" s="86"/>
    </row>
    <row r="113" spans="1:22" s="84" customFormat="1" ht="14.25">
      <c r="A113" s="85" t="s">
        <v>234</v>
      </c>
      <c r="B113" s="135"/>
      <c r="C113" s="135"/>
      <c r="D113" s="135"/>
      <c r="E113" s="135"/>
      <c r="F113" s="135"/>
      <c r="G113" s="135">
        <v>44551</v>
      </c>
      <c r="H113" s="135"/>
      <c r="I113" s="135"/>
      <c r="J113" s="135"/>
      <c r="K113" s="135"/>
      <c r="L113" s="135"/>
      <c r="M113" s="135"/>
      <c r="N113" s="135"/>
      <c r="O113" s="135"/>
      <c r="P113" s="135">
        <v>17000</v>
      </c>
      <c r="Q113" s="135"/>
      <c r="R113" s="135"/>
      <c r="S113" s="135"/>
      <c r="T113" s="136">
        <f t="shared" si="0"/>
        <v>61551</v>
      </c>
      <c r="U113" s="87"/>
      <c r="V113" s="86"/>
    </row>
    <row r="114" spans="1:22" s="84" customFormat="1" ht="14.25">
      <c r="A114" s="85" t="s">
        <v>311</v>
      </c>
      <c r="B114" s="135"/>
      <c r="C114" s="135"/>
      <c r="D114" s="135"/>
      <c r="E114" s="135"/>
      <c r="F114" s="135"/>
      <c r="G114" s="135">
        <v>44556</v>
      </c>
      <c r="H114" s="135"/>
      <c r="I114" s="135"/>
      <c r="J114" s="135"/>
      <c r="K114" s="135"/>
      <c r="L114" s="135"/>
      <c r="M114" s="135"/>
      <c r="N114" s="135"/>
      <c r="O114" s="135"/>
      <c r="P114" s="135">
        <v>17000</v>
      </c>
      <c r="Q114" s="135"/>
      <c r="R114" s="135"/>
      <c r="S114" s="135"/>
      <c r="T114" s="136">
        <f t="shared" si="0"/>
        <v>61556</v>
      </c>
      <c r="U114" s="87"/>
      <c r="V114" s="86"/>
    </row>
    <row r="115" spans="1:22" s="84" customFormat="1" ht="14.25">
      <c r="A115" s="85" t="s">
        <v>310</v>
      </c>
      <c r="B115" s="314"/>
      <c r="C115" s="314"/>
      <c r="D115" s="314"/>
      <c r="E115" s="314"/>
      <c r="F115" s="314"/>
      <c r="G115" s="543">
        <f>G114/G113</f>
        <v>1.0001122309263542</v>
      </c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66">
        <f>T114/T113</f>
        <v>1.0000812334486848</v>
      </c>
      <c r="U115" s="87"/>
      <c r="V115" s="86"/>
    </row>
    <row r="116" spans="1:22" s="84" customFormat="1" ht="26.25">
      <c r="A116" s="85" t="s">
        <v>341</v>
      </c>
      <c r="B116" s="135">
        <v>460</v>
      </c>
      <c r="C116" s="135">
        <v>62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6">
        <f t="shared" si="0"/>
        <v>522</v>
      </c>
      <c r="U116" s="87"/>
      <c r="V116" s="86"/>
    </row>
    <row r="117" spans="1:22" s="84" customFormat="1" ht="14.25">
      <c r="A117" s="85" t="s">
        <v>234</v>
      </c>
      <c r="B117" s="135">
        <v>5767</v>
      </c>
      <c r="C117" s="135">
        <v>777</v>
      </c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6">
        <f t="shared" si="0"/>
        <v>6544</v>
      </c>
      <c r="U117" s="87"/>
      <c r="V117" s="86"/>
    </row>
    <row r="118" spans="1:22" s="84" customFormat="1" ht="14.25">
      <c r="A118" s="85" t="s">
        <v>311</v>
      </c>
      <c r="B118" s="135">
        <v>3441</v>
      </c>
      <c r="C118" s="135">
        <v>488</v>
      </c>
      <c r="D118" s="135">
        <v>14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6">
        <f t="shared" si="0"/>
        <v>3943</v>
      </c>
      <c r="U118" s="87"/>
      <c r="V118" s="86"/>
    </row>
    <row r="119" spans="1:22" s="84" customFormat="1" ht="14.25">
      <c r="A119" s="85" t="s">
        <v>310</v>
      </c>
      <c r="B119" s="542">
        <f>B118/B117</f>
        <v>0.5966707126755679</v>
      </c>
      <c r="C119" s="542">
        <f>C118/C117</f>
        <v>0.6280566280566281</v>
      </c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66">
        <f>T118/T117</f>
        <v>0.6025366748166259</v>
      </c>
      <c r="U119" s="87"/>
      <c r="V119" s="86"/>
    </row>
    <row r="120" spans="1:22" s="84" customFormat="1" ht="26.25">
      <c r="A120" s="263" t="s">
        <v>340</v>
      </c>
      <c r="B120" s="264"/>
      <c r="C120" s="264"/>
      <c r="D120" s="264"/>
      <c r="E120" s="264"/>
      <c r="F120" s="264"/>
      <c r="G120" s="264">
        <v>100</v>
      </c>
      <c r="H120" s="264"/>
      <c r="I120" s="264"/>
      <c r="J120" s="264"/>
      <c r="K120" s="264"/>
      <c r="L120" s="264"/>
      <c r="M120" s="264">
        <v>9000</v>
      </c>
      <c r="N120" s="264"/>
      <c r="O120" s="264"/>
      <c r="P120" s="264"/>
      <c r="Q120" s="264"/>
      <c r="R120" s="264"/>
      <c r="S120" s="264"/>
      <c r="T120" s="265">
        <f t="shared" si="0"/>
        <v>9100</v>
      </c>
      <c r="U120" s="87"/>
      <c r="V120" s="86"/>
    </row>
    <row r="121" spans="1:22" s="84" customFormat="1" ht="14.25">
      <c r="A121" s="85" t="s">
        <v>234</v>
      </c>
      <c r="B121" s="135"/>
      <c r="C121" s="135"/>
      <c r="D121" s="135"/>
      <c r="E121" s="135"/>
      <c r="F121" s="135"/>
      <c r="G121" s="135">
        <v>210</v>
      </c>
      <c r="H121" s="135"/>
      <c r="I121" s="135"/>
      <c r="J121" s="135"/>
      <c r="K121" s="135"/>
      <c r="L121" s="135"/>
      <c r="M121" s="135">
        <v>9000</v>
      </c>
      <c r="N121" s="135"/>
      <c r="O121" s="135"/>
      <c r="P121" s="135"/>
      <c r="Q121" s="135"/>
      <c r="R121" s="135"/>
      <c r="S121" s="135"/>
      <c r="T121" s="136">
        <f t="shared" si="0"/>
        <v>9210</v>
      </c>
      <c r="U121" s="87"/>
      <c r="V121" s="86"/>
    </row>
    <row r="122" spans="1:22" s="84" customFormat="1" ht="14.25">
      <c r="A122" s="85" t="s">
        <v>311</v>
      </c>
      <c r="B122" s="135"/>
      <c r="C122" s="135"/>
      <c r="D122" s="135"/>
      <c r="E122" s="135"/>
      <c r="F122" s="135"/>
      <c r="G122" s="135">
        <v>210</v>
      </c>
      <c r="H122" s="135"/>
      <c r="I122" s="135"/>
      <c r="J122" s="135"/>
      <c r="K122" s="135"/>
      <c r="L122" s="135"/>
      <c r="M122" s="135">
        <v>9000</v>
      </c>
      <c r="N122" s="135"/>
      <c r="O122" s="135"/>
      <c r="P122" s="135"/>
      <c r="Q122" s="135"/>
      <c r="R122" s="135"/>
      <c r="S122" s="135"/>
      <c r="T122" s="136">
        <f t="shared" si="0"/>
        <v>9210</v>
      </c>
      <c r="U122" s="87"/>
      <c r="V122" s="86"/>
    </row>
    <row r="123" spans="1:22" s="84" customFormat="1" ht="15" thickBot="1">
      <c r="A123" s="422" t="s">
        <v>310</v>
      </c>
      <c r="B123" s="389"/>
      <c r="C123" s="389"/>
      <c r="D123" s="389"/>
      <c r="E123" s="389"/>
      <c r="F123" s="389"/>
      <c r="G123" s="545">
        <f>G122/G121</f>
        <v>1</v>
      </c>
      <c r="H123" s="389"/>
      <c r="I123" s="389"/>
      <c r="J123" s="389"/>
      <c r="K123" s="389"/>
      <c r="L123" s="389"/>
      <c r="M123" s="545">
        <f>M122/M121</f>
        <v>1</v>
      </c>
      <c r="N123" s="389"/>
      <c r="O123" s="389"/>
      <c r="P123" s="389"/>
      <c r="Q123" s="389"/>
      <c r="R123" s="389"/>
      <c r="S123" s="389"/>
      <c r="T123" s="390">
        <f>T122/T121</f>
        <v>1</v>
      </c>
      <c r="U123" s="87"/>
      <c r="V123" s="86"/>
    </row>
    <row r="124" spans="1:22" s="84" customFormat="1" ht="23.25" customHeight="1">
      <c r="A124" s="263" t="s">
        <v>342</v>
      </c>
      <c r="B124" s="264"/>
      <c r="C124" s="264"/>
      <c r="D124" s="264"/>
      <c r="E124" s="264"/>
      <c r="F124" s="264">
        <v>70</v>
      </c>
      <c r="G124" s="264">
        <v>7400</v>
      </c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5">
        <f t="shared" si="0"/>
        <v>7470</v>
      </c>
      <c r="U124" s="87"/>
      <c r="V124" s="86"/>
    </row>
    <row r="125" spans="1:22" s="84" customFormat="1" ht="14.25">
      <c r="A125" s="85" t="s">
        <v>234</v>
      </c>
      <c r="B125" s="135"/>
      <c r="C125" s="135"/>
      <c r="D125" s="135">
        <v>370</v>
      </c>
      <c r="E125" s="135"/>
      <c r="F125" s="135">
        <v>70</v>
      </c>
      <c r="G125" s="135">
        <v>8600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6">
        <f t="shared" si="0"/>
        <v>9040</v>
      </c>
      <c r="U125" s="87"/>
      <c r="V125" s="86"/>
    </row>
    <row r="126" spans="1:22" s="84" customFormat="1" ht="14.25">
      <c r="A126" s="85" t="s">
        <v>311</v>
      </c>
      <c r="B126" s="135"/>
      <c r="C126" s="135"/>
      <c r="D126" s="135">
        <v>370</v>
      </c>
      <c r="E126" s="135"/>
      <c r="F126" s="135"/>
      <c r="G126" s="135">
        <v>7650</v>
      </c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6">
        <f t="shared" si="0"/>
        <v>8020</v>
      </c>
      <c r="U126" s="87"/>
      <c r="V126" s="86"/>
    </row>
    <row r="127" spans="1:22" s="84" customFormat="1" ht="14.25">
      <c r="A127" s="85" t="s">
        <v>310</v>
      </c>
      <c r="B127" s="314"/>
      <c r="C127" s="314"/>
      <c r="D127" s="543">
        <f>D126/D125</f>
        <v>1</v>
      </c>
      <c r="E127" s="314"/>
      <c r="F127" s="314">
        <f>F126/F125</f>
        <v>0</v>
      </c>
      <c r="G127" s="314">
        <f>G126/G125</f>
        <v>0.8895348837209303</v>
      </c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66">
        <f>T126/T125</f>
        <v>0.8871681415929203</v>
      </c>
      <c r="U127" s="87"/>
      <c r="V127" s="86"/>
    </row>
    <row r="128" spans="1:21" s="84" customFormat="1" ht="26.25">
      <c r="A128" s="85" t="s">
        <v>343</v>
      </c>
      <c r="B128" s="135"/>
      <c r="C128" s="135"/>
      <c r="D128" s="135">
        <v>13504</v>
      </c>
      <c r="E128" s="135"/>
      <c r="F128" s="135"/>
      <c r="G128" s="135"/>
      <c r="H128" s="135"/>
      <c r="I128" s="135"/>
      <c r="J128" s="135"/>
      <c r="K128" s="135">
        <v>5000</v>
      </c>
      <c r="L128" s="135"/>
      <c r="M128" s="135"/>
      <c r="N128" s="135"/>
      <c r="O128" s="135"/>
      <c r="P128" s="135"/>
      <c r="Q128" s="135"/>
      <c r="R128" s="135"/>
      <c r="S128" s="135"/>
      <c r="T128" s="136">
        <f t="shared" si="0"/>
        <v>18504</v>
      </c>
      <c r="U128" s="87"/>
    </row>
    <row r="129" spans="1:21" s="84" customFormat="1" ht="14.25">
      <c r="A129" s="85" t="s">
        <v>234</v>
      </c>
      <c r="B129" s="135"/>
      <c r="C129" s="135"/>
      <c r="D129" s="135">
        <v>13504</v>
      </c>
      <c r="E129" s="135"/>
      <c r="F129" s="135"/>
      <c r="G129" s="135"/>
      <c r="H129" s="135"/>
      <c r="I129" s="135"/>
      <c r="J129" s="135"/>
      <c r="K129" s="135">
        <v>5000</v>
      </c>
      <c r="L129" s="135"/>
      <c r="M129" s="135"/>
      <c r="N129" s="135"/>
      <c r="O129" s="135"/>
      <c r="P129" s="135"/>
      <c r="Q129" s="135"/>
      <c r="R129" s="135"/>
      <c r="S129" s="135"/>
      <c r="T129" s="136">
        <f t="shared" si="0"/>
        <v>18504</v>
      </c>
      <c r="U129" s="87"/>
    </row>
    <row r="130" spans="1:21" s="84" customFormat="1" ht="14.25">
      <c r="A130" s="172" t="s">
        <v>217</v>
      </c>
      <c r="B130" s="135"/>
      <c r="C130" s="135"/>
      <c r="D130" s="135">
        <v>13504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6">
        <f t="shared" si="0"/>
        <v>13504</v>
      </c>
      <c r="U130" s="87"/>
    </row>
    <row r="131" spans="1:21" s="84" customFormat="1" ht="14.25">
      <c r="A131" s="172" t="s">
        <v>311</v>
      </c>
      <c r="B131" s="135"/>
      <c r="C131" s="135"/>
      <c r="D131" s="135">
        <v>13504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6">
        <f t="shared" si="0"/>
        <v>13504</v>
      </c>
      <c r="U131" s="87"/>
    </row>
    <row r="132" spans="1:21" s="84" customFormat="1" ht="14.25">
      <c r="A132" s="172" t="s">
        <v>217</v>
      </c>
      <c r="B132" s="135"/>
      <c r="C132" s="135"/>
      <c r="D132" s="135">
        <v>13504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6">
        <f>SUM(B132:S132)</f>
        <v>13504</v>
      </c>
      <c r="U132" s="87"/>
    </row>
    <row r="133" spans="1:21" s="84" customFormat="1" ht="14.25">
      <c r="A133" s="172" t="s">
        <v>310</v>
      </c>
      <c r="B133" s="314"/>
      <c r="C133" s="314"/>
      <c r="D133" s="543">
        <f>D131/D129</f>
        <v>1</v>
      </c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66">
        <f>T131/T129</f>
        <v>0.7297881539126675</v>
      </c>
      <c r="U133" s="87"/>
    </row>
    <row r="134" spans="1:23" s="2" customFormat="1" ht="28.5">
      <c r="A134" s="372" t="s">
        <v>267</v>
      </c>
      <c r="B134" s="252">
        <f aca="true" t="shared" si="2" ref="B134:T134">SUM(B6+B10+B16+B20+B26+B30+B34+B38+B44+B48+B54+B58+B62+B66+B72+B80+B86+B90+B94+B98+B112+B116+B120+B124+B128)</f>
        <v>36224</v>
      </c>
      <c r="C134" s="252">
        <f t="shared" si="2"/>
        <v>13187</v>
      </c>
      <c r="D134" s="252">
        <f t="shared" si="2"/>
        <v>364459</v>
      </c>
      <c r="E134" s="252">
        <f t="shared" si="2"/>
        <v>0</v>
      </c>
      <c r="F134" s="252">
        <f t="shared" si="2"/>
        <v>12685</v>
      </c>
      <c r="G134" s="252">
        <f t="shared" si="2"/>
        <v>64884</v>
      </c>
      <c r="H134" s="252">
        <f t="shared" si="2"/>
        <v>0</v>
      </c>
      <c r="I134" s="252">
        <f t="shared" si="2"/>
        <v>85833</v>
      </c>
      <c r="J134" s="252">
        <f t="shared" si="2"/>
        <v>725894</v>
      </c>
      <c r="K134" s="252">
        <f t="shared" si="2"/>
        <v>16776</v>
      </c>
      <c r="L134" s="252">
        <f t="shared" si="2"/>
        <v>0</v>
      </c>
      <c r="M134" s="252">
        <f t="shared" si="2"/>
        <v>17932</v>
      </c>
      <c r="N134" s="252"/>
      <c r="O134" s="252">
        <f t="shared" si="2"/>
        <v>198328</v>
      </c>
      <c r="P134" s="252">
        <f t="shared" si="2"/>
        <v>0</v>
      </c>
      <c r="Q134" s="252">
        <f t="shared" si="2"/>
        <v>1567201</v>
      </c>
      <c r="R134" s="252">
        <f t="shared" si="2"/>
        <v>89750</v>
      </c>
      <c r="S134" s="252">
        <f t="shared" si="2"/>
        <v>14528</v>
      </c>
      <c r="T134" s="251">
        <f t="shared" si="2"/>
        <v>3207681</v>
      </c>
      <c r="U134" s="9"/>
      <c r="V134" s="9"/>
      <c r="W134" s="9"/>
    </row>
    <row r="135" spans="1:23" s="2" customFormat="1" ht="28.5">
      <c r="A135" s="217" t="s">
        <v>326</v>
      </c>
      <c r="B135" s="253">
        <f aca="true" t="shared" si="3" ref="B135:G135">B7+B11+B17+B21+B27+B31+B35+B39+B45+B49+B55+B59+B63+B67+B73+B77+B87+B81+B95+B99+B107+B113+B117+B121+B125+B129+B91</f>
        <v>43471</v>
      </c>
      <c r="C135" s="253">
        <f t="shared" si="3"/>
        <v>14424</v>
      </c>
      <c r="D135" s="253">
        <f t="shared" si="3"/>
        <v>459421</v>
      </c>
      <c r="E135" s="253">
        <f>E7+E11+E17+E21+E27+E31+E35+E39+E45+E49+E55+E59+E63+E67+E73+E77+E87+E81+E95+E99+E107+E113+E117+E121+E125+E129+E91+E102</f>
        <v>5870</v>
      </c>
      <c r="F135" s="253">
        <f t="shared" si="3"/>
        <v>59177</v>
      </c>
      <c r="G135" s="253">
        <f t="shared" si="3"/>
        <v>195376</v>
      </c>
      <c r="H135" s="253">
        <f>H7+H11+H17+H21+H27+H31+H35+H39+H45+H49+H55+H59+H63+H67+H73+H77+H87+H81+H95+H99+H107+H113+H117+H121+H125+H129+H91+H102</f>
        <v>0</v>
      </c>
      <c r="I135" s="253">
        <f aca="true" t="shared" si="4" ref="I135:T135">I7+I11+I17+I21+I27+I31+I35+I39+I45+I49+I55+I59+I63+I67+I73+I77+I87+I81+I95+I99+I107+I113+I117+I121+I125+I129+I91+I102</f>
        <v>340878</v>
      </c>
      <c r="J135" s="253">
        <f t="shared" si="4"/>
        <v>737178</v>
      </c>
      <c r="K135" s="253">
        <f t="shared" si="4"/>
        <v>35315</v>
      </c>
      <c r="L135" s="253">
        <f t="shared" si="4"/>
        <v>0</v>
      </c>
      <c r="M135" s="253">
        <f t="shared" si="4"/>
        <v>25738</v>
      </c>
      <c r="N135" s="253">
        <f t="shared" si="4"/>
        <v>3500</v>
      </c>
      <c r="O135" s="253">
        <f t="shared" si="4"/>
        <v>117179</v>
      </c>
      <c r="P135" s="253">
        <f t="shared" si="4"/>
        <v>48283</v>
      </c>
      <c r="Q135" s="253">
        <f t="shared" si="4"/>
        <v>1669272</v>
      </c>
      <c r="R135" s="253">
        <f t="shared" si="4"/>
        <v>179500</v>
      </c>
      <c r="S135" s="253">
        <f t="shared" si="4"/>
        <v>17951</v>
      </c>
      <c r="T135" s="253">
        <f t="shared" si="4"/>
        <v>3952533</v>
      </c>
      <c r="U135" s="9"/>
      <c r="V135" s="9"/>
      <c r="W135" s="9"/>
    </row>
    <row r="136" spans="1:23" s="2" customFormat="1" ht="15">
      <c r="A136" s="176" t="s">
        <v>217</v>
      </c>
      <c r="B136" s="177">
        <f>SUM(B130+B82+B68+B50+B40+B22+B12+B108)</f>
        <v>17351</v>
      </c>
      <c r="C136" s="177">
        <f>SUM(C130+C82+C68+C50+C40+C22+C12+C108)</f>
        <v>4462</v>
      </c>
      <c r="D136" s="177">
        <f>SUM(D130+D82+D68+D50+D40+D22+D12+D108)</f>
        <v>102134</v>
      </c>
      <c r="E136" s="177">
        <f>SUM(E130+E82+E68+E50+E40+E22+E12+E108+E104)</f>
        <v>5870</v>
      </c>
      <c r="F136" s="177">
        <f aca="true" t="shared" si="5" ref="F136:T136">SUM(F130+F82+F68+F50+F40+F22+F12+F108+F104)</f>
        <v>51589</v>
      </c>
      <c r="G136" s="177">
        <f t="shared" si="5"/>
        <v>104340</v>
      </c>
      <c r="H136" s="177">
        <f t="shared" si="5"/>
        <v>0</v>
      </c>
      <c r="I136" s="177">
        <f t="shared" si="5"/>
        <v>0</v>
      </c>
      <c r="J136" s="177">
        <f t="shared" si="5"/>
        <v>2000</v>
      </c>
      <c r="K136" s="177">
        <f t="shared" si="5"/>
        <v>0</v>
      </c>
      <c r="L136" s="177">
        <f t="shared" si="5"/>
        <v>0</v>
      </c>
      <c r="M136" s="177">
        <f t="shared" si="5"/>
        <v>289</v>
      </c>
      <c r="N136" s="177">
        <f t="shared" si="5"/>
        <v>0</v>
      </c>
      <c r="O136" s="177">
        <f t="shared" si="5"/>
        <v>0</v>
      </c>
      <c r="P136" s="177">
        <f t="shared" si="5"/>
        <v>0</v>
      </c>
      <c r="Q136" s="177">
        <f t="shared" si="5"/>
        <v>0</v>
      </c>
      <c r="R136" s="177">
        <f t="shared" si="5"/>
        <v>0</v>
      </c>
      <c r="S136" s="177">
        <f t="shared" si="5"/>
        <v>0</v>
      </c>
      <c r="T136" s="177">
        <f t="shared" si="5"/>
        <v>288035</v>
      </c>
      <c r="U136" s="9"/>
      <c r="V136" s="9"/>
      <c r="W136" s="9"/>
    </row>
    <row r="137" spans="1:20" s="2" customFormat="1" ht="15">
      <c r="A137" s="373" t="s">
        <v>937</v>
      </c>
      <c r="B137" s="374">
        <f>B135-B136</f>
        <v>26120</v>
      </c>
      <c r="C137" s="374">
        <f aca="true" t="shared" si="6" ref="C137:T137">C135-C136</f>
        <v>9962</v>
      </c>
      <c r="D137" s="374">
        <f t="shared" si="6"/>
        <v>357287</v>
      </c>
      <c r="E137" s="374"/>
      <c r="F137" s="374">
        <f t="shared" si="6"/>
        <v>7588</v>
      </c>
      <c r="G137" s="374">
        <f t="shared" si="6"/>
        <v>91036</v>
      </c>
      <c r="H137" s="374">
        <f t="shared" si="6"/>
        <v>0</v>
      </c>
      <c r="I137" s="374">
        <f t="shared" si="6"/>
        <v>340878</v>
      </c>
      <c r="J137" s="374">
        <f t="shared" si="6"/>
        <v>735178</v>
      </c>
      <c r="K137" s="374">
        <f t="shared" si="6"/>
        <v>35315</v>
      </c>
      <c r="L137" s="374">
        <f t="shared" si="6"/>
        <v>0</v>
      </c>
      <c r="M137" s="374">
        <f t="shared" si="6"/>
        <v>25449</v>
      </c>
      <c r="N137" s="374"/>
      <c r="O137" s="374">
        <f t="shared" si="6"/>
        <v>117179</v>
      </c>
      <c r="P137" s="374">
        <f t="shared" si="6"/>
        <v>48283</v>
      </c>
      <c r="Q137" s="374">
        <f t="shared" si="6"/>
        <v>1669272</v>
      </c>
      <c r="R137" s="374">
        <f t="shared" si="6"/>
        <v>179500</v>
      </c>
      <c r="S137" s="374">
        <f t="shared" si="6"/>
        <v>17951</v>
      </c>
      <c r="T137" s="572">
        <f t="shared" si="6"/>
        <v>3664498</v>
      </c>
    </row>
    <row r="138" spans="1:20" ht="15">
      <c r="A138" s="365" t="s">
        <v>344</v>
      </c>
      <c r="B138" s="177">
        <f aca="true" t="shared" si="7" ref="B138:S138">B8+B13+B18+B23+B28+B32+B36+B41+B46+B51+B56+B60+B64+B69+B69+B74+B78+B83+B88+B92+B96+B100+B109+B114+B118+B122+B126+B131</f>
        <v>40055</v>
      </c>
      <c r="C138" s="177">
        <f t="shared" si="7"/>
        <v>12404</v>
      </c>
      <c r="D138" s="177">
        <f t="shared" si="7"/>
        <v>422848</v>
      </c>
      <c r="E138" s="177">
        <f>E8+E13+E18+E23+E28+E32+E36+E41+E46+E51+E56+E60+E64+E69+E69+E74+E78+E83+E88+E92+E96+E100+E109+E114+E118+E122+E126+E131+E103</f>
        <v>5870</v>
      </c>
      <c r="F138" s="177">
        <f t="shared" si="7"/>
        <v>83731</v>
      </c>
      <c r="G138" s="177">
        <f t="shared" si="7"/>
        <v>89082</v>
      </c>
      <c r="H138" s="177">
        <f t="shared" si="7"/>
        <v>0</v>
      </c>
      <c r="I138" s="177">
        <f t="shared" si="7"/>
        <v>0</v>
      </c>
      <c r="J138" s="177">
        <f t="shared" si="7"/>
        <v>572479</v>
      </c>
      <c r="K138" s="177">
        <f t="shared" si="7"/>
        <v>30308</v>
      </c>
      <c r="L138" s="177">
        <f t="shared" si="7"/>
        <v>0</v>
      </c>
      <c r="M138" s="177">
        <f t="shared" si="7"/>
        <v>25738</v>
      </c>
      <c r="N138" s="177">
        <f t="shared" si="7"/>
        <v>3500</v>
      </c>
      <c r="O138" s="177">
        <f t="shared" si="7"/>
        <v>0</v>
      </c>
      <c r="P138" s="177">
        <f t="shared" si="7"/>
        <v>48283</v>
      </c>
      <c r="Q138" s="177">
        <f t="shared" si="7"/>
        <v>1586128</v>
      </c>
      <c r="R138" s="177">
        <f t="shared" si="7"/>
        <v>179500</v>
      </c>
      <c r="S138" s="177">
        <f t="shared" si="7"/>
        <v>17951</v>
      </c>
      <c r="T138" s="178">
        <f>T8+T13+T18+T23+T28+T32+T36+T41+T46+T51+T56+T60+T64+T69+T69+T74+T78+T83+T88+T92+T96+T100+T109+T114+T118+T122+T126+T131+T103</f>
        <v>3117877</v>
      </c>
    </row>
    <row r="139" spans="1:20" ht="15">
      <c r="A139" s="365" t="s">
        <v>217</v>
      </c>
      <c r="B139" s="177">
        <f>B132+B110+B84+B70+B52+B42+B24+B14</f>
        <v>12960</v>
      </c>
      <c r="C139" s="177">
        <f>C132+C110+C84+C70+C52+C42+C24+C14</f>
        <v>2953</v>
      </c>
      <c r="D139" s="177">
        <f>D132+D110+D84+D70+D52+D42+D24+D14</f>
        <v>99240</v>
      </c>
      <c r="E139" s="177">
        <f>E132+E110+E84+E70+E52+E42+E24+E14+E104</f>
        <v>5870</v>
      </c>
      <c r="F139" s="177">
        <f aca="true" t="shared" si="8" ref="F139:T139">F132+F110+F84+F70+F52+F42+F24+F14+F104</f>
        <v>0</v>
      </c>
      <c r="G139" s="177">
        <f t="shared" si="8"/>
        <v>1270</v>
      </c>
      <c r="H139" s="177">
        <f t="shared" si="8"/>
        <v>0</v>
      </c>
      <c r="I139" s="177">
        <f t="shared" si="8"/>
        <v>0</v>
      </c>
      <c r="J139" s="177">
        <f t="shared" si="8"/>
        <v>0</v>
      </c>
      <c r="K139" s="177">
        <f t="shared" si="8"/>
        <v>0</v>
      </c>
      <c r="L139" s="177">
        <f t="shared" si="8"/>
        <v>0</v>
      </c>
      <c r="M139" s="177">
        <f t="shared" si="8"/>
        <v>289</v>
      </c>
      <c r="N139" s="177">
        <f t="shared" si="8"/>
        <v>0</v>
      </c>
      <c r="O139" s="177">
        <f t="shared" si="8"/>
        <v>0</v>
      </c>
      <c r="P139" s="177">
        <f t="shared" si="8"/>
        <v>0</v>
      </c>
      <c r="Q139" s="177">
        <f t="shared" si="8"/>
        <v>0</v>
      </c>
      <c r="R139" s="177">
        <f t="shared" si="8"/>
        <v>0</v>
      </c>
      <c r="S139" s="177">
        <f t="shared" si="8"/>
        <v>0</v>
      </c>
      <c r="T139" s="177">
        <f t="shared" si="8"/>
        <v>122582</v>
      </c>
    </row>
    <row r="140" spans="1:20" ht="15">
      <c r="A140" s="365" t="s">
        <v>219</v>
      </c>
      <c r="B140" s="177">
        <f>B138-B139</f>
        <v>27095</v>
      </c>
      <c r="C140" s="177">
        <f aca="true" t="shared" si="9" ref="C140:T140">C138-C139</f>
        <v>9451</v>
      </c>
      <c r="D140" s="177">
        <f t="shared" si="9"/>
        <v>323608</v>
      </c>
      <c r="E140" s="1002">
        <f t="shared" si="9"/>
        <v>0</v>
      </c>
      <c r="F140" s="1002">
        <f t="shared" si="9"/>
        <v>83731</v>
      </c>
      <c r="G140" s="1002">
        <f t="shared" si="9"/>
        <v>87812</v>
      </c>
      <c r="H140" s="177">
        <f t="shared" si="9"/>
        <v>0</v>
      </c>
      <c r="I140" s="177">
        <f t="shared" si="9"/>
        <v>0</v>
      </c>
      <c r="J140" s="177">
        <f t="shared" si="9"/>
        <v>572479</v>
      </c>
      <c r="K140" s="177">
        <f t="shared" si="9"/>
        <v>30308</v>
      </c>
      <c r="L140" s="177">
        <f t="shared" si="9"/>
        <v>0</v>
      </c>
      <c r="M140" s="177">
        <f t="shared" si="9"/>
        <v>25449</v>
      </c>
      <c r="N140" s="177"/>
      <c r="O140" s="177">
        <f t="shared" si="9"/>
        <v>0</v>
      </c>
      <c r="P140" s="177">
        <f t="shared" si="9"/>
        <v>48283</v>
      </c>
      <c r="Q140" s="177">
        <f t="shared" si="9"/>
        <v>1586128</v>
      </c>
      <c r="R140" s="177">
        <f t="shared" si="9"/>
        <v>179500</v>
      </c>
      <c r="S140" s="177">
        <f t="shared" si="9"/>
        <v>17951</v>
      </c>
      <c r="T140" s="178">
        <f t="shared" si="9"/>
        <v>2995295</v>
      </c>
    </row>
    <row r="141" spans="1:20" ht="15.75" thickBot="1">
      <c r="A141" s="377" t="s">
        <v>310</v>
      </c>
      <c r="B141" s="378">
        <f>B138/B135</f>
        <v>0.9214188769524511</v>
      </c>
      <c r="C141" s="420">
        <f aca="true" t="shared" si="10" ref="C141:T141">C138/C135</f>
        <v>0.8599556295063783</v>
      </c>
      <c r="D141" s="378">
        <f t="shared" si="10"/>
        <v>0.920393277625533</v>
      </c>
      <c r="E141" s="378"/>
      <c r="F141" s="420">
        <f t="shared" si="10"/>
        <v>1.4149247173733037</v>
      </c>
      <c r="G141" s="378">
        <f t="shared" si="10"/>
        <v>0.4559516010154778</v>
      </c>
      <c r="H141" s="378"/>
      <c r="I141" s="378">
        <f t="shared" si="10"/>
        <v>0</v>
      </c>
      <c r="J141" s="378">
        <f t="shared" si="10"/>
        <v>0.7765817753649729</v>
      </c>
      <c r="K141" s="544">
        <f t="shared" si="10"/>
        <v>0.8582188871584313</v>
      </c>
      <c r="L141" s="378"/>
      <c r="M141" s="906">
        <f t="shared" si="10"/>
        <v>1</v>
      </c>
      <c r="N141" s="906">
        <f t="shared" si="10"/>
        <v>1</v>
      </c>
      <c r="O141" s="378">
        <f t="shared" si="10"/>
        <v>0</v>
      </c>
      <c r="P141" s="544">
        <f t="shared" si="10"/>
        <v>1</v>
      </c>
      <c r="Q141" s="378">
        <f t="shared" si="10"/>
        <v>0.9501914607086203</v>
      </c>
      <c r="R141" s="420">
        <f t="shared" si="10"/>
        <v>1</v>
      </c>
      <c r="S141" s="420">
        <f t="shared" si="10"/>
        <v>1</v>
      </c>
      <c r="T141" s="379">
        <f t="shared" si="10"/>
        <v>0.7888300995842413</v>
      </c>
    </row>
  </sheetData>
  <sheetProtection/>
  <mergeCells count="19">
    <mergeCell ref="Q1:Q4"/>
    <mergeCell ref="D3:D4"/>
    <mergeCell ref="E3:E4"/>
    <mergeCell ref="R1:S1"/>
    <mergeCell ref="T1:T4"/>
    <mergeCell ref="B2:I2"/>
    <mergeCell ref="J2:O2"/>
    <mergeCell ref="P2:P4"/>
    <mergeCell ref="R2:S3"/>
    <mergeCell ref="B3:B4"/>
    <mergeCell ref="A1:A4"/>
    <mergeCell ref="B1:P1"/>
    <mergeCell ref="C3:C4"/>
    <mergeCell ref="O3:O4"/>
    <mergeCell ref="F3:H3"/>
    <mergeCell ref="I3:I4"/>
    <mergeCell ref="J3:J4"/>
    <mergeCell ref="K3:K4"/>
    <mergeCell ref="L3:N3"/>
  </mergeCells>
  <printOptions/>
  <pageMargins left="0.35433070866141736" right="0.31496062992125984" top="0.6692913385826772" bottom="0.5511811023622047" header="0.1968503937007874" footer="0.2362204724409449"/>
  <pageSetup horizontalDpi="600" verticalDpi="600" orientation="landscape" paperSize="9" scale="95" r:id="rId1"/>
  <headerFooter>
    <oddHeader>&amp;C&amp;"Book Antiqua,Félkövér"&amp;11Keszthely Város Önkormányzata
2013. évi főbb kiadásai jogcím-csoportonként és feladatonként&amp;R&amp;"Book Antiqua,Félkövér"8.sz. melléklet
ezer Ft</oddHeader>
    <oddFooter>&amp;C&amp;P</oddFooter>
  </headerFooter>
  <rowBreaks count="2" manualBreakCount="2">
    <brk id="53" max="255" man="1"/>
    <brk id="9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xSplit="1" ySplit="4" topLeftCell="D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6" sqref="M76"/>
    </sheetView>
  </sheetViews>
  <sheetFormatPr defaultColWidth="9.140625" defaultRowHeight="12.75"/>
  <cols>
    <col min="1" max="1" width="32.421875" style="3" customWidth="1"/>
    <col min="2" max="2" width="9.28125" style="1" customWidth="1"/>
    <col min="3" max="3" width="9.57421875" style="1" customWidth="1"/>
    <col min="4" max="4" width="9.140625" style="1" customWidth="1"/>
    <col min="5" max="5" width="7.8515625" style="1" customWidth="1"/>
    <col min="6" max="6" width="8.28125" style="1" customWidth="1"/>
    <col min="7" max="7" width="7.7109375" style="12" customWidth="1"/>
    <col min="8" max="8" width="8.28125" style="1" customWidth="1"/>
    <col min="9" max="9" width="9.00390625" style="1" customWidth="1"/>
    <col min="10" max="10" width="8.7109375" style="1" customWidth="1"/>
    <col min="11" max="11" width="8.140625" style="1" customWidth="1"/>
    <col min="12" max="13" width="7.7109375" style="1" customWidth="1"/>
    <col min="14" max="14" width="10.00390625" style="2" customWidth="1"/>
    <col min="15" max="15" width="6.8515625" style="1" customWidth="1"/>
    <col min="16" max="16384" width="9.140625" style="1" customWidth="1"/>
  </cols>
  <sheetData>
    <row r="1" spans="1:15" ht="16.5" customHeight="1">
      <c r="A1" s="1191" t="s">
        <v>4</v>
      </c>
      <c r="B1" s="1184" t="s">
        <v>14</v>
      </c>
      <c r="C1" s="1184"/>
      <c r="D1" s="1184"/>
      <c r="E1" s="1184"/>
      <c r="F1" s="1184"/>
      <c r="G1" s="1184"/>
      <c r="H1" s="1184"/>
      <c r="I1" s="1184" t="s">
        <v>25</v>
      </c>
      <c r="J1" s="1184"/>
      <c r="K1" s="1184"/>
      <c r="L1" s="1190" t="s">
        <v>18</v>
      </c>
      <c r="M1" s="1187" t="s">
        <v>348</v>
      </c>
      <c r="N1" s="1190" t="s">
        <v>16</v>
      </c>
      <c r="O1" s="1180" t="s">
        <v>6</v>
      </c>
    </row>
    <row r="2" spans="1:15" ht="16.5" customHeight="1">
      <c r="A2" s="1192"/>
      <c r="B2" s="1185" t="s">
        <v>0</v>
      </c>
      <c r="C2" s="1185" t="s">
        <v>307</v>
      </c>
      <c r="D2" s="1185" t="s">
        <v>19</v>
      </c>
      <c r="E2" s="1185" t="s">
        <v>17</v>
      </c>
      <c r="F2" s="1183" t="s">
        <v>13</v>
      </c>
      <c r="G2" s="1183"/>
      <c r="H2" s="1183"/>
      <c r="I2" s="1185" t="s">
        <v>20</v>
      </c>
      <c r="J2" s="1185" t="s">
        <v>21</v>
      </c>
      <c r="K2" s="1185" t="s">
        <v>15</v>
      </c>
      <c r="L2" s="1185"/>
      <c r="M2" s="1188"/>
      <c r="N2" s="1185"/>
      <c r="O2" s="1181"/>
    </row>
    <row r="3" spans="1:15" ht="90.75" thickBot="1">
      <c r="A3" s="1193"/>
      <c r="B3" s="1186"/>
      <c r="C3" s="1186"/>
      <c r="D3" s="1186"/>
      <c r="E3" s="1186"/>
      <c r="F3" s="452" t="s">
        <v>24</v>
      </c>
      <c r="G3" s="452" t="s">
        <v>360</v>
      </c>
      <c r="H3" s="452" t="s">
        <v>361</v>
      </c>
      <c r="I3" s="1186"/>
      <c r="J3" s="1186"/>
      <c r="K3" s="1186"/>
      <c r="L3" s="1186"/>
      <c r="M3" s="1189"/>
      <c r="N3" s="1186"/>
      <c r="O3" s="1182"/>
    </row>
    <row r="4" spans="1:15" ht="17.25" thickBot="1">
      <c r="A4" s="32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3">
        <v>11</v>
      </c>
      <c r="L4" s="33">
        <v>12</v>
      </c>
      <c r="M4" s="33">
        <v>13</v>
      </c>
      <c r="N4" s="34">
        <v>14</v>
      </c>
      <c r="O4" s="38">
        <v>15</v>
      </c>
    </row>
    <row r="5" spans="1:15" ht="28.5">
      <c r="A5" s="10" t="s">
        <v>241</v>
      </c>
      <c r="B5" s="25">
        <v>166811</v>
      </c>
      <c r="C5" s="25">
        <v>44467</v>
      </c>
      <c r="D5" s="25">
        <v>80302</v>
      </c>
      <c r="E5" s="25"/>
      <c r="F5" s="25"/>
      <c r="G5" s="25"/>
      <c r="H5" s="25"/>
      <c r="I5" s="25">
        <v>3576</v>
      </c>
      <c r="J5" s="25"/>
      <c r="K5" s="28"/>
      <c r="L5" s="28">
        <v>3202</v>
      </c>
      <c r="M5" s="28"/>
      <c r="N5" s="27">
        <f>SUM(B5:L5)</f>
        <v>298358</v>
      </c>
      <c r="O5" s="26">
        <v>49</v>
      </c>
    </row>
    <row r="6" spans="1:15" ht="15">
      <c r="A6" s="225" t="s">
        <v>234</v>
      </c>
      <c r="B6" s="25">
        <v>33366</v>
      </c>
      <c r="C6" s="25">
        <v>8831</v>
      </c>
      <c r="D6" s="25">
        <v>16484</v>
      </c>
      <c r="E6" s="25"/>
      <c r="F6" s="25"/>
      <c r="G6" s="25"/>
      <c r="H6" s="25"/>
      <c r="I6" s="25">
        <v>0</v>
      </c>
      <c r="J6" s="25"/>
      <c r="K6" s="28"/>
      <c r="L6" s="28">
        <v>0</v>
      </c>
      <c r="M6" s="28"/>
      <c r="N6" s="27">
        <f>SUM(B6:L6)</f>
        <v>58681</v>
      </c>
      <c r="O6" s="26">
        <v>8</v>
      </c>
    </row>
    <row r="7" spans="1:15" ht="15">
      <c r="A7" s="11" t="s">
        <v>215</v>
      </c>
      <c r="B7" s="25">
        <v>21027</v>
      </c>
      <c r="C7" s="25">
        <v>5563</v>
      </c>
      <c r="D7" s="25">
        <v>10390</v>
      </c>
      <c r="E7" s="25"/>
      <c r="F7" s="25"/>
      <c r="G7" s="25"/>
      <c r="H7" s="25"/>
      <c r="I7" s="25"/>
      <c r="J7" s="25"/>
      <c r="K7" s="28"/>
      <c r="L7" s="28"/>
      <c r="M7" s="28"/>
      <c r="N7" s="27">
        <f>SUM(B7:L7)</f>
        <v>36980</v>
      </c>
      <c r="O7" s="430">
        <v>8</v>
      </c>
    </row>
    <row r="8" spans="1:15" ht="15">
      <c r="A8" s="162" t="s">
        <v>311</v>
      </c>
      <c r="B8" s="25">
        <v>33366</v>
      </c>
      <c r="C8" s="25">
        <v>8831</v>
      </c>
      <c r="D8" s="25">
        <v>12044</v>
      </c>
      <c r="E8" s="25"/>
      <c r="F8" s="25">
        <v>4721</v>
      </c>
      <c r="G8" s="25"/>
      <c r="H8" s="25"/>
      <c r="I8" s="25"/>
      <c r="J8" s="25"/>
      <c r="K8" s="28"/>
      <c r="L8" s="28"/>
      <c r="M8" s="28">
        <v>-5910</v>
      </c>
      <c r="N8" s="27">
        <f>SUM(B8:M8)</f>
        <v>53052</v>
      </c>
      <c r="O8" s="26">
        <v>8</v>
      </c>
    </row>
    <row r="9" spans="1:15" ht="15">
      <c r="A9" s="11" t="s">
        <v>215</v>
      </c>
      <c r="B9" s="25">
        <v>23480</v>
      </c>
      <c r="C9" s="25">
        <v>6214</v>
      </c>
      <c r="D9" s="25">
        <v>8475</v>
      </c>
      <c r="E9" s="25"/>
      <c r="F9" s="25">
        <v>4721</v>
      </c>
      <c r="G9" s="25"/>
      <c r="H9" s="25"/>
      <c r="I9" s="25"/>
      <c r="J9" s="25"/>
      <c r="K9" s="28"/>
      <c r="L9" s="28"/>
      <c r="M9" s="28">
        <v>-5910</v>
      </c>
      <c r="N9" s="27">
        <f>SUM(B9:M9)</f>
        <v>36980</v>
      </c>
      <c r="O9" s="26">
        <v>7</v>
      </c>
    </row>
    <row r="10" spans="1:15" ht="15">
      <c r="A10" s="162" t="s">
        <v>310</v>
      </c>
      <c r="B10" s="375">
        <f>B8/B6</f>
        <v>1</v>
      </c>
      <c r="C10" s="375">
        <f>C8/C6</f>
        <v>1</v>
      </c>
      <c r="D10" s="375">
        <f>D8/D6</f>
        <v>0.7306479009949042</v>
      </c>
      <c r="E10" s="375"/>
      <c r="F10" s="375"/>
      <c r="G10" s="375"/>
      <c r="H10" s="375"/>
      <c r="I10" s="375"/>
      <c r="J10" s="375"/>
      <c r="K10" s="375"/>
      <c r="L10" s="375"/>
      <c r="M10" s="375"/>
      <c r="N10" s="313">
        <f>N8/N6</f>
        <v>0.904074572689627</v>
      </c>
      <c r="O10" s="426">
        <f>O8/O6</f>
        <v>1</v>
      </c>
    </row>
    <row r="11" spans="1:15" ht="30">
      <c r="A11" s="381" t="s">
        <v>345</v>
      </c>
      <c r="B11" s="25">
        <v>143085</v>
      </c>
      <c r="C11" s="25">
        <v>38110</v>
      </c>
      <c r="D11" s="25">
        <v>66209</v>
      </c>
      <c r="E11" s="25"/>
      <c r="F11" s="25">
        <v>1400</v>
      </c>
      <c r="G11" s="25"/>
      <c r="H11" s="25"/>
      <c r="I11" s="25">
        <v>2294</v>
      </c>
      <c r="J11" s="25"/>
      <c r="K11" s="28"/>
      <c r="L11" s="28">
        <v>4202</v>
      </c>
      <c r="M11" s="28"/>
      <c r="N11" s="27">
        <f>SUM(B11:L11)</f>
        <v>255300</v>
      </c>
      <c r="O11" s="26">
        <v>41</v>
      </c>
    </row>
    <row r="12" spans="1:15" ht="15.75" customHeight="1">
      <c r="A12" s="11" t="s">
        <v>215</v>
      </c>
      <c r="B12" s="25">
        <v>100152</v>
      </c>
      <c r="C12" s="25">
        <v>26638</v>
      </c>
      <c r="D12" s="25">
        <v>44980</v>
      </c>
      <c r="E12" s="25"/>
      <c r="F12" s="25"/>
      <c r="G12" s="25"/>
      <c r="H12" s="25"/>
      <c r="I12" s="25"/>
      <c r="J12" s="25"/>
      <c r="K12" s="28"/>
      <c r="L12" s="28"/>
      <c r="M12" s="28"/>
      <c r="N12" s="27">
        <f>SUM(B12:L12)</f>
        <v>171770</v>
      </c>
      <c r="O12" s="430">
        <v>36</v>
      </c>
    </row>
    <row r="13" spans="1:15" ht="15.75" customHeight="1">
      <c r="A13" s="162" t="s">
        <v>311</v>
      </c>
      <c r="B13" s="25">
        <v>139845</v>
      </c>
      <c r="C13" s="25">
        <v>35347</v>
      </c>
      <c r="D13" s="25">
        <v>48372</v>
      </c>
      <c r="E13" s="25"/>
      <c r="F13" s="25">
        <v>1400</v>
      </c>
      <c r="G13" s="25"/>
      <c r="H13" s="25"/>
      <c r="I13" s="25">
        <v>1307</v>
      </c>
      <c r="J13" s="25"/>
      <c r="K13" s="28"/>
      <c r="L13" s="28">
        <v>1500</v>
      </c>
      <c r="M13" s="28">
        <v>1674</v>
      </c>
      <c r="N13" s="27">
        <f>SUM(B13:M13)</f>
        <v>229445</v>
      </c>
      <c r="O13" s="26">
        <v>41</v>
      </c>
    </row>
    <row r="14" spans="1:15" ht="15.75" customHeight="1">
      <c r="A14" s="11" t="s">
        <v>215</v>
      </c>
      <c r="B14" s="25">
        <v>110838</v>
      </c>
      <c r="C14" s="25">
        <v>27924</v>
      </c>
      <c r="D14" s="25">
        <v>38696</v>
      </c>
      <c r="E14" s="25"/>
      <c r="F14" s="25"/>
      <c r="G14" s="25"/>
      <c r="H14" s="25"/>
      <c r="I14" s="25"/>
      <c r="J14" s="25"/>
      <c r="K14" s="28"/>
      <c r="L14" s="28"/>
      <c r="M14" s="28">
        <v>1674</v>
      </c>
      <c r="N14" s="27">
        <f>SUM(B14:M14)</f>
        <v>179132</v>
      </c>
      <c r="O14" s="29">
        <v>36</v>
      </c>
    </row>
    <row r="15" spans="1:15" ht="15.75" customHeight="1">
      <c r="A15" s="162" t="s">
        <v>310</v>
      </c>
      <c r="B15" s="375">
        <f>B13/B11</f>
        <v>0.9773561169933955</v>
      </c>
      <c r="C15" s="375">
        <f aca="true" t="shared" si="0" ref="C15:O15">C13/C11</f>
        <v>0.9274993440041984</v>
      </c>
      <c r="D15" s="375">
        <f t="shared" si="0"/>
        <v>0.7305955383709163</v>
      </c>
      <c r="E15" s="375"/>
      <c r="F15" s="375"/>
      <c r="G15" s="375"/>
      <c r="H15" s="375"/>
      <c r="I15" s="375">
        <f t="shared" si="0"/>
        <v>0.56974716652136</v>
      </c>
      <c r="J15" s="375"/>
      <c r="K15" s="375"/>
      <c r="L15" s="375">
        <f t="shared" si="0"/>
        <v>0.3569728700618753</v>
      </c>
      <c r="M15" s="375"/>
      <c r="N15" s="313">
        <f t="shared" si="0"/>
        <v>0.8987269878574227</v>
      </c>
      <c r="O15" s="426">
        <f t="shared" si="0"/>
        <v>1</v>
      </c>
    </row>
    <row r="16" spans="1:19" s="8" customFormat="1" ht="30">
      <c r="A16" s="161" t="s">
        <v>204</v>
      </c>
      <c r="B16" s="28">
        <v>180434</v>
      </c>
      <c r="C16" s="28">
        <v>48437</v>
      </c>
      <c r="D16" s="28">
        <v>34696</v>
      </c>
      <c r="E16" s="28"/>
      <c r="F16" s="28"/>
      <c r="G16" s="28"/>
      <c r="H16" s="28"/>
      <c r="I16" s="28"/>
      <c r="J16" s="28"/>
      <c r="K16" s="28"/>
      <c r="L16" s="28"/>
      <c r="M16" s="28"/>
      <c r="N16" s="27">
        <f aca="true" t="shared" si="1" ref="N16:N58">SUM(B16:J16)</f>
        <v>263567</v>
      </c>
      <c r="O16" s="29">
        <v>93</v>
      </c>
      <c r="Q16" s="290"/>
      <c r="R16" s="290"/>
      <c r="S16" s="290"/>
    </row>
    <row r="17" spans="1:18" s="8" customFormat="1" ht="15">
      <c r="A17" s="162" t="s">
        <v>234</v>
      </c>
      <c r="B17" s="28">
        <v>197675</v>
      </c>
      <c r="C17" s="28">
        <v>51185</v>
      </c>
      <c r="D17" s="28">
        <v>38619</v>
      </c>
      <c r="E17" s="28"/>
      <c r="F17" s="28"/>
      <c r="G17" s="28"/>
      <c r="H17" s="28"/>
      <c r="I17" s="28">
        <v>716</v>
      </c>
      <c r="J17" s="28"/>
      <c r="K17" s="28"/>
      <c r="L17" s="28"/>
      <c r="M17" s="28"/>
      <c r="N17" s="27">
        <f t="shared" si="1"/>
        <v>288195</v>
      </c>
      <c r="O17" s="29">
        <v>92</v>
      </c>
      <c r="R17" s="1"/>
    </row>
    <row r="18" spans="1:18" s="8" customFormat="1" ht="15">
      <c r="A18" s="11" t="s">
        <v>215</v>
      </c>
      <c r="B18" s="28">
        <v>182087</v>
      </c>
      <c r="C18" s="28">
        <v>48318</v>
      </c>
      <c r="D18" s="28">
        <v>34632</v>
      </c>
      <c r="E18" s="28"/>
      <c r="F18" s="28"/>
      <c r="G18" s="28"/>
      <c r="H18" s="28"/>
      <c r="I18" s="28"/>
      <c r="J18" s="28"/>
      <c r="K18" s="28"/>
      <c r="L18" s="28"/>
      <c r="M18" s="28"/>
      <c r="N18" s="27">
        <f t="shared" si="1"/>
        <v>265037</v>
      </c>
      <c r="O18" s="29">
        <v>92</v>
      </c>
      <c r="R18" s="1"/>
    </row>
    <row r="19" spans="1:18" s="8" customFormat="1" ht="15">
      <c r="A19" s="162" t="s">
        <v>311</v>
      </c>
      <c r="B19" s="28">
        <v>197192</v>
      </c>
      <c r="C19" s="28">
        <v>49654</v>
      </c>
      <c r="D19" s="28">
        <v>34761</v>
      </c>
      <c r="E19" s="28"/>
      <c r="F19" s="28"/>
      <c r="G19" s="28"/>
      <c r="H19" s="28"/>
      <c r="I19" s="28">
        <v>716</v>
      </c>
      <c r="J19" s="28"/>
      <c r="K19" s="28"/>
      <c r="L19" s="28"/>
      <c r="M19" s="28">
        <v>-329</v>
      </c>
      <c r="N19" s="27">
        <f>SUM(B19:M19)</f>
        <v>281994</v>
      </c>
      <c r="O19" s="29">
        <v>92</v>
      </c>
      <c r="R19" s="1"/>
    </row>
    <row r="20" spans="1:18" s="8" customFormat="1" ht="15">
      <c r="A20" s="11" t="s">
        <v>215</v>
      </c>
      <c r="B20" s="28">
        <v>197192</v>
      </c>
      <c r="C20" s="28">
        <v>49654</v>
      </c>
      <c r="D20" s="28">
        <v>18520</v>
      </c>
      <c r="E20" s="28"/>
      <c r="F20" s="28"/>
      <c r="G20" s="28"/>
      <c r="H20" s="28"/>
      <c r="I20" s="28"/>
      <c r="J20" s="28"/>
      <c r="K20" s="28"/>
      <c r="L20" s="28"/>
      <c r="M20" s="28">
        <v>-329</v>
      </c>
      <c r="N20" s="27">
        <f>SUM(B20:M20)</f>
        <v>265037</v>
      </c>
      <c r="O20" s="29">
        <v>92</v>
      </c>
      <c r="R20" s="1"/>
    </row>
    <row r="21" spans="1:18" s="8" customFormat="1" ht="15">
      <c r="A21" s="162" t="s">
        <v>310</v>
      </c>
      <c r="B21" s="314">
        <f>B19/B17</f>
        <v>0.9975565954217782</v>
      </c>
      <c r="C21" s="314">
        <f>C19/C17</f>
        <v>0.9700888932304386</v>
      </c>
      <c r="D21" s="314">
        <f>D19/D17</f>
        <v>0.9001009865610192</v>
      </c>
      <c r="E21" s="314"/>
      <c r="F21" s="314"/>
      <c r="G21" s="314"/>
      <c r="H21" s="314"/>
      <c r="I21" s="314">
        <f>I19/I17</f>
        <v>1</v>
      </c>
      <c r="J21" s="314"/>
      <c r="K21" s="314"/>
      <c r="L21" s="314"/>
      <c r="M21" s="314"/>
      <c r="N21" s="317">
        <f>N19/N17</f>
        <v>0.9784833185863738</v>
      </c>
      <c r="O21" s="427">
        <f>O19/O17</f>
        <v>1</v>
      </c>
      <c r="R21" s="1"/>
    </row>
    <row r="22" spans="1:15" ht="30">
      <c r="A22" s="162" t="s">
        <v>205</v>
      </c>
      <c r="B22" s="28">
        <v>36230</v>
      </c>
      <c r="C22" s="28">
        <v>9614</v>
      </c>
      <c r="D22" s="28">
        <v>77080</v>
      </c>
      <c r="E22" s="28"/>
      <c r="F22" s="28"/>
      <c r="G22" s="28"/>
      <c r="H22" s="28"/>
      <c r="I22" s="28"/>
      <c r="J22" s="28"/>
      <c r="K22" s="28"/>
      <c r="L22" s="28"/>
      <c r="M22" s="28"/>
      <c r="N22" s="27">
        <f t="shared" si="1"/>
        <v>122924</v>
      </c>
      <c r="O22" s="29">
        <v>14</v>
      </c>
    </row>
    <row r="23" spans="1:15" ht="15">
      <c r="A23" s="162" t="s">
        <v>234</v>
      </c>
      <c r="B23" s="30">
        <v>43772</v>
      </c>
      <c r="C23" s="30">
        <v>11406</v>
      </c>
      <c r="D23" s="30">
        <v>102233</v>
      </c>
      <c r="E23" s="30"/>
      <c r="F23" s="30"/>
      <c r="G23" s="30"/>
      <c r="H23" s="30"/>
      <c r="I23" s="30">
        <v>2408</v>
      </c>
      <c r="J23" s="30"/>
      <c r="K23" s="30"/>
      <c r="L23" s="30"/>
      <c r="M23" s="30"/>
      <c r="N23" s="27">
        <f t="shared" si="1"/>
        <v>159819</v>
      </c>
      <c r="O23" s="31">
        <v>14</v>
      </c>
    </row>
    <row r="24" spans="1:15" ht="15">
      <c r="A24" s="11" t="s">
        <v>215</v>
      </c>
      <c r="B24" s="30">
        <v>28517</v>
      </c>
      <c r="C24" s="30">
        <v>7489</v>
      </c>
      <c r="D24" s="30">
        <v>57008</v>
      </c>
      <c r="E24" s="30"/>
      <c r="F24" s="30"/>
      <c r="G24" s="30"/>
      <c r="H24" s="30"/>
      <c r="I24" s="30"/>
      <c r="J24" s="30"/>
      <c r="K24" s="30"/>
      <c r="L24" s="30"/>
      <c r="M24" s="30"/>
      <c r="N24" s="27">
        <f t="shared" si="1"/>
        <v>93014</v>
      </c>
      <c r="O24" s="31">
        <v>8</v>
      </c>
    </row>
    <row r="25" spans="1:15" ht="15">
      <c r="A25" s="162" t="s">
        <v>311</v>
      </c>
      <c r="B25" s="30">
        <v>41707</v>
      </c>
      <c r="C25" s="30">
        <v>10405</v>
      </c>
      <c r="D25" s="30">
        <v>92857</v>
      </c>
      <c r="E25" s="30"/>
      <c r="F25" s="30"/>
      <c r="G25" s="30"/>
      <c r="H25" s="30"/>
      <c r="I25" s="30">
        <v>2408</v>
      </c>
      <c r="J25" s="30"/>
      <c r="K25" s="30"/>
      <c r="L25" s="30"/>
      <c r="M25" s="30">
        <v>-312</v>
      </c>
      <c r="N25" s="27">
        <f>SUM(B25:M25)</f>
        <v>147065</v>
      </c>
      <c r="O25" s="31">
        <v>14</v>
      </c>
    </row>
    <row r="26" spans="1:15" ht="15">
      <c r="A26" s="11" t="s">
        <v>215</v>
      </c>
      <c r="B26" s="30">
        <v>28517</v>
      </c>
      <c r="C26" s="30">
        <v>7489</v>
      </c>
      <c r="D26" s="30">
        <v>57320</v>
      </c>
      <c r="E26" s="30"/>
      <c r="F26" s="30"/>
      <c r="G26" s="30"/>
      <c r="H26" s="30"/>
      <c r="I26" s="30"/>
      <c r="J26" s="30"/>
      <c r="K26" s="30"/>
      <c r="L26" s="30"/>
      <c r="M26" s="30">
        <v>-312</v>
      </c>
      <c r="N26" s="27">
        <f>SUM(B26:M26)</f>
        <v>93014</v>
      </c>
      <c r="O26" s="31">
        <v>8</v>
      </c>
    </row>
    <row r="27" spans="1:15" ht="15.75" thickBot="1">
      <c r="A27" s="388" t="s">
        <v>310</v>
      </c>
      <c r="B27" s="389">
        <f>B25/B23</f>
        <v>0.9528237229278991</v>
      </c>
      <c r="C27" s="389">
        <f>C25/C23</f>
        <v>0.9122391723654217</v>
      </c>
      <c r="D27" s="389">
        <f>D25/D23</f>
        <v>0.9082879305116743</v>
      </c>
      <c r="E27" s="389"/>
      <c r="F27" s="389"/>
      <c r="G27" s="389"/>
      <c r="H27" s="389"/>
      <c r="I27" s="389">
        <f>I25/I23</f>
        <v>1</v>
      </c>
      <c r="J27" s="389"/>
      <c r="K27" s="389"/>
      <c r="L27" s="389"/>
      <c r="M27" s="389"/>
      <c r="N27" s="393">
        <f>N25/N23</f>
        <v>0.9201972231086416</v>
      </c>
      <c r="O27" s="429">
        <f>O25/O23</f>
        <v>1</v>
      </c>
    </row>
    <row r="28" spans="1:15" ht="15">
      <c r="A28" s="162" t="s">
        <v>206</v>
      </c>
      <c r="B28" s="382">
        <v>22290</v>
      </c>
      <c r="C28" s="382">
        <v>5965</v>
      </c>
      <c r="D28" s="382">
        <v>7177</v>
      </c>
      <c r="E28" s="382"/>
      <c r="F28" s="382"/>
      <c r="G28" s="382"/>
      <c r="H28" s="382"/>
      <c r="I28" s="382"/>
      <c r="J28" s="382"/>
      <c r="K28" s="382"/>
      <c r="L28" s="382"/>
      <c r="M28" s="382"/>
      <c r="N28" s="226">
        <f t="shared" si="1"/>
        <v>35432</v>
      </c>
      <c r="O28" s="383">
        <v>13</v>
      </c>
    </row>
    <row r="29" spans="1:15" ht="15">
      <c r="A29" s="162" t="s">
        <v>234</v>
      </c>
      <c r="B29" s="30">
        <v>29151</v>
      </c>
      <c r="C29" s="30">
        <v>7127</v>
      </c>
      <c r="D29" s="30">
        <v>23037</v>
      </c>
      <c r="E29" s="30"/>
      <c r="F29" s="30"/>
      <c r="G29" s="30"/>
      <c r="H29" s="30"/>
      <c r="I29" s="30">
        <v>443</v>
      </c>
      <c r="J29" s="30">
        <v>2734</v>
      </c>
      <c r="K29" s="30"/>
      <c r="L29" s="30"/>
      <c r="M29" s="30"/>
      <c r="N29" s="27">
        <f t="shared" si="1"/>
        <v>62492</v>
      </c>
      <c r="O29" s="31">
        <v>11</v>
      </c>
    </row>
    <row r="30" spans="1:15" ht="15">
      <c r="A30" s="11" t="s">
        <v>215</v>
      </c>
      <c r="B30" s="30">
        <v>5647</v>
      </c>
      <c r="C30" s="30">
        <v>1506</v>
      </c>
      <c r="D30" s="30">
        <v>3865</v>
      </c>
      <c r="E30" s="30"/>
      <c r="F30" s="30"/>
      <c r="G30" s="30"/>
      <c r="H30" s="30"/>
      <c r="I30" s="30"/>
      <c r="J30" s="30"/>
      <c r="K30" s="30"/>
      <c r="L30" s="30"/>
      <c r="M30" s="30"/>
      <c r="N30" s="27">
        <f t="shared" si="1"/>
        <v>11018</v>
      </c>
      <c r="O30" s="31">
        <v>11</v>
      </c>
    </row>
    <row r="31" spans="1:15" ht="15">
      <c r="A31" s="162" t="s">
        <v>311</v>
      </c>
      <c r="B31" s="30">
        <v>28908</v>
      </c>
      <c r="C31" s="30">
        <v>6759</v>
      </c>
      <c r="D31" s="30">
        <v>19309</v>
      </c>
      <c r="E31" s="30"/>
      <c r="F31" s="30"/>
      <c r="G31" s="30"/>
      <c r="H31" s="30"/>
      <c r="I31" s="30">
        <v>443</v>
      </c>
      <c r="J31" s="30">
        <v>2734</v>
      </c>
      <c r="K31" s="30"/>
      <c r="L31" s="30"/>
      <c r="M31" s="30">
        <v>-177</v>
      </c>
      <c r="N31" s="27">
        <f>SUM(B31:M31)</f>
        <v>57976</v>
      </c>
      <c r="O31" s="31">
        <v>11</v>
      </c>
    </row>
    <row r="32" spans="1:15" ht="15">
      <c r="A32" s="11" t="s">
        <v>215</v>
      </c>
      <c r="B32" s="30">
        <v>6071</v>
      </c>
      <c r="C32" s="30">
        <v>1420</v>
      </c>
      <c r="D32" s="30">
        <v>4477</v>
      </c>
      <c r="E32" s="30"/>
      <c r="F32" s="30"/>
      <c r="G32" s="30"/>
      <c r="H32" s="30"/>
      <c r="I32" s="30"/>
      <c r="J32" s="30"/>
      <c r="K32" s="30"/>
      <c r="L32" s="30"/>
      <c r="M32" s="30">
        <v>-177</v>
      </c>
      <c r="N32" s="27">
        <f>SUM(B32:M32)</f>
        <v>11791</v>
      </c>
      <c r="O32" s="31">
        <v>11</v>
      </c>
    </row>
    <row r="33" spans="1:15" ht="15">
      <c r="A33" s="162" t="s">
        <v>310</v>
      </c>
      <c r="B33" s="364">
        <f>B31/B29</f>
        <v>0.9916640938561284</v>
      </c>
      <c r="C33" s="364">
        <f>C31/C29</f>
        <v>0.9483653711238951</v>
      </c>
      <c r="D33" s="364">
        <f>D31/D29</f>
        <v>0.8381733732690888</v>
      </c>
      <c r="E33" s="364"/>
      <c r="F33" s="364"/>
      <c r="G33" s="364"/>
      <c r="H33" s="364"/>
      <c r="I33" s="364"/>
      <c r="J33" s="364">
        <f>J31/J29</f>
        <v>1</v>
      </c>
      <c r="K33" s="364"/>
      <c r="L33" s="364"/>
      <c r="M33" s="364"/>
      <c r="N33" s="512">
        <f>N31/N29</f>
        <v>0.9277347500480061</v>
      </c>
      <c r="O33" s="428">
        <f>O31/O29</f>
        <v>1</v>
      </c>
    </row>
    <row r="34" spans="1:15" ht="15">
      <c r="A34" s="161" t="s">
        <v>207</v>
      </c>
      <c r="B34" s="28">
        <v>1558</v>
      </c>
      <c r="C34" s="28">
        <v>400</v>
      </c>
      <c r="D34" s="28">
        <v>142</v>
      </c>
      <c r="E34" s="28"/>
      <c r="F34" s="28"/>
      <c r="G34" s="28"/>
      <c r="H34" s="28"/>
      <c r="I34" s="28"/>
      <c r="J34" s="28"/>
      <c r="K34" s="28"/>
      <c r="L34" s="28"/>
      <c r="M34" s="28"/>
      <c r="N34" s="27">
        <f t="shared" si="1"/>
        <v>2100</v>
      </c>
      <c r="O34" s="29">
        <v>3</v>
      </c>
    </row>
    <row r="35" spans="1:15" ht="15">
      <c r="A35" s="161" t="s">
        <v>234</v>
      </c>
      <c r="B35" s="28">
        <v>1705</v>
      </c>
      <c r="C35" s="28">
        <v>434</v>
      </c>
      <c r="D35" s="28">
        <v>208</v>
      </c>
      <c r="E35" s="28"/>
      <c r="F35" s="28"/>
      <c r="G35" s="28"/>
      <c r="H35" s="28"/>
      <c r="I35" s="28"/>
      <c r="J35" s="28"/>
      <c r="K35" s="28"/>
      <c r="L35" s="28"/>
      <c r="M35" s="28"/>
      <c r="N35" s="27">
        <f t="shared" si="1"/>
        <v>2347</v>
      </c>
      <c r="O35" s="29">
        <v>0</v>
      </c>
    </row>
    <row r="36" spans="1:15" ht="15">
      <c r="A36" s="11" t="s">
        <v>215</v>
      </c>
      <c r="B36" s="28">
        <v>53</v>
      </c>
      <c r="C36" s="28">
        <v>14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7">
        <f t="shared" si="1"/>
        <v>67</v>
      </c>
      <c r="O36" s="29">
        <v>0</v>
      </c>
    </row>
    <row r="37" spans="1:15" ht="15">
      <c r="A37" s="161" t="s">
        <v>311</v>
      </c>
      <c r="B37" s="28">
        <v>1705</v>
      </c>
      <c r="C37" s="28">
        <v>434</v>
      </c>
      <c r="D37" s="28">
        <v>242</v>
      </c>
      <c r="E37" s="28"/>
      <c r="F37" s="28"/>
      <c r="G37" s="28"/>
      <c r="H37" s="28"/>
      <c r="I37" s="28"/>
      <c r="J37" s="28"/>
      <c r="K37" s="28"/>
      <c r="L37" s="28"/>
      <c r="M37" s="28">
        <v>-33</v>
      </c>
      <c r="N37" s="27">
        <f>SUM(B37:M37)</f>
        <v>2348</v>
      </c>
      <c r="O37" s="29">
        <v>0</v>
      </c>
    </row>
    <row r="38" spans="1:15" ht="15">
      <c r="A38" s="11" t="s">
        <v>215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7">
        <f t="shared" si="1"/>
        <v>0</v>
      </c>
      <c r="O38" s="29"/>
    </row>
    <row r="39" spans="1:15" ht="15">
      <c r="A39" s="161" t="s">
        <v>310</v>
      </c>
      <c r="B39" s="314">
        <f>B37/B35</f>
        <v>1</v>
      </c>
      <c r="C39" s="314">
        <f>C37/C35</f>
        <v>1</v>
      </c>
      <c r="D39" s="314">
        <f>D37/D35</f>
        <v>1.1634615384615385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7">
        <f>N37/N35</f>
        <v>1.0004260758414998</v>
      </c>
      <c r="O39" s="427">
        <f>O37/O34</f>
        <v>0</v>
      </c>
    </row>
    <row r="40" spans="1:15" ht="30">
      <c r="A40" s="161" t="s">
        <v>208</v>
      </c>
      <c r="B40" s="28">
        <v>44740</v>
      </c>
      <c r="C40" s="28">
        <v>11883</v>
      </c>
      <c r="D40" s="28">
        <v>45478</v>
      </c>
      <c r="E40" s="28"/>
      <c r="F40" s="28"/>
      <c r="G40" s="28"/>
      <c r="H40" s="28"/>
      <c r="I40" s="28"/>
      <c r="J40" s="28"/>
      <c r="K40" s="28"/>
      <c r="L40" s="28"/>
      <c r="M40" s="28"/>
      <c r="N40" s="27">
        <f t="shared" si="1"/>
        <v>102101</v>
      </c>
      <c r="O40" s="29">
        <v>22</v>
      </c>
    </row>
    <row r="41" spans="1:15" ht="15">
      <c r="A41" s="161" t="s">
        <v>234</v>
      </c>
      <c r="B41" s="28">
        <v>51866</v>
      </c>
      <c r="C41" s="28">
        <v>13073</v>
      </c>
      <c r="D41" s="28">
        <v>62762</v>
      </c>
      <c r="E41" s="28"/>
      <c r="F41" s="28"/>
      <c r="G41" s="28"/>
      <c r="H41" s="28"/>
      <c r="I41" s="28">
        <v>2440</v>
      </c>
      <c r="J41" s="28"/>
      <c r="K41" s="28"/>
      <c r="L41" s="28"/>
      <c r="M41" s="28"/>
      <c r="N41" s="27">
        <f t="shared" si="1"/>
        <v>130141</v>
      </c>
      <c r="O41" s="29">
        <v>19</v>
      </c>
    </row>
    <row r="42" spans="1:15" ht="15">
      <c r="A42" s="391" t="s">
        <v>215</v>
      </c>
      <c r="B42" s="28">
        <v>29315</v>
      </c>
      <c r="C42" s="28">
        <v>7793</v>
      </c>
      <c r="D42" s="28">
        <v>34813</v>
      </c>
      <c r="E42" s="28"/>
      <c r="F42" s="28"/>
      <c r="G42" s="28"/>
      <c r="H42" s="28"/>
      <c r="I42" s="28"/>
      <c r="J42" s="28"/>
      <c r="K42" s="28"/>
      <c r="L42" s="28"/>
      <c r="M42" s="28"/>
      <c r="N42" s="27">
        <f t="shared" si="1"/>
        <v>71921</v>
      </c>
      <c r="O42" s="29">
        <v>14</v>
      </c>
    </row>
    <row r="43" spans="1:15" ht="15">
      <c r="A43" s="162" t="s">
        <v>311</v>
      </c>
      <c r="B43" s="28">
        <v>51717</v>
      </c>
      <c r="C43" s="28">
        <v>12945</v>
      </c>
      <c r="D43" s="28">
        <v>58038</v>
      </c>
      <c r="E43" s="28"/>
      <c r="F43" s="28"/>
      <c r="G43" s="28"/>
      <c r="H43" s="28"/>
      <c r="I43" s="28">
        <v>2440</v>
      </c>
      <c r="J43" s="28"/>
      <c r="K43" s="28"/>
      <c r="L43" s="28"/>
      <c r="M43" s="28">
        <v>-257</v>
      </c>
      <c r="N43" s="27">
        <f>SUM(B43:M43)</f>
        <v>124883</v>
      </c>
      <c r="O43" s="29">
        <v>19</v>
      </c>
    </row>
    <row r="44" spans="1:15" ht="15">
      <c r="A44" s="11" t="s">
        <v>215</v>
      </c>
      <c r="B44" s="28">
        <v>24240</v>
      </c>
      <c r="C44" s="28">
        <v>6500</v>
      </c>
      <c r="D44" s="28">
        <v>27695</v>
      </c>
      <c r="E44" s="28"/>
      <c r="F44" s="28"/>
      <c r="G44" s="28"/>
      <c r="H44" s="28"/>
      <c r="I44" s="28">
        <v>0</v>
      </c>
      <c r="J44" s="28"/>
      <c r="K44" s="28"/>
      <c r="L44" s="28"/>
      <c r="M44" s="28">
        <v>-257</v>
      </c>
      <c r="N44" s="27">
        <f>SUM(B44:M44)</f>
        <v>58178</v>
      </c>
      <c r="O44" s="29">
        <v>14</v>
      </c>
    </row>
    <row r="45" spans="1:15" ht="15">
      <c r="A45" s="162" t="s">
        <v>310</v>
      </c>
      <c r="B45" s="314">
        <f>B43/B41</f>
        <v>0.9971272124320364</v>
      </c>
      <c r="C45" s="314">
        <f>C43/C41</f>
        <v>0.9902088273540885</v>
      </c>
      <c r="D45" s="314">
        <f>D43/D41</f>
        <v>0.9247315254453332</v>
      </c>
      <c r="E45" s="314"/>
      <c r="F45" s="314"/>
      <c r="G45" s="314"/>
      <c r="H45" s="314"/>
      <c r="I45" s="314">
        <f>I43/I41</f>
        <v>1</v>
      </c>
      <c r="J45" s="314"/>
      <c r="K45" s="314"/>
      <c r="L45" s="314"/>
      <c r="M45" s="314"/>
      <c r="N45" s="317">
        <f>N43/N41</f>
        <v>0.9595976671456343</v>
      </c>
      <c r="O45" s="427">
        <f>O43/O41</f>
        <v>1</v>
      </c>
    </row>
    <row r="46" spans="1:15" ht="30">
      <c r="A46" s="161" t="s">
        <v>209</v>
      </c>
      <c r="B46" s="28">
        <v>101787</v>
      </c>
      <c r="C46" s="28">
        <v>26900</v>
      </c>
      <c r="D46" s="28">
        <v>76947</v>
      </c>
      <c r="E46" s="28"/>
      <c r="F46" s="28"/>
      <c r="G46" s="28"/>
      <c r="H46" s="28"/>
      <c r="I46" s="28"/>
      <c r="J46" s="28"/>
      <c r="K46" s="28"/>
      <c r="L46" s="28"/>
      <c r="M46" s="28"/>
      <c r="N46" s="27">
        <f t="shared" si="1"/>
        <v>205634</v>
      </c>
      <c r="O46" s="29">
        <v>54</v>
      </c>
    </row>
    <row r="47" spans="1:15" ht="15">
      <c r="A47" s="162" t="s">
        <v>234</v>
      </c>
      <c r="B47" s="28">
        <v>104802</v>
      </c>
      <c r="C47" s="28">
        <v>28864</v>
      </c>
      <c r="D47" s="28">
        <v>86135</v>
      </c>
      <c r="E47" s="28"/>
      <c r="F47" s="28"/>
      <c r="G47" s="28"/>
      <c r="H47" s="28"/>
      <c r="I47" s="28">
        <v>1090</v>
      </c>
      <c r="J47" s="28"/>
      <c r="K47" s="30"/>
      <c r="L47" s="30"/>
      <c r="M47" s="30"/>
      <c r="N47" s="27">
        <f t="shared" si="1"/>
        <v>220891</v>
      </c>
      <c r="O47" s="29">
        <v>54</v>
      </c>
    </row>
    <row r="48" spans="1:15" ht="15">
      <c r="A48" s="11" t="s">
        <v>215</v>
      </c>
      <c r="B48" s="28">
        <v>19756</v>
      </c>
      <c r="C48" s="28">
        <v>5211</v>
      </c>
      <c r="D48" s="28">
        <v>14135</v>
      </c>
      <c r="E48" s="28"/>
      <c r="F48" s="28"/>
      <c r="G48" s="28"/>
      <c r="H48" s="28"/>
      <c r="I48" s="28"/>
      <c r="J48" s="28"/>
      <c r="K48" s="30"/>
      <c r="L48" s="30"/>
      <c r="M48" s="30"/>
      <c r="N48" s="27">
        <f t="shared" si="1"/>
        <v>39102</v>
      </c>
      <c r="O48" s="29">
        <v>22</v>
      </c>
    </row>
    <row r="49" spans="1:15" ht="15">
      <c r="A49" s="162" t="s">
        <v>311</v>
      </c>
      <c r="B49" s="28">
        <v>97493</v>
      </c>
      <c r="C49" s="28">
        <v>24470</v>
      </c>
      <c r="D49" s="28">
        <v>83685</v>
      </c>
      <c r="E49" s="28"/>
      <c r="F49" s="28"/>
      <c r="G49" s="28"/>
      <c r="H49" s="28"/>
      <c r="I49" s="28">
        <v>1090</v>
      </c>
      <c r="J49" s="28"/>
      <c r="K49" s="30"/>
      <c r="L49" s="30"/>
      <c r="M49" s="30">
        <v>-544</v>
      </c>
      <c r="N49" s="27">
        <f>SUM(B49:M49)</f>
        <v>206194</v>
      </c>
      <c r="O49" s="29">
        <v>54</v>
      </c>
    </row>
    <row r="50" spans="1:15" ht="15">
      <c r="A50" s="11" t="s">
        <v>215</v>
      </c>
      <c r="B50" s="28">
        <v>19756</v>
      </c>
      <c r="C50" s="28">
        <v>5211</v>
      </c>
      <c r="D50" s="28">
        <v>14679</v>
      </c>
      <c r="E50" s="28"/>
      <c r="F50" s="28"/>
      <c r="G50" s="28"/>
      <c r="H50" s="28"/>
      <c r="I50" s="28">
        <v>0</v>
      </c>
      <c r="J50" s="28"/>
      <c r="K50" s="30"/>
      <c r="L50" s="30"/>
      <c r="M50" s="30">
        <v>-544</v>
      </c>
      <c r="N50" s="27">
        <f>SUM(B50:M50)</f>
        <v>39102</v>
      </c>
      <c r="O50" s="29">
        <v>22</v>
      </c>
    </row>
    <row r="51" spans="1:15" ht="15.75" thickBot="1">
      <c r="A51" s="388" t="s">
        <v>310</v>
      </c>
      <c r="B51" s="389">
        <f>B49/B47</f>
        <v>0.9302589645235778</v>
      </c>
      <c r="C51" s="389">
        <f>C49/C47</f>
        <v>0.8477688470066519</v>
      </c>
      <c r="D51" s="389">
        <f>D49/D47</f>
        <v>0.9715562779357985</v>
      </c>
      <c r="E51" s="389"/>
      <c r="F51" s="389"/>
      <c r="G51" s="389"/>
      <c r="H51" s="389"/>
      <c r="I51" s="389">
        <f>I49/I47</f>
        <v>1</v>
      </c>
      <c r="J51" s="389"/>
      <c r="K51" s="389"/>
      <c r="L51" s="389"/>
      <c r="M51" s="389"/>
      <c r="N51" s="393">
        <f>N49/N47</f>
        <v>0.9334649216129222</v>
      </c>
      <c r="O51" s="429">
        <f>O49/O47</f>
        <v>1</v>
      </c>
    </row>
    <row r="52" spans="1:15" ht="15">
      <c r="A52" s="162" t="s">
        <v>210</v>
      </c>
      <c r="B52" s="25">
        <v>19048</v>
      </c>
      <c r="C52" s="25">
        <v>5171</v>
      </c>
      <c r="D52" s="25">
        <v>16973</v>
      </c>
      <c r="E52" s="25"/>
      <c r="F52" s="25"/>
      <c r="G52" s="25"/>
      <c r="H52" s="25"/>
      <c r="I52" s="25"/>
      <c r="J52" s="25"/>
      <c r="K52" s="382"/>
      <c r="L52" s="382"/>
      <c r="M52" s="382"/>
      <c r="N52" s="226">
        <f t="shared" si="1"/>
        <v>41192</v>
      </c>
      <c r="O52" s="26">
        <v>13</v>
      </c>
    </row>
    <row r="53" spans="1:15" ht="15">
      <c r="A53" s="161" t="s">
        <v>234</v>
      </c>
      <c r="B53" s="28">
        <v>29249</v>
      </c>
      <c r="C53" s="28">
        <v>7495</v>
      </c>
      <c r="D53" s="28">
        <v>39090</v>
      </c>
      <c r="E53" s="28"/>
      <c r="F53" s="28"/>
      <c r="G53" s="28"/>
      <c r="H53" s="28"/>
      <c r="I53" s="28"/>
      <c r="J53" s="28"/>
      <c r="K53" s="30"/>
      <c r="L53" s="30"/>
      <c r="M53" s="30"/>
      <c r="N53" s="27">
        <f t="shared" si="1"/>
        <v>75834</v>
      </c>
      <c r="O53" s="29">
        <v>13</v>
      </c>
    </row>
    <row r="54" spans="1:15" ht="15">
      <c r="A54" s="162" t="s">
        <v>311</v>
      </c>
      <c r="B54" s="28">
        <v>29120</v>
      </c>
      <c r="C54" s="28">
        <v>7476</v>
      </c>
      <c r="D54" s="28">
        <v>29111</v>
      </c>
      <c r="E54" s="28"/>
      <c r="F54" s="28"/>
      <c r="G54" s="28"/>
      <c r="H54" s="28"/>
      <c r="I54" s="28"/>
      <c r="J54" s="28"/>
      <c r="K54" s="28"/>
      <c r="L54" s="28"/>
      <c r="M54" s="28">
        <v>113</v>
      </c>
      <c r="N54" s="27">
        <f>SUM(B54:M54)</f>
        <v>65820</v>
      </c>
      <c r="O54" s="29">
        <v>13</v>
      </c>
    </row>
    <row r="55" spans="1:15" ht="15">
      <c r="A55" s="162" t="s">
        <v>310</v>
      </c>
      <c r="B55" s="314">
        <f>B54/B53</f>
        <v>0.9955895928065917</v>
      </c>
      <c r="C55" s="314">
        <f>C54/C53</f>
        <v>0.9974649766511008</v>
      </c>
      <c r="D55" s="314">
        <f>D54/D53</f>
        <v>0.7447173190074188</v>
      </c>
      <c r="E55" s="314"/>
      <c r="F55" s="314"/>
      <c r="G55" s="314"/>
      <c r="H55" s="314"/>
      <c r="I55" s="314"/>
      <c r="J55" s="314"/>
      <c r="K55" s="314"/>
      <c r="L55" s="314"/>
      <c r="M55" s="314"/>
      <c r="N55" s="317">
        <f>N54/N53</f>
        <v>0.8679484136403196</v>
      </c>
      <c r="O55" s="427">
        <f>O54/O53</f>
        <v>1</v>
      </c>
    </row>
    <row r="56" spans="1:15" ht="30">
      <c r="A56" s="161" t="s">
        <v>211</v>
      </c>
      <c r="B56" s="28">
        <v>239412</v>
      </c>
      <c r="C56" s="28">
        <v>63483</v>
      </c>
      <c r="D56" s="28">
        <v>551492</v>
      </c>
      <c r="E56" s="28"/>
      <c r="F56" s="28"/>
      <c r="G56" s="28"/>
      <c r="H56" s="28">
        <v>145613</v>
      </c>
      <c r="I56" s="28">
        <v>0</v>
      </c>
      <c r="J56" s="28"/>
      <c r="K56" s="28"/>
      <c r="L56" s="28"/>
      <c r="M56" s="28"/>
      <c r="N56" s="27">
        <f t="shared" si="1"/>
        <v>1000000</v>
      </c>
      <c r="O56" s="29">
        <v>113</v>
      </c>
    </row>
    <row r="57" spans="1:15" ht="15">
      <c r="A57" s="161" t="s">
        <v>234</v>
      </c>
      <c r="B57" s="28">
        <v>253160</v>
      </c>
      <c r="C57" s="28">
        <v>60661</v>
      </c>
      <c r="D57" s="28">
        <v>466200</v>
      </c>
      <c r="E57" s="28">
        <v>145171</v>
      </c>
      <c r="F57" s="28"/>
      <c r="G57" s="28"/>
      <c r="H57" s="28">
        <v>0</v>
      </c>
      <c r="I57" s="28">
        <v>26093</v>
      </c>
      <c r="J57" s="28">
        <v>11336</v>
      </c>
      <c r="K57" s="28"/>
      <c r="L57" s="28"/>
      <c r="M57" s="28"/>
      <c r="N57" s="27">
        <f t="shared" si="1"/>
        <v>962621</v>
      </c>
      <c r="O57" s="29">
        <v>142</v>
      </c>
    </row>
    <row r="58" spans="1:15" ht="15">
      <c r="A58" s="391" t="s">
        <v>215</v>
      </c>
      <c r="B58" s="28">
        <v>117756</v>
      </c>
      <c r="C58" s="28">
        <v>30990</v>
      </c>
      <c r="D58" s="28">
        <v>262216</v>
      </c>
      <c r="E58" s="28">
        <v>145171</v>
      </c>
      <c r="F58" s="28"/>
      <c r="G58" s="28"/>
      <c r="H58" s="28"/>
      <c r="I58" s="28"/>
      <c r="J58" s="28"/>
      <c r="K58" s="28"/>
      <c r="L58" s="28"/>
      <c r="M58" s="28"/>
      <c r="N58" s="27">
        <f t="shared" si="1"/>
        <v>556133</v>
      </c>
      <c r="O58" s="29">
        <v>69</v>
      </c>
    </row>
    <row r="59" spans="1:15" ht="15">
      <c r="A59" s="161" t="s">
        <v>311</v>
      </c>
      <c r="B59" s="28">
        <v>248218</v>
      </c>
      <c r="C59" s="28">
        <v>58092</v>
      </c>
      <c r="D59" s="28">
        <v>447694</v>
      </c>
      <c r="E59" s="28">
        <v>145166</v>
      </c>
      <c r="F59" s="28">
        <v>4447</v>
      </c>
      <c r="G59" s="28"/>
      <c r="H59" s="28"/>
      <c r="I59" s="28">
        <v>24962</v>
      </c>
      <c r="J59" s="28">
        <v>11327</v>
      </c>
      <c r="K59" s="28"/>
      <c r="L59" s="28"/>
      <c r="M59" s="28">
        <v>-2870</v>
      </c>
      <c r="N59" s="27">
        <f>SUM(B59:M59)</f>
        <v>937036</v>
      </c>
      <c r="O59" s="29">
        <v>142</v>
      </c>
    </row>
    <row r="60" spans="1:15" ht="15">
      <c r="A60" s="391" t="s">
        <v>215</v>
      </c>
      <c r="B60" s="28">
        <v>106117</v>
      </c>
      <c r="C60" s="28">
        <v>24399</v>
      </c>
      <c r="D60" s="28">
        <v>188031</v>
      </c>
      <c r="E60" s="28">
        <v>145166</v>
      </c>
      <c r="F60" s="28">
        <v>4447</v>
      </c>
      <c r="G60" s="28"/>
      <c r="H60" s="28"/>
      <c r="I60" s="28"/>
      <c r="J60" s="28"/>
      <c r="K60" s="28"/>
      <c r="L60" s="28"/>
      <c r="M60" s="28">
        <v>-2870</v>
      </c>
      <c r="N60" s="27">
        <f>SUM(B60:M60)</f>
        <v>465290</v>
      </c>
      <c r="O60" s="29">
        <v>69</v>
      </c>
    </row>
    <row r="61" spans="1:15" ht="15.75" thickBot="1">
      <c r="A61" s="392" t="s">
        <v>310</v>
      </c>
      <c r="B61" s="364">
        <f>B59/B57</f>
        <v>0.9804787486174751</v>
      </c>
      <c r="C61" s="364">
        <f aca="true" t="shared" si="2" ref="C61:O61">C59/C57</f>
        <v>0.9576498903743756</v>
      </c>
      <c r="D61" s="364">
        <f t="shared" si="2"/>
        <v>0.9603045903045903</v>
      </c>
      <c r="E61" s="364">
        <f t="shared" si="2"/>
        <v>0.999965557859352</v>
      </c>
      <c r="F61" s="364"/>
      <c r="G61" s="364"/>
      <c r="H61" s="364"/>
      <c r="I61" s="364">
        <f t="shared" si="2"/>
        <v>0.9566550415820335</v>
      </c>
      <c r="J61" s="364">
        <f t="shared" si="2"/>
        <v>0.9992060691601976</v>
      </c>
      <c r="K61" s="364"/>
      <c r="L61" s="364"/>
      <c r="M61" s="364"/>
      <c r="N61" s="512">
        <f t="shared" si="2"/>
        <v>0.9734215231124191</v>
      </c>
      <c r="O61" s="428">
        <f t="shared" si="2"/>
        <v>1</v>
      </c>
    </row>
    <row r="62" spans="1:15" s="9" customFormat="1" ht="30">
      <c r="A62" s="10" t="s">
        <v>142</v>
      </c>
      <c r="B62" s="268">
        <f aca="true" t="shared" si="3" ref="B62:L62">SUM(B5+B16+B22+B28+B34+B40+B46+B52+B56)</f>
        <v>812310</v>
      </c>
      <c r="C62" s="268">
        <f t="shared" si="3"/>
        <v>216320</v>
      </c>
      <c r="D62" s="268">
        <f t="shared" si="3"/>
        <v>890287</v>
      </c>
      <c r="E62" s="268">
        <f t="shared" si="3"/>
        <v>0</v>
      </c>
      <c r="F62" s="268">
        <f t="shared" si="3"/>
        <v>0</v>
      </c>
      <c r="G62" s="268">
        <f t="shared" si="3"/>
        <v>0</v>
      </c>
      <c r="H62" s="268">
        <f t="shared" si="3"/>
        <v>145613</v>
      </c>
      <c r="I62" s="268">
        <f t="shared" si="3"/>
        <v>3576</v>
      </c>
      <c r="J62" s="268">
        <f t="shared" si="3"/>
        <v>0</v>
      </c>
      <c r="K62" s="268">
        <f t="shared" si="3"/>
        <v>0</v>
      </c>
      <c r="L62" s="268">
        <f t="shared" si="3"/>
        <v>3202</v>
      </c>
      <c r="M62" s="268"/>
      <c r="N62" s="268">
        <f>SUM(N5+N16+N22+N28+N34+N40+N46+N52+N56)</f>
        <v>2071308</v>
      </c>
      <c r="O62" s="269">
        <f>SUM(O5+O16+O22+O28+O34+O40+O46+O52+O56)</f>
        <v>374</v>
      </c>
    </row>
    <row r="63" spans="1:15" s="9" customFormat="1" ht="15">
      <c r="A63" s="227" t="s">
        <v>234</v>
      </c>
      <c r="B63" s="27">
        <f aca="true" t="shared" si="4" ref="B63:L63">B6+B17+B23+B29+B35+B41+B47+B53+B57+B11</f>
        <v>887831</v>
      </c>
      <c r="C63" s="27">
        <f t="shared" si="4"/>
        <v>227186</v>
      </c>
      <c r="D63" s="27">
        <f t="shared" si="4"/>
        <v>900977</v>
      </c>
      <c r="E63" s="27">
        <f t="shared" si="4"/>
        <v>145171</v>
      </c>
      <c r="F63" s="27">
        <f t="shared" si="4"/>
        <v>1400</v>
      </c>
      <c r="G63" s="27">
        <f t="shared" si="4"/>
        <v>0</v>
      </c>
      <c r="H63" s="27">
        <f t="shared" si="4"/>
        <v>0</v>
      </c>
      <c r="I63" s="27">
        <f t="shared" si="4"/>
        <v>35484</v>
      </c>
      <c r="J63" s="27">
        <f t="shared" si="4"/>
        <v>14070</v>
      </c>
      <c r="K63" s="27">
        <f t="shared" si="4"/>
        <v>0</v>
      </c>
      <c r="L63" s="27">
        <f t="shared" si="4"/>
        <v>4202</v>
      </c>
      <c r="M63" s="27"/>
      <c r="N63" s="27">
        <f>N6+N17+N23+N29+N35+N41+N47+N53+N57+N11</f>
        <v>2216321</v>
      </c>
      <c r="O63" s="185">
        <f>O6+O17+O23+O29+O35+O41+O47+O53+O57+O11</f>
        <v>394</v>
      </c>
    </row>
    <row r="64" spans="1:15" s="2" customFormat="1" ht="15">
      <c r="A64" s="183" t="s">
        <v>215</v>
      </c>
      <c r="B64" s="27">
        <f>SUM(B7+B18+B24+B30+B42+B48+B58+B36+B12)</f>
        <v>504310</v>
      </c>
      <c r="C64" s="27">
        <f aca="true" t="shared" si="5" ref="C64:N64">SUM(C7+C18+C24+C30+C42+C48+C58+C36+C12)</f>
        <v>133522</v>
      </c>
      <c r="D64" s="27">
        <f t="shared" si="5"/>
        <v>462039</v>
      </c>
      <c r="E64" s="27">
        <f t="shared" si="5"/>
        <v>145171</v>
      </c>
      <c r="F64" s="27">
        <f t="shared" si="5"/>
        <v>0</v>
      </c>
      <c r="G64" s="27">
        <f t="shared" si="5"/>
        <v>0</v>
      </c>
      <c r="H64" s="27">
        <f t="shared" si="5"/>
        <v>0</v>
      </c>
      <c r="I64" s="27">
        <f t="shared" si="5"/>
        <v>0</v>
      </c>
      <c r="J64" s="27">
        <f t="shared" si="5"/>
        <v>0</v>
      </c>
      <c r="K64" s="27">
        <f t="shared" si="5"/>
        <v>0</v>
      </c>
      <c r="L64" s="27">
        <f t="shared" si="5"/>
        <v>0</v>
      </c>
      <c r="M64" s="27">
        <f t="shared" si="5"/>
        <v>0</v>
      </c>
      <c r="N64" s="27">
        <f t="shared" si="5"/>
        <v>1245042</v>
      </c>
      <c r="O64" s="185">
        <f>SUM(O7+O18+O24+O30+O42+O48+O58+O36+O12)</f>
        <v>260</v>
      </c>
    </row>
    <row r="65" spans="1:15" s="2" customFormat="1" ht="15">
      <c r="A65" s="384" t="s">
        <v>219</v>
      </c>
      <c r="B65" s="267">
        <f>B63-B64</f>
        <v>383521</v>
      </c>
      <c r="C65" s="267">
        <f aca="true" t="shared" si="6" ref="C65:O65">C63-C64</f>
        <v>93664</v>
      </c>
      <c r="D65" s="267">
        <f t="shared" si="6"/>
        <v>438938</v>
      </c>
      <c r="E65" s="267">
        <f t="shared" si="6"/>
        <v>0</v>
      </c>
      <c r="F65" s="267">
        <f t="shared" si="6"/>
        <v>1400</v>
      </c>
      <c r="G65" s="267">
        <f t="shared" si="6"/>
        <v>0</v>
      </c>
      <c r="H65" s="267">
        <f t="shared" si="6"/>
        <v>0</v>
      </c>
      <c r="I65" s="267">
        <f t="shared" si="6"/>
        <v>35484</v>
      </c>
      <c r="J65" s="267">
        <f t="shared" si="6"/>
        <v>14070</v>
      </c>
      <c r="K65" s="267">
        <f t="shared" si="6"/>
        <v>0</v>
      </c>
      <c r="L65" s="267">
        <f t="shared" si="6"/>
        <v>4202</v>
      </c>
      <c r="M65" s="267"/>
      <c r="N65" s="267">
        <f t="shared" si="6"/>
        <v>971279</v>
      </c>
      <c r="O65" s="385">
        <f t="shared" si="6"/>
        <v>134</v>
      </c>
    </row>
    <row r="66" spans="1:15" s="2" customFormat="1" ht="15">
      <c r="A66" s="387" t="s">
        <v>311</v>
      </c>
      <c r="B66" s="267">
        <f aca="true" t="shared" si="7" ref="B66:N66">B8+B13+B19+B25+B31+B37+B43+B49+B54+B59</f>
        <v>869271</v>
      </c>
      <c r="C66" s="267">
        <f t="shared" si="7"/>
        <v>214413</v>
      </c>
      <c r="D66" s="267">
        <f t="shared" si="7"/>
        <v>826113</v>
      </c>
      <c r="E66" s="267">
        <f t="shared" si="7"/>
        <v>145166</v>
      </c>
      <c r="F66" s="267">
        <f t="shared" si="7"/>
        <v>10568</v>
      </c>
      <c r="G66" s="267">
        <f t="shared" si="7"/>
        <v>0</v>
      </c>
      <c r="H66" s="267">
        <f t="shared" si="7"/>
        <v>0</v>
      </c>
      <c r="I66" s="267">
        <f t="shared" si="7"/>
        <v>33366</v>
      </c>
      <c r="J66" s="267">
        <f t="shared" si="7"/>
        <v>14061</v>
      </c>
      <c r="K66" s="267">
        <f t="shared" si="7"/>
        <v>0</v>
      </c>
      <c r="L66" s="267">
        <f t="shared" si="7"/>
        <v>1500</v>
      </c>
      <c r="M66" s="267">
        <f t="shared" si="7"/>
        <v>-8645</v>
      </c>
      <c r="N66" s="267">
        <f t="shared" si="7"/>
        <v>2105813</v>
      </c>
      <c r="O66" s="385">
        <f>O8+O13+O19+O25+O31+O37+O43+O49+O54+O59</f>
        <v>394</v>
      </c>
    </row>
    <row r="67" spans="1:15" s="2" customFormat="1" ht="15">
      <c r="A67" s="386" t="s">
        <v>215</v>
      </c>
      <c r="B67" s="267">
        <f>B60+B50+B44+B32+B26+B20+B14+B9</f>
        <v>516211</v>
      </c>
      <c r="C67" s="267">
        <f aca="true" t="shared" si="8" ref="C67:N67">C60+C50+C44+C32+C26+C20+C14+C9</f>
        <v>128811</v>
      </c>
      <c r="D67" s="267">
        <f t="shared" si="8"/>
        <v>357893</v>
      </c>
      <c r="E67" s="267">
        <f t="shared" si="8"/>
        <v>145166</v>
      </c>
      <c r="F67" s="267">
        <f t="shared" si="8"/>
        <v>9168</v>
      </c>
      <c r="G67" s="267">
        <f t="shared" si="8"/>
        <v>0</v>
      </c>
      <c r="H67" s="267">
        <f t="shared" si="8"/>
        <v>0</v>
      </c>
      <c r="I67" s="267">
        <f t="shared" si="8"/>
        <v>0</v>
      </c>
      <c r="J67" s="267">
        <f t="shared" si="8"/>
        <v>0</v>
      </c>
      <c r="K67" s="267">
        <f t="shared" si="8"/>
        <v>0</v>
      </c>
      <c r="L67" s="267">
        <f t="shared" si="8"/>
        <v>0</v>
      </c>
      <c r="M67" s="267">
        <f t="shared" si="8"/>
        <v>-8725</v>
      </c>
      <c r="N67" s="267">
        <f t="shared" si="8"/>
        <v>1148524</v>
      </c>
      <c r="O67" s="385">
        <f>O9+O14+O20+O26+O32+O44+O50+O60</f>
        <v>259</v>
      </c>
    </row>
    <row r="68" spans="1:15" s="2" customFormat="1" ht="15">
      <c r="A68" s="183" t="s">
        <v>219</v>
      </c>
      <c r="B68" s="267">
        <f>B66-B67</f>
        <v>353060</v>
      </c>
      <c r="C68" s="267">
        <f aca="true" t="shared" si="9" ref="C68:K68">C66-C67</f>
        <v>85602</v>
      </c>
      <c r="D68" s="267">
        <f t="shared" si="9"/>
        <v>468220</v>
      </c>
      <c r="E68" s="267">
        <f t="shared" si="9"/>
        <v>0</v>
      </c>
      <c r="F68" s="267">
        <f t="shared" si="9"/>
        <v>1400</v>
      </c>
      <c r="G68" s="267">
        <f t="shared" si="9"/>
        <v>0</v>
      </c>
      <c r="H68" s="267">
        <f t="shared" si="9"/>
        <v>0</v>
      </c>
      <c r="I68" s="267">
        <f t="shared" si="9"/>
        <v>33366</v>
      </c>
      <c r="J68" s="267">
        <f t="shared" si="9"/>
        <v>14061</v>
      </c>
      <c r="K68" s="267">
        <f t="shared" si="9"/>
        <v>0</v>
      </c>
      <c r="L68" s="267">
        <f>L66-L67</f>
        <v>1500</v>
      </c>
      <c r="M68" s="267"/>
      <c r="N68" s="267">
        <f>N66-N67</f>
        <v>957289</v>
      </c>
      <c r="O68" s="385">
        <f>O66-O67</f>
        <v>135</v>
      </c>
    </row>
    <row r="69" spans="1:15" s="2" customFormat="1" ht="15.75" thickBot="1">
      <c r="A69" s="332" t="s">
        <v>310</v>
      </c>
      <c r="B69" s="393">
        <f>B66/B63</f>
        <v>0.9790951205803807</v>
      </c>
      <c r="C69" s="393">
        <f aca="true" t="shared" si="10" ref="C69:O69">C66/C63</f>
        <v>0.943777345435018</v>
      </c>
      <c r="D69" s="393">
        <f t="shared" si="10"/>
        <v>0.9169079787830322</v>
      </c>
      <c r="E69" s="393">
        <f t="shared" si="10"/>
        <v>0.999965557859352</v>
      </c>
      <c r="F69" s="393"/>
      <c r="G69" s="393"/>
      <c r="H69" s="393"/>
      <c r="I69" s="393">
        <f t="shared" si="10"/>
        <v>0.9403111261413595</v>
      </c>
      <c r="J69" s="393">
        <f t="shared" si="10"/>
        <v>0.999360341151386</v>
      </c>
      <c r="K69" s="393"/>
      <c r="L69" s="393">
        <f t="shared" si="10"/>
        <v>0.3569728700618753</v>
      </c>
      <c r="M69" s="393"/>
      <c r="N69" s="393">
        <f t="shared" si="10"/>
        <v>0.9501389915991411</v>
      </c>
      <c r="O69" s="432">
        <f t="shared" si="10"/>
        <v>1</v>
      </c>
    </row>
    <row r="71" ht="16.5">
      <c r="J71" s="568"/>
    </row>
  </sheetData>
  <sheetProtection/>
  <mergeCells count="15">
    <mergeCell ref="K2:K3"/>
    <mergeCell ref="M1:M3"/>
    <mergeCell ref="L1:L3"/>
    <mergeCell ref="N1:N3"/>
    <mergeCell ref="A1:A3"/>
    <mergeCell ref="O1:O3"/>
    <mergeCell ref="F2:H2"/>
    <mergeCell ref="B1:H1"/>
    <mergeCell ref="I1:K1"/>
    <mergeCell ref="B2:B3"/>
    <mergeCell ref="C2:C3"/>
    <mergeCell ref="D2:D3"/>
    <mergeCell ref="E2:E3"/>
    <mergeCell ref="I2:I3"/>
    <mergeCell ref="J2:J3"/>
  </mergeCells>
  <printOptions/>
  <pageMargins left="0.31496062992125984" right="0.15748031496062992" top="0.7874015748031497" bottom="0.2" header="0.31496062992125984" footer="0.39"/>
  <pageSetup horizontalDpi="600" verticalDpi="600" orientation="landscape" paperSize="9" scale="95" r:id="rId1"/>
  <headerFooter>
    <oddHeader>&amp;C&amp;"Book Antiqua,Félkövér"&amp;11Önkormányzati költségvetési szervek 
2013. évi főbb kiadásai jogcím-csoportonként&amp;R&amp;"Book Antiqua,Félkövér"&amp;11 9. sz. melléklet
ezer Ft</oddHeader>
    <oddFooter>&amp;C&amp;P</oddFooter>
  </headerFooter>
  <rowBreaks count="3" manualBreakCount="3">
    <brk id="27" max="13" man="1"/>
    <brk id="51" max="13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Nagyné Tóth Eszter</cp:lastModifiedBy>
  <cp:lastPrinted>2014-04-25T16:04:12Z</cp:lastPrinted>
  <dcterms:created xsi:type="dcterms:W3CDTF">2011-12-13T08:40:14Z</dcterms:created>
  <dcterms:modified xsi:type="dcterms:W3CDTF">2014-04-28T05:31:34Z</dcterms:modified>
  <cp:category/>
  <cp:version/>
  <cp:contentType/>
  <cp:contentStatus/>
</cp:coreProperties>
</file>