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evétel" sheetId="1" r:id="rId1"/>
    <sheet name="Kiadás" sheetId="2" r:id="rId2"/>
    <sheet name="Kiad.részl." sheetId="3" r:id="rId3"/>
    <sheet name="Munka3" sheetId="4" r:id="rId4"/>
  </sheets>
  <definedNames>
    <definedName name="_xlnm.Print_Area" localSheetId="0">'Bevétel'!$A$1:$G$72</definedName>
    <definedName name="_xlnm.Print_Area" localSheetId="1">'Kiadás'!$A$1:$G$49</definedName>
  </definedNames>
  <calcPr fullCalcOnLoad="1"/>
</workbook>
</file>

<file path=xl/sharedStrings.xml><?xml version="1.0" encoding="utf-8"?>
<sst xmlns="http://schemas.openxmlformats.org/spreadsheetml/2006/main" count="260" uniqueCount="236">
  <si>
    <t>Jogcím</t>
  </si>
  <si>
    <t>II.</t>
  </si>
  <si>
    <t>IV.</t>
  </si>
  <si>
    <t>Sajátos működési bevételek:</t>
  </si>
  <si>
    <t>I.</t>
  </si>
  <si>
    <t xml:space="preserve">      Iparűzési adó</t>
  </si>
  <si>
    <t xml:space="preserve">      Gépjárműadó </t>
  </si>
  <si>
    <t xml:space="preserve">      Kamatbevétel</t>
  </si>
  <si>
    <t xml:space="preserve">      Igazgatási elj.díja</t>
  </si>
  <si>
    <t>Sajátos működési bevételek összesen</t>
  </si>
  <si>
    <t>Támogatások:</t>
  </si>
  <si>
    <t xml:space="preserve">        Pénzbeli szociális juttatások</t>
  </si>
  <si>
    <t xml:space="preserve"> 1.   Normatív hozzájárulások</t>
  </si>
  <si>
    <t>Költségvetési támogatások összesen</t>
  </si>
  <si>
    <t>Támogatásértékű bevétel</t>
  </si>
  <si>
    <t xml:space="preserve">      Mozgókönyvtár</t>
  </si>
  <si>
    <t>Bevétel</t>
  </si>
  <si>
    <t xml:space="preserve">      Továbbszámlázott szolg.értéke</t>
  </si>
  <si>
    <t xml:space="preserve"> 2.   Normatív kötött támogatás</t>
  </si>
  <si>
    <t xml:space="preserve"> 3. Központosított előirányzatok:</t>
  </si>
  <si>
    <t>Pári Község Önkormányzat</t>
  </si>
  <si>
    <t>1.sz.melléklet</t>
  </si>
  <si>
    <t>ezer Ft-ban</t>
  </si>
  <si>
    <t>Bevételi jogcím-csoport száma</t>
  </si>
  <si>
    <t>Egyéb központi támogatás</t>
  </si>
  <si>
    <t xml:space="preserve">      Kisebbségi Önkormányzatok támogatása</t>
  </si>
  <si>
    <t xml:space="preserve">       - Cigány</t>
  </si>
  <si>
    <t xml:space="preserve">       - Német</t>
  </si>
  <si>
    <t>III.</t>
  </si>
  <si>
    <t>Felhalmozási és tőkejellegű bevételek</t>
  </si>
  <si>
    <t>Felhalmozási és tőkejellegű bevételek összesen</t>
  </si>
  <si>
    <t xml:space="preserve">Pályázat: </t>
  </si>
  <si>
    <t>Támogatásértékű bevétel összesen</t>
  </si>
  <si>
    <t>V.</t>
  </si>
  <si>
    <t>Pénzforgalom nélküli bevétel</t>
  </si>
  <si>
    <t xml:space="preserve">      Előző évi pénzmaradvány</t>
  </si>
  <si>
    <t>Pénzforgalom nélküli bevétel összesen</t>
  </si>
  <si>
    <t xml:space="preserve">Bevételek összesen: </t>
  </si>
  <si>
    <t>Kiadás</t>
  </si>
  <si>
    <t>Folyó (működési) kiadások</t>
  </si>
  <si>
    <t xml:space="preserve">      1.Személyi juttatások</t>
  </si>
  <si>
    <t xml:space="preserve">          - rendszeres és nem rendszeres</t>
  </si>
  <si>
    <t xml:space="preserve">          - külső személyi juttatások</t>
  </si>
  <si>
    <t xml:space="preserve">      2. Munkaadókat terhelő járulékok</t>
  </si>
  <si>
    <t xml:space="preserve">      3. Dologi kiadások</t>
  </si>
  <si>
    <t xml:space="preserve">      4. Egyéb folyó kiadás</t>
  </si>
  <si>
    <t xml:space="preserve">      5.Támogatásértékű működési kiadás</t>
  </si>
  <si>
    <t xml:space="preserve">      6. Működési célú pénzeszközátadás államháztartáson kívülre</t>
  </si>
  <si>
    <t xml:space="preserve">      7.Társadalom és szociálpolitikai juttatások</t>
  </si>
  <si>
    <t xml:space="preserve">        - rendszeres pénbeli ellátások</t>
  </si>
  <si>
    <t xml:space="preserve">        - eseti pénzbeli ellátások</t>
  </si>
  <si>
    <t xml:space="preserve">        -  családi támogatások</t>
  </si>
  <si>
    <t>Folyó (működési) kiadások összesen</t>
  </si>
  <si>
    <t>Felhalmozási és tőke jellegű kiadások</t>
  </si>
  <si>
    <t>Kiadások összesen</t>
  </si>
  <si>
    <t>Bér, járulékok és a dologi kiadások részletezése szakfeladatonként</t>
  </si>
  <si>
    <t>4.sz.melléklet</t>
  </si>
  <si>
    <t>összesen:</t>
  </si>
  <si>
    <t>Köztemető</t>
  </si>
  <si>
    <t>Óvoda</t>
  </si>
  <si>
    <t>Személyi juttatások:</t>
  </si>
  <si>
    <t>Rendszeres és n.rendsz.szem.juttatás</t>
  </si>
  <si>
    <t>Alpolgármester tiszteletdíja</t>
  </si>
  <si>
    <t>Képviselők juttatása</t>
  </si>
  <si>
    <t>Külső személyi juttatások:</t>
  </si>
  <si>
    <t>Munkaadókat terhelő járulékok</t>
  </si>
  <si>
    <t>Munkaadókat terh.járulékok</t>
  </si>
  <si>
    <t>Dologi kiadások:</t>
  </si>
  <si>
    <t>irodaszer, nyomtatvány</t>
  </si>
  <si>
    <t>Könyv beszerzés</t>
  </si>
  <si>
    <t>Folyóirat</t>
  </si>
  <si>
    <t>Hajtó és kenőanyag beszrzés</t>
  </si>
  <si>
    <t>Kisértékű tárgyi eszköz</t>
  </si>
  <si>
    <t>Anyagbeszrzés</t>
  </si>
  <si>
    <t>Készletbeszerzés</t>
  </si>
  <si>
    <t>Készletbeszrzés összesen:</t>
  </si>
  <si>
    <t>Szállítási szolg.</t>
  </si>
  <si>
    <t>Villamosenergia, Közvilágítás</t>
  </si>
  <si>
    <t>Víz-és csatornadij</t>
  </si>
  <si>
    <t>Karbantartás, kisjavítás</t>
  </si>
  <si>
    <t>Szolgáltatások összesen:</t>
  </si>
  <si>
    <t>ÁFA</t>
  </si>
  <si>
    <t>Különféle dologi kiadások összesen:</t>
  </si>
  <si>
    <t>Egyéb folyó kiadások</t>
  </si>
  <si>
    <t>Támogatásértékű működési kiadás</t>
  </si>
  <si>
    <t>Katasztrófavédelem</t>
  </si>
  <si>
    <t>Tűzoltóság</t>
  </si>
  <si>
    <t>Tb alapoknak(méltányossági közgyógy)</t>
  </si>
  <si>
    <t>Összesen</t>
  </si>
  <si>
    <t>Működ.célú pe.átadás állh.kivülre</t>
  </si>
  <si>
    <t>Társadalom és szoc.pol.támogatások</t>
  </si>
  <si>
    <t>Egészségkár.rendsz.szoc.segélye</t>
  </si>
  <si>
    <t>Normatív lakásfenntartási támogatás</t>
  </si>
  <si>
    <t>Normatív ápolási díj</t>
  </si>
  <si>
    <t>Rendszeres pénzbeli ellátások összesen:</t>
  </si>
  <si>
    <t>Átmeneti segély</t>
  </si>
  <si>
    <t>Temetési segély</t>
  </si>
  <si>
    <t>Rendszeres gyerekvédelmi támogatás</t>
  </si>
  <si>
    <t>Eseti pénzbeli ellátások összesen</t>
  </si>
  <si>
    <t>Tankönyvtámogatás</t>
  </si>
  <si>
    <t>Családi támogatás összesen</t>
  </si>
  <si>
    <t xml:space="preserve">      Szabálysértési bírság</t>
  </si>
  <si>
    <t xml:space="preserve">      Pótlékok (késedelmi, önellenörzési</t>
  </si>
  <si>
    <t>Hitel lehívása:</t>
  </si>
  <si>
    <t xml:space="preserve">Összes forgóeszköz hitel: </t>
  </si>
  <si>
    <t xml:space="preserve">Pári FÜ Kft </t>
  </si>
  <si>
    <t>Felhalmozási és tőke jellegű kiadások összesen:</t>
  </si>
  <si>
    <t>Bursa Hungarica/ 5 fő két részletben</t>
  </si>
  <si>
    <t xml:space="preserve">      Szociális támogatások megtérülése</t>
  </si>
  <si>
    <t>Vásárolt közszolg. Szabályzatok mód.</t>
  </si>
  <si>
    <t>Kiküldetés</t>
  </si>
  <si>
    <t>Általános tartalék</t>
  </si>
  <si>
    <t>Önk.igazg.</t>
  </si>
  <si>
    <t>Községgazd.</t>
  </si>
  <si>
    <t>Közvilágítás</t>
  </si>
  <si>
    <t>Óvodáztatási támogatás</t>
  </si>
  <si>
    <t>Táppénz</t>
  </si>
  <si>
    <t>Központosított támogatás összesen:</t>
  </si>
  <si>
    <t>Kiszámlázott termékek után befiz.áfa</t>
  </si>
  <si>
    <t>Pénzügyi szolg.díjak</t>
  </si>
  <si>
    <t>Pári Ifjúsági és Nemz. Egyesület</t>
  </si>
  <si>
    <t>Egyéb üzemelttési fenntartás  55229 ügyelet</t>
  </si>
  <si>
    <t>Pályázatok összesen:</t>
  </si>
  <si>
    <t>2 sz.melléklet</t>
  </si>
  <si>
    <t>BPJ</t>
  </si>
  <si>
    <t>55 év feletti szoc.segély</t>
  </si>
  <si>
    <t xml:space="preserve">      Kiszámlázott termékek utáni áfa</t>
  </si>
  <si>
    <t xml:space="preserve">      Bérleti díj /Posta,Fitt,Pelcz,Kisbusz/</t>
  </si>
  <si>
    <t>Életház</t>
  </si>
  <si>
    <t>Reprezentáció(rendezvények,testvértelepülések)</t>
  </si>
  <si>
    <t>Egyéb különféle dologi kiadás</t>
  </si>
  <si>
    <t>Tüzelőanyag beszerzés Életház gáz</t>
  </si>
  <si>
    <t>Pech Zsanett illetménye</t>
  </si>
  <si>
    <t xml:space="preserve">      8.Nyári Gyermekétkeztetés</t>
  </si>
  <si>
    <t xml:space="preserve">      9. Gyermekvédelmi kedvezmény</t>
  </si>
  <si>
    <t>Számlázott szellemi tevékenység</t>
  </si>
  <si>
    <t>Bérleti és leasing díj</t>
  </si>
  <si>
    <t>Polgármester cafeteria</t>
  </si>
  <si>
    <t xml:space="preserve">   Citroen káresemény rendezése</t>
  </si>
  <si>
    <t xml:space="preserve">    8. Ivóvízminőség javító pr.</t>
  </si>
  <si>
    <t>Megtérülés</t>
  </si>
  <si>
    <t>Teleház</t>
  </si>
  <si>
    <t>Munkaruha</t>
  </si>
  <si>
    <t xml:space="preserve"> Különféle adók, díjak, ,biztosítás,  stb.</t>
  </si>
  <si>
    <t>2012.évi</t>
  </si>
  <si>
    <t>2012.Évi</t>
  </si>
  <si>
    <t xml:space="preserve">Polgármester illetménye </t>
  </si>
  <si>
    <t>Ivóvíz min. javító hozzájárulás</t>
  </si>
  <si>
    <t>Körjegyzőség Regöly</t>
  </si>
  <si>
    <t xml:space="preserve">                                                                        2013. évi költségvetésének előirányzata                                                                            </t>
  </si>
  <si>
    <t>2013. évi költségvetésének előirányzata</t>
  </si>
  <si>
    <t>2013.Évi</t>
  </si>
  <si>
    <t>Tolnai Hármas Összefogás</t>
  </si>
  <si>
    <t>Önkormányzati hivatal műk.támogatása</t>
  </si>
  <si>
    <t>Oktatás, továbbképzés</t>
  </si>
  <si>
    <t>Mobilnet előfizetés</t>
  </si>
  <si>
    <t>Nem adatátviteli célú távk.díjak(telefon)Telenor, Tarr Kft</t>
  </si>
  <si>
    <t>Továbbszámlázott szolg.</t>
  </si>
  <si>
    <t>Kisebbségek támogatása</t>
  </si>
  <si>
    <t>Téli közfoglalkoztatás 4 fő 2012.12.28-tól</t>
  </si>
  <si>
    <t>Költségtérítés</t>
  </si>
  <si>
    <t xml:space="preserve">       Önkormányzat által szervezett közcélú foglalkoztatás támogatása</t>
  </si>
  <si>
    <t>Citroen Jumper Javítása</t>
  </si>
  <si>
    <t>Belső ellenőrzés</t>
  </si>
  <si>
    <t>2013.évi  eredeti előirányzat</t>
  </si>
  <si>
    <t xml:space="preserve"> 2013.év költségvetési kiadások részletezése:</t>
  </si>
  <si>
    <t>2013.évi módosított előirányzat</t>
  </si>
  <si>
    <t>Módosított előirányzat</t>
  </si>
  <si>
    <t xml:space="preserve">  18. Pesti ingatlan vásárlás</t>
  </si>
  <si>
    <t xml:space="preserve">  19. Pári, Nagy u.36 ingatlan vásárlás</t>
  </si>
  <si>
    <t>Finanszírozási kiadások</t>
  </si>
  <si>
    <t>Letelepedési támogatás</t>
  </si>
  <si>
    <t xml:space="preserve">  20. Szippantó pótkocsi</t>
  </si>
  <si>
    <t xml:space="preserve">  21. Homlokrakodó</t>
  </si>
  <si>
    <t xml:space="preserve">      Startmunka 2013 eszköz beruházá támogatása</t>
  </si>
  <si>
    <t>Tolna Megyei Polgárőr Szervezet</t>
  </si>
  <si>
    <t>Pári Ezermester Szoc.Szövetkezet visszatérítendő tám.</t>
  </si>
  <si>
    <t>Pári Ezermester Szoc.Szöv. Támogatás</t>
  </si>
  <si>
    <t>Többcélu Kist. Társulás szoc.feladatok ellátása</t>
  </si>
  <si>
    <t>Többcélu Kist. Társulás működési hj.</t>
  </si>
  <si>
    <t xml:space="preserve">     Egyéb sajátos bevétel</t>
  </si>
  <si>
    <t xml:space="preserve">       Gyermekszegélység elleni program</t>
  </si>
  <si>
    <t xml:space="preserve">       Lakott külterülettel kapcs.támogatás</t>
  </si>
  <si>
    <t xml:space="preserve">        Szerkezetátalakítási tartalék</t>
  </si>
  <si>
    <t xml:space="preserve">        Óvoda támogatása</t>
  </si>
  <si>
    <t xml:space="preserve">        Egyéb kötelező önk. Feladatok</t>
  </si>
  <si>
    <t xml:space="preserve">        Zöldterület üz.kapcs.támogatás</t>
  </si>
  <si>
    <t xml:space="preserve">        Közvilágítás fenntart.támogatás</t>
  </si>
  <si>
    <t xml:space="preserve">        Köztemető fenntart.támogatás</t>
  </si>
  <si>
    <t xml:space="preserve">        Közutak fenntart.támogatása</t>
  </si>
  <si>
    <t xml:space="preserve">        Egyéb működési célu kp. támogatás</t>
  </si>
  <si>
    <t xml:space="preserve">        Könyvtári,közművelődési feladatok</t>
  </si>
  <si>
    <t xml:space="preserve">  22. Pári ezermester Szoc.Szöv.részjegy</t>
  </si>
  <si>
    <t xml:space="preserve">                                                                                     önrész</t>
  </si>
  <si>
    <t xml:space="preserve">  23. TÁMOP Közösségi és Kulturális Programok IKSZT</t>
  </si>
  <si>
    <t xml:space="preserve">  24.Falumegújítás és fejlesztés</t>
  </si>
  <si>
    <t xml:space="preserve">                                                                                    önrész</t>
  </si>
  <si>
    <t xml:space="preserve">      TÁMOP Közösségi és Kulturális Programok IKSZT</t>
  </si>
  <si>
    <t xml:space="preserve">      Falumegújítás és fejlesztés</t>
  </si>
  <si>
    <t>Módosított</t>
  </si>
  <si>
    <t>Startmunka 2013 20 fő 2013.03.15-től</t>
  </si>
  <si>
    <t>Polgármester illetménye 2013.07.07-től</t>
  </si>
  <si>
    <t>Jutalom+ végkielégítés</t>
  </si>
  <si>
    <t xml:space="preserve">  25.Hurkatöltő</t>
  </si>
  <si>
    <t xml:space="preserve">  26. Vagyonkataszter program</t>
  </si>
  <si>
    <t>Letelepedési támogatás visszafizetés</t>
  </si>
  <si>
    <t>VI.</t>
  </si>
  <si>
    <t>Finanszírozási bevételek</t>
  </si>
  <si>
    <t>Értékpapír beváltás</t>
  </si>
  <si>
    <t xml:space="preserve">      Értékpapír számla egyenlege</t>
  </si>
  <si>
    <t>Szociális Szövetkezet visszatérítendő támogatás</t>
  </si>
  <si>
    <t xml:space="preserve">  27. Csatona pályázat</t>
  </si>
  <si>
    <t xml:space="preserve">   Pári-Fü Kft értékesítése</t>
  </si>
  <si>
    <t>Emlékmű hozzájárulás Tamási</t>
  </si>
  <si>
    <t>Pári óvoda támogatás</t>
  </si>
  <si>
    <t xml:space="preserve"> </t>
  </si>
  <si>
    <t xml:space="preserve">  28. 394 hrsz vásárlás</t>
  </si>
  <si>
    <t xml:space="preserve">  29. Óvoda bútorok</t>
  </si>
  <si>
    <t xml:space="preserve">  30. Diktafon</t>
  </si>
  <si>
    <t>2013.10.29 módosítás</t>
  </si>
  <si>
    <t>%</t>
  </si>
  <si>
    <t>Tényleges</t>
  </si>
  <si>
    <t>Szociális hj.adó+eho</t>
  </si>
  <si>
    <t>Reklám</t>
  </si>
  <si>
    <t xml:space="preserve">  31. Motorfűrész Start</t>
  </si>
  <si>
    <t>Pech Zsanett:</t>
  </si>
  <si>
    <t>Bér</t>
  </si>
  <si>
    <t>Járulék</t>
  </si>
  <si>
    <t>Gosztola Dorottya</t>
  </si>
  <si>
    <t>Pech Zsanett bére 2014.08.01-től, valamint Goszotla Dorottya megbízási díja csak ebben a táblázatban szerepel, a duplasági hiba, valamint az egyezőség miatt.</t>
  </si>
  <si>
    <t xml:space="preserve">       Lakossági folyékony hulladék</t>
  </si>
  <si>
    <t xml:space="preserve">      Gyermekvédelmi kedvezmény</t>
  </si>
  <si>
    <t xml:space="preserve">     Rölyi közös Hivatal 2012.évi elszámolás</t>
  </si>
  <si>
    <t xml:space="preserve">     Dám Társulás 2012 évi elszámolás</t>
  </si>
  <si>
    <t>Egyéb befizetési kötelezettség Államháztartásnak</t>
  </si>
  <si>
    <t>Lízing kamat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</si>
</sst>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#"/>
    <numFmt numFmtId="166" formatCode="0.000"/>
    <numFmt numFmtId="167" formatCode="#,##0.0"/>
    <numFmt numFmtId="168" formatCode="#,##0.0000"/>
    <numFmt numFmtId="169" formatCode="#,##0.00000"/>
    <numFmt numFmtId="170" formatCode="0.0"/>
    <numFmt numFmtId="171" formatCode="0.00000"/>
    <numFmt numFmtId="172" formatCode="0.0000"/>
    <numFmt numFmtId="173" formatCode="_-* #,##0.0\ _F_t_-;\-* #,##0.0\ _F_t_-;_-* &quot;-&quot;??\ _F_t_-;_-@_-"/>
    <numFmt numFmtId="174" formatCode="_-* #,##0\ _F_t_-;\-* #,##0\ _F_t_-;_-* &quot;-&quot;??\ _F_t_-;_-@_-"/>
    <numFmt numFmtId="175" formatCode="[$-40E]yyyy\.\ mmmm\ d\."/>
  </numFmts>
  <fonts count="61">
    <font>
      <sz val="10"/>
      <name val="Arial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6"/>
      <name val="Times New Roman"/>
      <family val="1"/>
    </font>
    <font>
      <b/>
      <sz val="12"/>
      <name val="Arial CE"/>
      <family val="0"/>
    </font>
    <font>
      <b/>
      <sz val="12"/>
      <name val="Times New Roman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color indexed="17"/>
      <name val="Arial CE"/>
      <family val="2"/>
    </font>
    <font>
      <i/>
      <sz val="10"/>
      <name val="Arial CE"/>
      <family val="0"/>
    </font>
    <font>
      <b/>
      <sz val="12"/>
      <color indexed="10"/>
      <name val="Arial CE"/>
      <family val="2"/>
    </font>
    <font>
      <b/>
      <sz val="9"/>
      <name val="Arial CE"/>
      <family val="0"/>
    </font>
    <font>
      <sz val="8"/>
      <color indexed="8"/>
      <name val="Arial CE"/>
      <family val="2"/>
    </font>
    <font>
      <b/>
      <sz val="11"/>
      <name val="Arial CE"/>
      <family val="0"/>
    </font>
    <font>
      <b/>
      <sz val="8"/>
      <color indexed="8"/>
      <name val="Arial CE"/>
      <family val="0"/>
    </font>
    <font>
      <b/>
      <i/>
      <sz val="10"/>
      <name val="Arial CE"/>
      <family val="0"/>
    </font>
    <font>
      <sz val="8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56" applyFont="1" applyBorder="1" applyAlignment="1">
      <alignment horizontal="centerContinuous" vertical="top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56" applyFont="1" applyBorder="1" applyAlignment="1">
      <alignment horizontal="left"/>
      <protection/>
    </xf>
    <xf numFmtId="0" fontId="10" fillId="0" borderId="0" xfId="0" applyFont="1" applyAlignment="1">
      <alignment/>
    </xf>
    <xf numFmtId="3" fontId="4" fillId="33" borderId="0" xfId="56" applyNumberFormat="1" applyFont="1" applyFill="1" applyBorder="1" applyAlignment="1">
      <alignment horizontal="right" vertical="top"/>
      <protection/>
    </xf>
    <xf numFmtId="3" fontId="1" fillId="33" borderId="0" xfId="56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0" fontId="6" fillId="0" borderId="0" xfId="56" applyFont="1" applyBorder="1">
      <alignment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56" applyFont="1" applyBorder="1">
      <alignment/>
      <protection/>
    </xf>
    <xf numFmtId="0" fontId="8" fillId="0" borderId="10" xfId="0" applyFont="1" applyBorder="1" applyAlignment="1">
      <alignment/>
    </xf>
    <xf numFmtId="0" fontId="1" fillId="0" borderId="12" xfId="56" applyFont="1" applyBorder="1" applyAlignment="1">
      <alignment horizontal="left"/>
      <protection/>
    </xf>
    <xf numFmtId="0" fontId="1" fillId="0" borderId="12" xfId="56" applyFont="1" applyBorder="1" applyAlignment="1">
      <alignment/>
      <protection/>
    </xf>
    <xf numFmtId="0" fontId="8" fillId="0" borderId="10" xfId="0" applyFont="1" applyBorder="1" applyAlignment="1">
      <alignment horizontal="center"/>
    </xf>
    <xf numFmtId="0" fontId="1" fillId="0" borderId="12" xfId="56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6" fillId="0" borderId="13" xfId="56" applyFont="1" applyBorder="1" applyAlignment="1">
      <alignment horizontal="left"/>
      <protection/>
    </xf>
    <xf numFmtId="0" fontId="6" fillId="0" borderId="12" xfId="56" applyFont="1" applyBorder="1" applyAlignment="1">
      <alignment horizontal="left"/>
      <protection/>
    </xf>
    <xf numFmtId="0" fontId="5" fillId="0" borderId="12" xfId="56" applyFont="1" applyBorder="1" applyAlignment="1" applyProtection="1">
      <alignment horizontal="left" vertical="top" wrapText="1"/>
      <protection locked="0"/>
    </xf>
    <xf numFmtId="0" fontId="4" fillId="33" borderId="12" xfId="56" applyFont="1" applyFill="1" applyBorder="1" applyAlignment="1" applyProtection="1">
      <alignment horizontal="left" vertical="center" wrapText="1"/>
      <protection/>
    </xf>
    <xf numFmtId="0" fontId="5" fillId="33" borderId="12" xfId="56" applyFont="1" applyFill="1" applyBorder="1" applyAlignment="1" applyProtection="1">
      <alignment horizontal="left" vertical="center" wrapText="1"/>
      <protection/>
    </xf>
    <xf numFmtId="0" fontId="1" fillId="0" borderId="11" xfId="56" applyFont="1" applyBorder="1">
      <alignment/>
      <protection/>
    </xf>
    <xf numFmtId="0" fontId="10" fillId="0" borderId="14" xfId="0" applyFont="1" applyBorder="1" applyAlignment="1">
      <alignment/>
    </xf>
    <xf numFmtId="0" fontId="11" fillId="0" borderId="15" xfId="56" applyFont="1" applyFill="1" applyBorder="1" applyAlignment="1">
      <alignment horizontal="left"/>
      <protection/>
    </xf>
    <xf numFmtId="3" fontId="0" fillId="33" borderId="0" xfId="40" applyNumberFormat="1" applyFont="1" applyFill="1" applyAlignment="1">
      <alignment horizontal="center"/>
    </xf>
    <xf numFmtId="3" fontId="7" fillId="0" borderId="0" xfId="40" applyNumberFormat="1" applyFont="1" applyAlignment="1">
      <alignment horizontal="center"/>
    </xf>
    <xf numFmtId="3" fontId="8" fillId="0" borderId="0" xfId="40" applyNumberFormat="1" applyFont="1" applyAlignment="1">
      <alignment horizontal="center"/>
    </xf>
    <xf numFmtId="3" fontId="0" fillId="0" borderId="0" xfId="40" applyNumberFormat="1" applyFont="1" applyAlignment="1">
      <alignment horizontal="center"/>
    </xf>
    <xf numFmtId="3" fontId="15" fillId="0" borderId="0" xfId="40" applyNumberFormat="1" applyFont="1" applyAlignment="1">
      <alignment horizontal="center"/>
    </xf>
    <xf numFmtId="0" fontId="0" fillId="0" borderId="13" xfId="0" applyFont="1" applyBorder="1" applyAlignment="1">
      <alignment/>
    </xf>
    <xf numFmtId="3" fontId="10" fillId="0" borderId="0" xfId="40" applyNumberFormat="1" applyFont="1" applyAlignment="1">
      <alignment horizontal="center"/>
    </xf>
    <xf numFmtId="0" fontId="1" fillId="0" borderId="11" xfId="56" applyFont="1" applyBorder="1" applyAlignment="1">
      <alignment horizontal="left"/>
      <protection/>
    </xf>
    <xf numFmtId="3" fontId="17" fillId="0" borderId="0" xfId="40" applyNumberFormat="1" applyFont="1" applyAlignment="1">
      <alignment horizontal="center"/>
    </xf>
    <xf numFmtId="3" fontId="13" fillId="0" borderId="0" xfId="40" applyNumberFormat="1" applyFont="1" applyAlignment="1">
      <alignment horizontal="center"/>
    </xf>
    <xf numFmtId="3" fontId="10" fillId="0" borderId="0" xfId="40" applyNumberFormat="1" applyFont="1" applyAlignment="1">
      <alignment horizontal="center"/>
    </xf>
    <xf numFmtId="3" fontId="0" fillId="33" borderId="0" xfId="40" applyNumberFormat="1" applyFont="1" applyFill="1" applyAlignment="1">
      <alignment horizontal="left"/>
    </xf>
    <xf numFmtId="3" fontId="16" fillId="33" borderId="0" xfId="40" applyNumberFormat="1" applyFont="1" applyFill="1" applyAlignment="1">
      <alignment horizontal="center"/>
    </xf>
    <xf numFmtId="3" fontId="7" fillId="33" borderId="12" xfId="40" applyNumberFormat="1" applyFont="1" applyFill="1" applyBorder="1" applyAlignment="1">
      <alignment horizontal="left"/>
    </xf>
    <xf numFmtId="3" fontId="7" fillId="0" borderId="12" xfId="40" applyNumberFormat="1" applyFont="1" applyFill="1" applyBorder="1" applyAlignment="1">
      <alignment horizontal="center"/>
    </xf>
    <xf numFmtId="3" fontId="7" fillId="0" borderId="12" xfId="40" applyNumberFormat="1" applyFont="1" applyBorder="1" applyAlignment="1">
      <alignment horizontal="center"/>
    </xf>
    <xf numFmtId="3" fontId="15" fillId="33" borderId="12" xfId="40" applyNumberFormat="1" applyFont="1" applyFill="1" applyBorder="1" applyAlignment="1">
      <alignment horizontal="left"/>
    </xf>
    <xf numFmtId="3" fontId="20" fillId="0" borderId="0" xfId="40" applyNumberFormat="1" applyFont="1" applyAlignment="1">
      <alignment horizontal="center"/>
    </xf>
    <xf numFmtId="3" fontId="20" fillId="33" borderId="12" xfId="40" applyNumberFormat="1" applyFont="1" applyFill="1" applyBorder="1" applyAlignment="1">
      <alignment horizontal="left"/>
    </xf>
    <xf numFmtId="3" fontId="20" fillId="0" borderId="12" xfId="40" applyNumberFormat="1" applyFont="1" applyBorder="1" applyAlignment="1">
      <alignment horizontal="center"/>
    </xf>
    <xf numFmtId="3" fontId="18" fillId="0" borderId="0" xfId="40" applyNumberFormat="1" applyFont="1" applyAlignment="1">
      <alignment horizontal="center"/>
    </xf>
    <xf numFmtId="3" fontId="18" fillId="33" borderId="12" xfId="40" applyNumberFormat="1" applyFont="1" applyFill="1" applyBorder="1" applyAlignment="1">
      <alignment horizontal="left"/>
    </xf>
    <xf numFmtId="3" fontId="18" fillId="0" borderId="12" xfId="40" applyNumberFormat="1" applyFont="1" applyBorder="1" applyAlignment="1">
      <alignment horizontal="center"/>
    </xf>
    <xf numFmtId="3" fontId="14" fillId="0" borderId="12" xfId="40" applyNumberFormat="1" applyFont="1" applyBorder="1" applyAlignment="1">
      <alignment horizontal="center"/>
    </xf>
    <xf numFmtId="3" fontId="0" fillId="0" borderId="12" xfId="40" applyNumberFormat="1" applyFont="1" applyBorder="1" applyAlignment="1">
      <alignment horizontal="center"/>
    </xf>
    <xf numFmtId="3" fontId="14" fillId="0" borderId="0" xfId="40" applyNumberFormat="1" applyFont="1" applyAlignment="1">
      <alignment horizontal="center"/>
    </xf>
    <xf numFmtId="3" fontId="14" fillId="33" borderId="12" xfId="40" applyNumberFormat="1" applyFont="1" applyFill="1" applyBorder="1" applyAlignment="1">
      <alignment horizontal="left"/>
    </xf>
    <xf numFmtId="3" fontId="19" fillId="0" borderId="0" xfId="40" applyNumberFormat="1" applyFont="1" applyAlignment="1">
      <alignment horizontal="center"/>
    </xf>
    <xf numFmtId="3" fontId="19" fillId="33" borderId="12" xfId="40" applyNumberFormat="1" applyFont="1" applyFill="1" applyBorder="1" applyAlignment="1">
      <alignment horizontal="left"/>
    </xf>
    <xf numFmtId="3" fontId="19" fillId="0" borderId="12" xfId="40" applyNumberFormat="1" applyFont="1" applyBorder="1" applyAlignment="1">
      <alignment horizontal="center"/>
    </xf>
    <xf numFmtId="3" fontId="7" fillId="33" borderId="0" xfId="40" applyNumberFormat="1" applyFont="1" applyFill="1" applyBorder="1" applyAlignment="1">
      <alignment horizontal="left"/>
    </xf>
    <xf numFmtId="3" fontId="7" fillId="0" borderId="0" xfId="40" applyNumberFormat="1" applyFont="1" applyBorder="1" applyAlignment="1">
      <alignment horizontal="center"/>
    </xf>
    <xf numFmtId="3" fontId="7" fillId="33" borderId="0" xfId="40" applyNumberFormat="1" applyFont="1" applyFill="1" applyBorder="1" applyAlignment="1">
      <alignment horizontal="center"/>
    </xf>
    <xf numFmtId="3" fontId="20" fillId="0" borderId="11" xfId="40" applyNumberFormat="1" applyFont="1" applyBorder="1" applyAlignment="1">
      <alignment horizontal="center"/>
    </xf>
    <xf numFmtId="3" fontId="10" fillId="33" borderId="12" xfId="40" applyNumberFormat="1" applyFont="1" applyFill="1" applyBorder="1" applyAlignment="1">
      <alignment horizontal="left"/>
    </xf>
    <xf numFmtId="3" fontId="10" fillId="0" borderId="12" xfId="4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6" fillId="33" borderId="0" xfId="0" applyFont="1" applyFill="1" applyAlignment="1">
      <alignment/>
    </xf>
    <xf numFmtId="3" fontId="18" fillId="0" borderId="16" xfId="40" applyNumberFormat="1" applyFont="1" applyBorder="1" applyAlignment="1">
      <alignment horizontal="center"/>
    </xf>
    <xf numFmtId="3" fontId="14" fillId="0" borderId="11" xfId="40" applyNumberFormat="1" applyFont="1" applyBorder="1" applyAlignment="1">
      <alignment horizontal="center"/>
    </xf>
    <xf numFmtId="3" fontId="21" fillId="33" borderId="12" xfId="40" applyNumberFormat="1" applyFont="1" applyFill="1" applyBorder="1" applyAlignment="1">
      <alignment horizontal="center"/>
    </xf>
    <xf numFmtId="3" fontId="19" fillId="33" borderId="0" xfId="40" applyNumberFormat="1" applyFont="1" applyFill="1" applyBorder="1" applyAlignment="1">
      <alignment horizontal="center"/>
    </xf>
    <xf numFmtId="3" fontId="8" fillId="33" borderId="12" xfId="40" applyNumberFormat="1" applyFont="1" applyFill="1" applyBorder="1" applyAlignment="1">
      <alignment horizontal="left"/>
    </xf>
    <xf numFmtId="3" fontId="8" fillId="0" borderId="12" xfId="4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7" xfId="56" applyFont="1" applyBorder="1">
      <alignment/>
      <protection/>
    </xf>
    <xf numFmtId="3" fontId="7" fillId="0" borderId="18" xfId="40" applyNumberFormat="1" applyFont="1" applyBorder="1" applyAlignment="1">
      <alignment horizontal="center"/>
    </xf>
    <xf numFmtId="3" fontId="7" fillId="0" borderId="11" xfId="40" applyNumberFormat="1" applyFont="1" applyBorder="1" applyAlignment="1">
      <alignment horizontal="center"/>
    </xf>
    <xf numFmtId="3" fontId="0" fillId="0" borderId="18" xfId="40" applyNumberFormat="1" applyFont="1" applyBorder="1" applyAlignment="1">
      <alignment horizontal="center"/>
    </xf>
    <xf numFmtId="0" fontId="1" fillId="0" borderId="16" xfId="56" applyFont="1" applyBorder="1" applyAlignment="1">
      <alignment horizontal="left"/>
      <protection/>
    </xf>
    <xf numFmtId="0" fontId="6" fillId="0" borderId="16" xfId="56" applyFont="1" applyBorder="1" applyAlignment="1">
      <alignment horizontal="left"/>
      <protection/>
    </xf>
    <xf numFmtId="0" fontId="22" fillId="0" borderId="0" xfId="0" applyFont="1" applyAlignment="1">
      <alignment horizontal="right"/>
    </xf>
    <xf numFmtId="0" fontId="1" fillId="0" borderId="11" xfId="56" applyFont="1" applyBorder="1" applyAlignment="1">
      <alignment/>
      <protection/>
    </xf>
    <xf numFmtId="0" fontId="1" fillId="0" borderId="19" xfId="56" applyFont="1" applyBorder="1" applyAlignment="1">
      <alignment horizontal="left"/>
      <protection/>
    </xf>
    <xf numFmtId="3" fontId="0" fillId="33" borderId="0" xfId="40" applyNumberFormat="1" applyFont="1" applyFill="1" applyBorder="1" applyAlignment="1">
      <alignment horizontal="left"/>
    </xf>
    <xf numFmtId="3" fontId="7" fillId="0" borderId="12" xfId="40" applyNumberFormat="1" applyFont="1" applyFill="1" applyBorder="1" applyAlignment="1">
      <alignment horizontal="center" vertical="center"/>
    </xf>
    <xf numFmtId="3" fontId="7" fillId="0" borderId="12" xfId="40" applyNumberFormat="1" applyFont="1" applyBorder="1" applyAlignment="1">
      <alignment horizontal="center" vertical="center"/>
    </xf>
    <xf numFmtId="3" fontId="7" fillId="0" borderId="12" xfId="40" applyNumberFormat="1" applyFont="1" applyBorder="1" applyAlignment="1">
      <alignment horizontal="center"/>
    </xf>
    <xf numFmtId="3" fontId="7" fillId="0" borderId="20" xfId="4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11" xfId="56" applyFont="1" applyBorder="1" applyAlignment="1">
      <alignment horizontal="left"/>
      <protection/>
    </xf>
    <xf numFmtId="3" fontId="1" fillId="33" borderId="19" xfId="56" applyNumberFormat="1" applyFont="1" applyFill="1" applyBorder="1">
      <alignment/>
      <protection/>
    </xf>
    <xf numFmtId="0" fontId="8" fillId="0" borderId="12" xfId="0" applyFont="1" applyBorder="1" applyAlignment="1">
      <alignment/>
    </xf>
    <xf numFmtId="3" fontId="4" fillId="33" borderId="21" xfId="56" applyNumberFormat="1" applyFont="1" applyFill="1" applyBorder="1" applyAlignment="1">
      <alignment horizontal="center" vertical="center" wrapText="1"/>
      <protection/>
    </xf>
    <xf numFmtId="3" fontId="1" fillId="33" borderId="22" xfId="56" applyNumberFormat="1" applyFont="1" applyFill="1" applyBorder="1">
      <alignment/>
      <protection/>
    </xf>
    <xf numFmtId="3" fontId="6" fillId="33" borderId="21" xfId="56" applyNumberFormat="1" applyFont="1" applyFill="1" applyBorder="1" applyAlignment="1">
      <alignment horizontal="right"/>
      <protection/>
    </xf>
    <xf numFmtId="3" fontId="1" fillId="33" borderId="21" xfId="56" applyNumberFormat="1" applyFont="1" applyFill="1" applyBorder="1" applyAlignment="1">
      <alignment horizontal="right"/>
      <protection/>
    </xf>
    <xf numFmtId="3" fontId="6" fillId="33" borderId="22" xfId="56" applyNumberFormat="1" applyFont="1" applyFill="1" applyBorder="1" applyAlignment="1">
      <alignment horizontal="right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6" fillId="33" borderId="22" xfId="56" applyNumberFormat="1" applyFont="1" applyFill="1" applyBorder="1" applyAlignment="1">
      <alignment horizontal="right" vertical="center"/>
      <protection/>
    </xf>
    <xf numFmtId="3" fontId="1" fillId="33" borderId="22" xfId="56" applyNumberFormat="1" applyFont="1" applyFill="1" applyBorder="1" applyAlignment="1">
      <alignment horizontal="right"/>
      <protection/>
    </xf>
    <xf numFmtId="3" fontId="1" fillId="33" borderId="21" xfId="56" applyNumberFormat="1" applyFont="1" applyFill="1" applyBorder="1" applyAlignment="1">
      <alignment horizontal="right"/>
      <protection/>
    </xf>
    <xf numFmtId="3" fontId="6" fillId="33" borderId="23" xfId="56" applyNumberFormat="1" applyFont="1" applyFill="1" applyBorder="1" applyAlignment="1">
      <alignment horizontal="right"/>
      <protection/>
    </xf>
    <xf numFmtId="3" fontId="1" fillId="33" borderId="22" xfId="56" applyNumberFormat="1" applyFont="1" applyFill="1" applyBorder="1">
      <alignment/>
      <protection/>
    </xf>
    <xf numFmtId="3" fontId="5" fillId="33" borderId="24" xfId="56" applyNumberFormat="1" applyFont="1" applyFill="1" applyBorder="1" applyAlignment="1" applyProtection="1">
      <alignment horizontal="right" vertical="top" wrapText="1"/>
      <protection/>
    </xf>
    <xf numFmtId="3" fontId="6" fillId="33" borderId="23" xfId="56" applyNumberFormat="1" applyFont="1" applyFill="1" applyBorder="1">
      <alignment/>
      <protection/>
    </xf>
    <xf numFmtId="3" fontId="6" fillId="33" borderId="23" xfId="56" applyNumberFormat="1" applyFont="1" applyFill="1" applyBorder="1">
      <alignment/>
      <protection/>
    </xf>
    <xf numFmtId="3" fontId="10" fillId="0" borderId="12" xfId="40" applyNumberFormat="1" applyFont="1" applyBorder="1" applyAlignment="1">
      <alignment horizontal="center"/>
    </xf>
    <xf numFmtId="3" fontId="17" fillId="0" borderId="12" xfId="40" applyNumberFormat="1" applyFont="1" applyBorder="1" applyAlignment="1">
      <alignment horizontal="center"/>
    </xf>
    <xf numFmtId="3" fontId="13" fillId="0" borderId="12" xfId="40" applyNumberFormat="1" applyFont="1" applyBorder="1" applyAlignment="1">
      <alignment horizontal="center"/>
    </xf>
    <xf numFmtId="3" fontId="13" fillId="0" borderId="12" xfId="40" applyNumberFormat="1" applyFont="1" applyBorder="1" applyAlignment="1">
      <alignment horizontal="center"/>
    </xf>
    <xf numFmtId="14" fontId="20" fillId="0" borderId="12" xfId="40" applyNumberFormat="1" applyFont="1" applyBorder="1" applyAlignment="1">
      <alignment horizontal="center"/>
    </xf>
    <xf numFmtId="0" fontId="6" fillId="0" borderId="19" xfId="56" applyFont="1" applyBorder="1" applyAlignment="1">
      <alignment horizontal="left"/>
      <protection/>
    </xf>
    <xf numFmtId="0" fontId="1" fillId="0" borderId="19" xfId="56" applyFont="1" applyBorder="1" applyAlignment="1">
      <alignment horizontal="left"/>
      <protection/>
    </xf>
    <xf numFmtId="3" fontId="6" fillId="33" borderId="25" xfId="56" applyNumberFormat="1" applyFont="1" applyFill="1" applyBorder="1">
      <alignment/>
      <protection/>
    </xf>
    <xf numFmtId="3" fontId="5" fillId="33" borderId="12" xfId="56" applyNumberFormat="1" applyFont="1" applyFill="1" applyBorder="1" applyAlignment="1" applyProtection="1">
      <alignment horizontal="right" vertical="top" wrapText="1"/>
      <protection/>
    </xf>
    <xf numFmtId="3" fontId="0" fillId="0" borderId="12" xfId="40" applyNumberFormat="1" applyFont="1" applyBorder="1" applyAlignment="1">
      <alignment horizontal="center"/>
    </xf>
    <xf numFmtId="3" fontId="8" fillId="0" borderId="12" xfId="40" applyNumberFormat="1" applyFont="1" applyBorder="1" applyAlignment="1">
      <alignment horizontal="center"/>
    </xf>
    <xf numFmtId="3" fontId="24" fillId="33" borderId="16" xfId="56" applyNumberFormat="1" applyFont="1" applyFill="1" applyBorder="1">
      <alignment/>
      <protection/>
    </xf>
    <xf numFmtId="0" fontId="25" fillId="0" borderId="12" xfId="0" applyFont="1" applyBorder="1" applyAlignment="1">
      <alignment/>
    </xf>
    <xf numFmtId="3" fontId="24" fillId="33" borderId="19" xfId="56" applyNumberFormat="1" applyFont="1" applyFill="1" applyBorder="1">
      <alignment/>
      <protection/>
    </xf>
    <xf numFmtId="0" fontId="24" fillId="0" borderId="12" xfId="0" applyFont="1" applyBorder="1" applyAlignment="1">
      <alignment/>
    </xf>
    <xf numFmtId="3" fontId="24" fillId="0" borderId="19" xfId="56" applyNumberFormat="1" applyFont="1" applyFill="1" applyBorder="1">
      <alignment/>
      <protection/>
    </xf>
    <xf numFmtId="3" fontId="25" fillId="33" borderId="19" xfId="56" applyNumberFormat="1" applyFont="1" applyFill="1" applyBorder="1">
      <alignment/>
      <protection/>
    </xf>
    <xf numFmtId="3" fontId="24" fillId="33" borderId="16" xfId="56" applyNumberFormat="1" applyFont="1" applyFill="1" applyBorder="1" applyAlignment="1" applyProtection="1">
      <alignment horizontal="right" vertical="top" wrapText="1"/>
      <protection/>
    </xf>
    <xf numFmtId="3" fontId="24" fillId="33" borderId="19" xfId="56" applyNumberFormat="1" applyFont="1" applyFill="1" applyBorder="1" applyAlignment="1" applyProtection="1">
      <alignment horizontal="right" vertical="top" wrapText="1"/>
      <protection/>
    </xf>
    <xf numFmtId="3" fontId="25" fillId="33" borderId="16" xfId="56" applyNumberFormat="1" applyFont="1" applyFill="1" applyBorder="1">
      <alignment/>
      <protection/>
    </xf>
    <xf numFmtId="3" fontId="24" fillId="0" borderId="19" xfId="56" applyNumberFormat="1" applyFont="1" applyFill="1" applyBorder="1" applyAlignment="1">
      <alignment horizontal="right" vertical="center"/>
      <protection/>
    </xf>
    <xf numFmtId="3" fontId="25" fillId="0" borderId="19" xfId="56" applyNumberFormat="1" applyFont="1" applyFill="1" applyBorder="1" applyAlignment="1">
      <alignment horizontal="right" vertical="center"/>
      <protection/>
    </xf>
    <xf numFmtId="3" fontId="25" fillId="0" borderId="16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33" borderId="19" xfId="56" applyNumberFormat="1" applyFont="1" applyFill="1" applyBorder="1" applyAlignment="1">
      <alignment horizontal="right"/>
      <protection/>
    </xf>
    <xf numFmtId="3" fontId="25" fillId="33" borderId="16" xfId="0" applyNumberFormat="1" applyFont="1" applyFill="1" applyBorder="1" applyAlignment="1">
      <alignment/>
    </xf>
    <xf numFmtId="3" fontId="26" fillId="0" borderId="26" xfId="0" applyNumberFormat="1" applyFont="1" applyBorder="1" applyAlignment="1">
      <alignment/>
    </xf>
    <xf numFmtId="0" fontId="26" fillId="0" borderId="12" xfId="0" applyFont="1" applyBorder="1" applyAlignment="1">
      <alignment/>
    </xf>
    <xf numFmtId="3" fontId="6" fillId="33" borderId="12" xfId="56" applyNumberFormat="1" applyFont="1" applyFill="1" applyBorder="1">
      <alignment/>
      <protection/>
    </xf>
    <xf numFmtId="3" fontId="13" fillId="33" borderId="16" xfId="40" applyNumberFormat="1" applyFont="1" applyFill="1" applyBorder="1" applyAlignment="1">
      <alignment horizontal="center" vertical="center"/>
    </xf>
    <xf numFmtId="3" fontId="15" fillId="33" borderId="16" xfId="40" applyNumberFormat="1" applyFont="1" applyFill="1" applyBorder="1" applyAlignment="1">
      <alignment horizontal="center"/>
    </xf>
    <xf numFmtId="3" fontId="7" fillId="33" borderId="20" xfId="40" applyNumberFormat="1" applyFont="1" applyFill="1" applyBorder="1" applyAlignment="1">
      <alignment horizontal="center"/>
    </xf>
    <xf numFmtId="3" fontId="20" fillId="33" borderId="27" xfId="40" applyNumberFormat="1" applyFont="1" applyFill="1" applyBorder="1" applyAlignment="1">
      <alignment horizontal="center"/>
    </xf>
    <xf numFmtId="3" fontId="7" fillId="33" borderId="28" xfId="40" applyNumberFormat="1" applyFont="1" applyFill="1" applyBorder="1" applyAlignment="1">
      <alignment horizontal="center"/>
    </xf>
    <xf numFmtId="3" fontId="13" fillId="33" borderId="16" xfId="40" applyNumberFormat="1" applyFont="1" applyFill="1" applyBorder="1" applyAlignment="1">
      <alignment horizontal="center"/>
    </xf>
    <xf numFmtId="3" fontId="14" fillId="0" borderId="19" xfId="40" applyNumberFormat="1" applyFont="1" applyBorder="1" applyAlignment="1">
      <alignment horizontal="center"/>
    </xf>
    <xf numFmtId="3" fontId="20" fillId="33" borderId="19" xfId="40" applyNumberFormat="1" applyFont="1" applyFill="1" applyBorder="1" applyAlignment="1">
      <alignment horizontal="center"/>
    </xf>
    <xf numFmtId="3" fontId="7" fillId="33" borderId="16" xfId="40" applyNumberFormat="1" applyFont="1" applyFill="1" applyBorder="1" applyAlignment="1">
      <alignment horizontal="center"/>
    </xf>
    <xf numFmtId="3" fontId="18" fillId="0" borderId="27" xfId="40" applyNumberFormat="1" applyFont="1" applyBorder="1" applyAlignment="1">
      <alignment horizontal="center"/>
    </xf>
    <xf numFmtId="3" fontId="20" fillId="33" borderId="29" xfId="40" applyNumberFormat="1" applyFont="1" applyFill="1" applyBorder="1" applyAlignment="1">
      <alignment horizontal="center"/>
    </xf>
    <xf numFmtId="3" fontId="7" fillId="33" borderId="19" xfId="40" applyNumberFormat="1" applyFont="1" applyFill="1" applyBorder="1" applyAlignment="1">
      <alignment horizontal="center"/>
    </xf>
    <xf numFmtId="3" fontId="18" fillId="0" borderId="29" xfId="40" applyNumberFormat="1" applyFont="1" applyBorder="1" applyAlignment="1">
      <alignment horizontal="center"/>
    </xf>
    <xf numFmtId="3" fontId="14" fillId="33" borderId="19" xfId="40" applyNumberFormat="1" applyFont="1" applyFill="1" applyBorder="1" applyAlignment="1">
      <alignment horizontal="center"/>
    </xf>
    <xf numFmtId="14" fontId="13" fillId="0" borderId="12" xfId="40" applyNumberFormat="1" applyFont="1" applyBorder="1" applyAlignment="1">
      <alignment horizontal="center" vertical="center"/>
    </xf>
    <xf numFmtId="3" fontId="13" fillId="0" borderId="12" xfId="4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6" fillId="0" borderId="18" xfId="56" applyFont="1" applyBorder="1" applyAlignment="1">
      <alignment horizontal="left"/>
      <protection/>
    </xf>
    <xf numFmtId="3" fontId="25" fillId="33" borderId="20" xfId="0" applyNumberFormat="1" applyFont="1" applyFill="1" applyBorder="1" applyAlignment="1">
      <alignment/>
    </xf>
    <xf numFmtId="3" fontId="20" fillId="0" borderId="16" xfId="40" applyNumberFormat="1" applyFont="1" applyBorder="1" applyAlignment="1">
      <alignment horizontal="center"/>
    </xf>
    <xf numFmtId="3" fontId="7" fillId="0" borderId="16" xfId="40" applyNumberFormat="1" applyFont="1" applyBorder="1" applyAlignment="1">
      <alignment horizontal="center"/>
    </xf>
    <xf numFmtId="3" fontId="8" fillId="0" borderId="16" xfId="40" applyNumberFormat="1" applyFont="1" applyBorder="1" applyAlignment="1">
      <alignment horizontal="center"/>
    </xf>
    <xf numFmtId="3" fontId="0" fillId="0" borderId="16" xfId="40" applyNumberFormat="1" applyFont="1" applyBorder="1" applyAlignment="1">
      <alignment horizontal="center"/>
    </xf>
    <xf numFmtId="3" fontId="17" fillId="0" borderId="16" xfId="40" applyNumberFormat="1" applyFont="1" applyBorder="1" applyAlignment="1">
      <alignment horizontal="center"/>
    </xf>
    <xf numFmtId="3" fontId="0" fillId="0" borderId="16" xfId="40" applyNumberFormat="1" applyFont="1" applyBorder="1" applyAlignment="1">
      <alignment horizontal="center"/>
    </xf>
    <xf numFmtId="3" fontId="8" fillId="0" borderId="16" xfId="40" applyNumberFormat="1" applyFont="1" applyBorder="1" applyAlignment="1">
      <alignment horizontal="center"/>
    </xf>
    <xf numFmtId="3" fontId="13" fillId="0" borderId="16" xfId="40" applyNumberFormat="1" applyFont="1" applyBorder="1" applyAlignment="1">
      <alignment horizontal="center"/>
    </xf>
    <xf numFmtId="3" fontId="10" fillId="0" borderId="16" xfId="4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3" fontId="24" fillId="0" borderId="16" xfId="0" applyNumberFormat="1" applyFont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3" fontId="0" fillId="0" borderId="12" xfId="40" applyNumberFormat="1" applyFont="1" applyFill="1" applyBorder="1" applyAlignment="1">
      <alignment horizontal="center"/>
    </xf>
    <xf numFmtId="3" fontId="0" fillId="34" borderId="12" xfId="40" applyNumberFormat="1" applyFont="1" applyFill="1" applyBorder="1" applyAlignment="1">
      <alignment horizontal="center"/>
    </xf>
    <xf numFmtId="174" fontId="0" fillId="0" borderId="0" xfId="40" applyNumberFormat="1" applyFont="1" applyAlignment="1">
      <alignment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4" fillId="33" borderId="33" xfId="56" applyNumberFormat="1" applyFont="1" applyFill="1" applyBorder="1" applyAlignment="1">
      <alignment horizontal="center" vertical="center" wrapText="1"/>
      <protection/>
    </xf>
    <xf numFmtId="3" fontId="4" fillId="33" borderId="32" xfId="56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14" fontId="13" fillId="0" borderId="12" xfId="40" applyNumberFormat="1" applyFont="1" applyBorder="1" applyAlignment="1">
      <alignment horizontal="center" vertical="center"/>
    </xf>
    <xf numFmtId="3" fontId="13" fillId="0" borderId="12" xfId="40" applyNumberFormat="1" applyFont="1" applyBorder="1" applyAlignment="1">
      <alignment horizontal="center" vertical="center"/>
    </xf>
    <xf numFmtId="3" fontId="4" fillId="33" borderId="36" xfId="56" applyNumberFormat="1" applyFont="1" applyFill="1" applyBorder="1" applyAlignment="1">
      <alignment horizontal="center" vertical="center" wrapText="1"/>
      <protection/>
    </xf>
    <xf numFmtId="3" fontId="4" fillId="33" borderId="21" xfId="56" applyNumberFormat="1" applyFont="1" applyFill="1" applyBorder="1" applyAlignment="1">
      <alignment horizontal="center" vertical="center" wrapText="1"/>
      <protection/>
    </xf>
    <xf numFmtId="3" fontId="8" fillId="0" borderId="18" xfId="40" applyNumberFormat="1" applyFont="1" applyBorder="1" applyAlignment="1">
      <alignment horizontal="center" vertical="center" wrapText="1"/>
    </xf>
    <xf numFmtId="3" fontId="8" fillId="0" borderId="31" xfId="40" applyNumberFormat="1" applyFont="1" applyBorder="1" applyAlignment="1">
      <alignment horizontal="center" vertical="center" wrapText="1"/>
    </xf>
    <xf numFmtId="3" fontId="8" fillId="0" borderId="11" xfId="40" applyNumberFormat="1" applyFont="1" applyBorder="1" applyAlignment="1">
      <alignment horizontal="center" vertical="center" wrapText="1"/>
    </xf>
    <xf numFmtId="3" fontId="8" fillId="0" borderId="20" xfId="40" applyNumberFormat="1" applyFont="1" applyBorder="1" applyAlignment="1">
      <alignment horizontal="center" vertical="center" wrapText="1"/>
    </xf>
    <xf numFmtId="3" fontId="8" fillId="0" borderId="32" xfId="40" applyNumberFormat="1" applyFont="1" applyBorder="1" applyAlignment="1">
      <alignment horizontal="center" vertical="center" wrapText="1"/>
    </xf>
    <xf numFmtId="3" fontId="8" fillId="0" borderId="19" xfId="4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3" fontId="18" fillId="33" borderId="18" xfId="4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3" fontId="18" fillId="33" borderId="20" xfId="4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18" fillId="33" borderId="18" xfId="40" applyNumberFormat="1" applyFont="1" applyFill="1" applyBorder="1" applyAlignment="1">
      <alignment horizontal="center" wrapText="1"/>
    </xf>
    <xf numFmtId="3" fontId="18" fillId="33" borderId="11" xfId="40" applyNumberFormat="1" applyFont="1" applyFill="1" applyBorder="1" applyAlignment="1">
      <alignment horizontal="center" wrapText="1"/>
    </xf>
    <xf numFmtId="3" fontId="20" fillId="0" borderId="18" xfId="40" applyNumberFormat="1" applyFont="1" applyBorder="1" applyAlignment="1">
      <alignment horizontal="center"/>
    </xf>
    <xf numFmtId="3" fontId="20" fillId="0" borderId="11" xfId="40" applyNumberFormat="1" applyFont="1" applyBorder="1" applyAlignment="1">
      <alignment horizontal="center"/>
    </xf>
    <xf numFmtId="3" fontId="18" fillId="0" borderId="18" xfId="40" applyNumberFormat="1" applyFont="1" applyBorder="1" applyAlignment="1">
      <alignment horizontal="center"/>
    </xf>
    <xf numFmtId="3" fontId="18" fillId="0" borderId="11" xfId="40" applyNumberFormat="1" applyFont="1" applyBorder="1" applyAlignment="1">
      <alignment horizontal="center"/>
    </xf>
    <xf numFmtId="3" fontId="12" fillId="33" borderId="0" xfId="4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3" fontId="18" fillId="33" borderId="11" xfId="40" applyNumberFormat="1" applyFont="1" applyFill="1" applyBorder="1" applyAlignment="1">
      <alignment horizontal="lef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7.75390625" style="2" customWidth="1"/>
    <col min="2" max="2" width="55.00390625" style="2" customWidth="1"/>
    <col min="3" max="3" width="13.375" style="2" customWidth="1"/>
    <col min="4" max="4" width="10.125" style="2" customWidth="1"/>
    <col min="5" max="5" width="11.75390625" style="2" customWidth="1"/>
    <col min="6" max="6" width="10.125" style="2" bestFit="1" customWidth="1"/>
    <col min="7" max="16384" width="9.125" style="2" customWidth="1"/>
  </cols>
  <sheetData>
    <row r="1" spans="1:2" s="9" customFormat="1" ht="18.75" customHeight="1">
      <c r="A1" s="191" t="s">
        <v>20</v>
      </c>
      <c r="B1" s="191"/>
    </row>
    <row r="2" spans="1:2" s="9" customFormat="1" ht="16.5" customHeight="1">
      <c r="A2" s="191" t="s">
        <v>149</v>
      </c>
      <c r="B2" s="191"/>
    </row>
    <row r="3" spans="1:3" ht="12.75" customHeight="1">
      <c r="A3" s="11"/>
      <c r="B3" s="11"/>
      <c r="C3" s="12" t="s">
        <v>21</v>
      </c>
    </row>
    <row r="4" spans="1:3" ht="15.75" customHeight="1" thickBot="1">
      <c r="A4" s="191" t="s">
        <v>16</v>
      </c>
      <c r="B4" s="191"/>
      <c r="C4" s="7" t="s">
        <v>22</v>
      </c>
    </row>
    <row r="5" spans="1:7" ht="12.75" customHeight="1">
      <c r="A5" s="192" t="s">
        <v>23</v>
      </c>
      <c r="B5" s="194" t="s">
        <v>0</v>
      </c>
      <c r="C5" s="188" t="s">
        <v>164</v>
      </c>
      <c r="D5" s="182" t="s">
        <v>219</v>
      </c>
      <c r="E5" s="185" t="s">
        <v>166</v>
      </c>
      <c r="F5" s="180" t="s">
        <v>221</v>
      </c>
      <c r="G5" s="181" t="s">
        <v>220</v>
      </c>
    </row>
    <row r="6" spans="1:7" ht="17.25" customHeight="1">
      <c r="A6" s="193"/>
      <c r="B6" s="195"/>
      <c r="C6" s="189"/>
      <c r="D6" s="183"/>
      <c r="E6" s="186"/>
      <c r="F6" s="181"/>
      <c r="G6" s="181"/>
    </row>
    <row r="7" spans="1:7" ht="12.75">
      <c r="A7" s="193"/>
      <c r="B7" s="195"/>
      <c r="C7" s="189"/>
      <c r="D7" s="183"/>
      <c r="E7" s="186"/>
      <c r="F7" s="181"/>
      <c r="G7" s="181"/>
    </row>
    <row r="8" spans="1:7" ht="7.5" customHeight="1">
      <c r="A8" s="193"/>
      <c r="B8" s="195"/>
      <c r="C8" s="190"/>
      <c r="D8" s="184"/>
      <c r="E8" s="187"/>
      <c r="F8" s="181"/>
      <c r="G8" s="181"/>
    </row>
    <row r="9" spans="1:7" s="4" customFormat="1" ht="12.75" customHeight="1">
      <c r="A9" s="13" t="s">
        <v>4</v>
      </c>
      <c r="B9" s="14" t="s">
        <v>3</v>
      </c>
      <c r="C9" s="93"/>
      <c r="D9" s="94"/>
      <c r="E9" s="167"/>
      <c r="F9" s="94"/>
      <c r="G9" s="94"/>
    </row>
    <row r="10" spans="1:7" s="4" customFormat="1" ht="12.75" customHeight="1">
      <c r="A10" s="15"/>
      <c r="B10" s="16" t="s">
        <v>5</v>
      </c>
      <c r="C10" s="120">
        <v>1600</v>
      </c>
      <c r="D10" s="123">
        <v>300</v>
      </c>
      <c r="E10" s="168">
        <f aca="true" t="shared" si="0" ref="E10:E19">C10+D10</f>
        <v>1900</v>
      </c>
      <c r="F10" s="170">
        <v>1963</v>
      </c>
      <c r="G10" s="176">
        <f>+F10/E10*100</f>
        <v>103.3157894736842</v>
      </c>
    </row>
    <row r="11" spans="1:7" s="4" customFormat="1" ht="12" customHeight="1">
      <c r="A11" s="15"/>
      <c r="B11" s="17" t="s">
        <v>6</v>
      </c>
      <c r="C11" s="120">
        <v>980</v>
      </c>
      <c r="D11" s="121"/>
      <c r="E11" s="168">
        <f t="shared" si="0"/>
        <v>980</v>
      </c>
      <c r="F11" s="170">
        <v>977</v>
      </c>
      <c r="G11" s="176">
        <f aca="true" t="shared" si="1" ref="G11:G65">+F11/E11*100</f>
        <v>99.6938775510204</v>
      </c>
    </row>
    <row r="12" spans="1:7" s="3" customFormat="1" ht="12.75">
      <c r="A12" s="18"/>
      <c r="B12" s="19" t="s">
        <v>8</v>
      </c>
      <c r="C12" s="122">
        <v>10</v>
      </c>
      <c r="D12" s="121"/>
      <c r="E12" s="168">
        <f t="shared" si="0"/>
        <v>10</v>
      </c>
      <c r="F12" s="170">
        <v>9</v>
      </c>
      <c r="G12" s="176">
        <f t="shared" si="1"/>
        <v>90</v>
      </c>
    </row>
    <row r="13" spans="1:7" ht="12.75">
      <c r="A13" s="20"/>
      <c r="B13" s="17" t="s">
        <v>127</v>
      </c>
      <c r="C13" s="120">
        <v>1050</v>
      </c>
      <c r="D13" s="123">
        <v>2345</v>
      </c>
      <c r="E13" s="168">
        <f t="shared" si="0"/>
        <v>3395</v>
      </c>
      <c r="F13" s="171">
        <v>3245</v>
      </c>
      <c r="G13" s="176">
        <f t="shared" si="1"/>
        <v>95.58173784977909</v>
      </c>
    </row>
    <row r="14" spans="1:7" ht="12.75">
      <c r="A14" s="20"/>
      <c r="B14" s="17" t="s">
        <v>17</v>
      </c>
      <c r="C14" s="120">
        <v>40</v>
      </c>
      <c r="D14" s="123">
        <v>60</v>
      </c>
      <c r="E14" s="168">
        <f t="shared" si="0"/>
        <v>100</v>
      </c>
      <c r="F14" s="171">
        <v>80</v>
      </c>
      <c r="G14" s="176">
        <f t="shared" si="1"/>
        <v>80</v>
      </c>
    </row>
    <row r="15" spans="1:7" ht="12.75">
      <c r="A15" s="34"/>
      <c r="B15" s="17" t="s">
        <v>101</v>
      </c>
      <c r="C15" s="122">
        <v>100</v>
      </c>
      <c r="D15" s="123"/>
      <c r="E15" s="168">
        <f t="shared" si="0"/>
        <v>100</v>
      </c>
      <c r="F15" s="171">
        <v>108</v>
      </c>
      <c r="G15" s="176">
        <f t="shared" si="1"/>
        <v>108</v>
      </c>
    </row>
    <row r="16" spans="1:7" ht="12.75">
      <c r="A16" s="34"/>
      <c r="B16" s="17" t="s">
        <v>102</v>
      </c>
      <c r="C16" s="122">
        <v>80</v>
      </c>
      <c r="D16" s="123"/>
      <c r="E16" s="168">
        <f t="shared" si="0"/>
        <v>80</v>
      </c>
      <c r="F16" s="171">
        <v>62</v>
      </c>
      <c r="G16" s="176">
        <f t="shared" si="1"/>
        <v>77.5</v>
      </c>
    </row>
    <row r="17" spans="1:7" ht="12.75">
      <c r="A17" s="21"/>
      <c r="B17" s="17" t="s">
        <v>7</v>
      </c>
      <c r="C17" s="122">
        <v>40</v>
      </c>
      <c r="D17" s="123">
        <v>20</v>
      </c>
      <c r="E17" s="168">
        <f t="shared" si="0"/>
        <v>60</v>
      </c>
      <c r="F17" s="171">
        <v>50</v>
      </c>
      <c r="G17" s="176">
        <f t="shared" si="1"/>
        <v>83.33333333333334</v>
      </c>
    </row>
    <row r="18" spans="1:7" ht="12.75">
      <c r="A18" s="21"/>
      <c r="B18" s="84" t="s">
        <v>126</v>
      </c>
      <c r="C18" s="124">
        <v>214</v>
      </c>
      <c r="D18" s="123"/>
      <c r="E18" s="168">
        <f t="shared" si="0"/>
        <v>214</v>
      </c>
      <c r="F18" s="171">
        <v>968</v>
      </c>
      <c r="G18" s="176">
        <f t="shared" si="1"/>
        <v>452.33644859813086</v>
      </c>
    </row>
    <row r="19" spans="1:7" ht="12.75">
      <c r="A19" s="21"/>
      <c r="B19" s="84" t="s">
        <v>180</v>
      </c>
      <c r="C19" s="124"/>
      <c r="D19" s="123">
        <v>9000</v>
      </c>
      <c r="E19" s="168">
        <f t="shared" si="0"/>
        <v>9000</v>
      </c>
      <c r="F19" s="171">
        <v>11133</v>
      </c>
      <c r="G19" s="176">
        <f t="shared" si="1"/>
        <v>123.70000000000002</v>
      </c>
    </row>
    <row r="20" spans="1:7" ht="12.75">
      <c r="A20" s="21"/>
      <c r="B20" s="84" t="s">
        <v>232</v>
      </c>
      <c r="C20" s="124"/>
      <c r="D20" s="123"/>
      <c r="E20" s="168"/>
      <c r="F20" s="171">
        <v>294</v>
      </c>
      <c r="G20" s="176"/>
    </row>
    <row r="21" spans="1:7" ht="12.75">
      <c r="A21" s="21"/>
      <c r="B21" s="84" t="s">
        <v>233</v>
      </c>
      <c r="C21" s="124"/>
      <c r="D21" s="123"/>
      <c r="E21" s="168"/>
      <c r="F21" s="171">
        <v>205</v>
      </c>
      <c r="G21" s="176"/>
    </row>
    <row r="22" spans="1:7" s="3" customFormat="1" ht="12.75">
      <c r="A22" s="18"/>
      <c r="B22" s="14" t="s">
        <v>9</v>
      </c>
      <c r="C22" s="125">
        <f>SUM(C10:C18)</f>
        <v>4114</v>
      </c>
      <c r="D22" s="121">
        <f>SUM(D10:D19)</f>
        <v>11725</v>
      </c>
      <c r="E22" s="131">
        <f>SUM(E10:E19)</f>
        <v>15839</v>
      </c>
      <c r="F22" s="172">
        <f>SUM(F10:F21)</f>
        <v>19094</v>
      </c>
      <c r="G22" s="176">
        <f t="shared" si="1"/>
        <v>120.55053980680599</v>
      </c>
    </row>
    <row r="23" spans="1:7" s="3" customFormat="1" ht="12.75">
      <c r="A23" s="18" t="s">
        <v>1</v>
      </c>
      <c r="B23" s="22" t="s">
        <v>10</v>
      </c>
      <c r="C23" s="122"/>
      <c r="D23" s="121"/>
      <c r="E23" s="131">
        <f aca="true" t="shared" si="2" ref="E23:E39">C23+D23</f>
        <v>0</v>
      </c>
      <c r="F23" s="94"/>
      <c r="G23" s="176"/>
    </row>
    <row r="24" spans="1:7" s="3" customFormat="1" ht="12.75">
      <c r="A24" s="18"/>
      <c r="B24" s="22" t="s">
        <v>12</v>
      </c>
      <c r="C24" s="122"/>
      <c r="D24" s="121"/>
      <c r="E24" s="131">
        <f t="shared" si="2"/>
        <v>0</v>
      </c>
      <c r="F24" s="94"/>
      <c r="G24" s="176"/>
    </row>
    <row r="25" spans="1:7" s="3" customFormat="1" ht="12.75">
      <c r="A25" s="18"/>
      <c r="B25" s="22" t="s">
        <v>153</v>
      </c>
      <c r="C25" s="122">
        <v>9374</v>
      </c>
      <c r="D25" s="121"/>
      <c r="E25" s="131">
        <f t="shared" si="2"/>
        <v>9374</v>
      </c>
      <c r="F25" s="170">
        <v>9171</v>
      </c>
      <c r="G25" s="176">
        <f t="shared" si="1"/>
        <v>97.83443567313846</v>
      </c>
    </row>
    <row r="26" spans="1:7" ht="12.75">
      <c r="A26" s="20"/>
      <c r="B26" s="23" t="s">
        <v>186</v>
      </c>
      <c r="C26" s="126">
        <v>1937</v>
      </c>
      <c r="D26" s="123"/>
      <c r="E26" s="131">
        <f t="shared" si="2"/>
        <v>1937</v>
      </c>
      <c r="F26" s="171">
        <v>1937</v>
      </c>
      <c r="G26" s="176">
        <f t="shared" si="1"/>
        <v>100</v>
      </c>
    </row>
    <row r="27" spans="1:7" ht="12.75">
      <c r="A27" s="20"/>
      <c r="B27" s="23" t="s">
        <v>187</v>
      </c>
      <c r="C27" s="126">
        <v>142</v>
      </c>
      <c r="D27" s="123"/>
      <c r="E27" s="131">
        <f t="shared" si="2"/>
        <v>142</v>
      </c>
      <c r="F27" s="171">
        <v>142</v>
      </c>
      <c r="G27" s="176">
        <f t="shared" si="1"/>
        <v>100</v>
      </c>
    </row>
    <row r="28" spans="1:7" ht="12.75">
      <c r="A28" s="20"/>
      <c r="B28" s="23" t="s">
        <v>188</v>
      </c>
      <c r="C28" s="126">
        <v>178</v>
      </c>
      <c r="D28" s="123"/>
      <c r="E28" s="131">
        <f t="shared" si="2"/>
        <v>178</v>
      </c>
      <c r="F28" s="171">
        <v>178</v>
      </c>
      <c r="G28" s="176">
        <f t="shared" si="1"/>
        <v>100</v>
      </c>
    </row>
    <row r="29" spans="1:7" ht="12.75">
      <c r="A29" s="20"/>
      <c r="B29" s="23" t="s">
        <v>189</v>
      </c>
      <c r="C29" s="126">
        <v>100</v>
      </c>
      <c r="D29" s="123"/>
      <c r="E29" s="131">
        <f t="shared" si="2"/>
        <v>100</v>
      </c>
      <c r="F29" s="171">
        <v>100</v>
      </c>
      <c r="G29" s="176">
        <f t="shared" si="1"/>
        <v>100</v>
      </c>
    </row>
    <row r="30" spans="1:7" ht="12.75">
      <c r="A30" s="20"/>
      <c r="B30" s="23" t="s">
        <v>185</v>
      </c>
      <c r="C30" s="126">
        <v>3000</v>
      </c>
      <c r="D30" s="123"/>
      <c r="E30" s="131">
        <f t="shared" si="2"/>
        <v>3000</v>
      </c>
      <c r="F30" s="171">
        <v>3000</v>
      </c>
      <c r="G30" s="176">
        <f t="shared" si="1"/>
        <v>100</v>
      </c>
    </row>
    <row r="31" spans="1:7" ht="12.75">
      <c r="A31" s="20"/>
      <c r="B31" s="23" t="s">
        <v>184</v>
      </c>
      <c r="C31" s="126">
        <v>11168</v>
      </c>
      <c r="D31" s="123">
        <v>789</v>
      </c>
      <c r="E31" s="169">
        <f t="shared" si="2"/>
        <v>11957</v>
      </c>
      <c r="F31" s="171">
        <v>11957</v>
      </c>
      <c r="G31" s="176">
        <f t="shared" si="1"/>
        <v>100</v>
      </c>
    </row>
    <row r="32" spans="1:7" ht="12.75">
      <c r="A32" s="20"/>
      <c r="B32" s="23" t="s">
        <v>11</v>
      </c>
      <c r="C32" s="126">
        <v>3567</v>
      </c>
      <c r="D32" s="123"/>
      <c r="E32" s="169">
        <f t="shared" si="2"/>
        <v>3567</v>
      </c>
      <c r="F32" s="171">
        <v>3567</v>
      </c>
      <c r="G32" s="176">
        <f t="shared" si="1"/>
        <v>100</v>
      </c>
    </row>
    <row r="33" spans="1:7" ht="12.75">
      <c r="A33" s="20"/>
      <c r="B33" s="23" t="s">
        <v>183</v>
      </c>
      <c r="C33" s="127"/>
      <c r="D33" s="123">
        <v>544</v>
      </c>
      <c r="E33" s="169">
        <f t="shared" si="2"/>
        <v>544</v>
      </c>
      <c r="F33" s="171">
        <v>776</v>
      </c>
      <c r="G33" s="176">
        <f t="shared" si="1"/>
        <v>142.64705882352942</v>
      </c>
    </row>
    <row r="34" spans="1:7" ht="12.75">
      <c r="A34" s="20"/>
      <c r="B34" s="23" t="s">
        <v>190</v>
      </c>
      <c r="C34" s="127"/>
      <c r="D34" s="123">
        <v>96</v>
      </c>
      <c r="E34" s="169">
        <f t="shared" si="2"/>
        <v>96</v>
      </c>
      <c r="F34" s="171">
        <v>810</v>
      </c>
      <c r="G34" s="176">
        <f t="shared" si="1"/>
        <v>843.75</v>
      </c>
    </row>
    <row r="35" spans="1:7" ht="12.75">
      <c r="A35" s="20"/>
      <c r="B35" s="23" t="s">
        <v>191</v>
      </c>
      <c r="C35" s="127"/>
      <c r="D35" s="123">
        <v>782</v>
      </c>
      <c r="E35" s="169">
        <f t="shared" si="2"/>
        <v>782</v>
      </c>
      <c r="F35" s="171">
        <v>782</v>
      </c>
      <c r="G35" s="176">
        <f t="shared" si="1"/>
        <v>100</v>
      </c>
    </row>
    <row r="36" spans="1:7" s="3" customFormat="1" ht="12.75">
      <c r="A36" s="18"/>
      <c r="B36" s="22" t="s">
        <v>18</v>
      </c>
      <c r="C36" s="122"/>
      <c r="D36" s="121"/>
      <c r="E36" s="169">
        <f t="shared" si="2"/>
        <v>0</v>
      </c>
      <c r="F36" s="94"/>
      <c r="G36" s="176"/>
    </row>
    <row r="37" spans="1:7" s="3" customFormat="1" ht="12.75">
      <c r="A37" s="18"/>
      <c r="B37" s="24" t="s">
        <v>19</v>
      </c>
      <c r="C37" s="120"/>
      <c r="D37" s="121"/>
      <c r="E37" s="169">
        <f t="shared" si="2"/>
        <v>0</v>
      </c>
      <c r="F37" s="94"/>
      <c r="G37" s="176"/>
    </row>
    <row r="38" spans="1:12" ht="12.75" customHeight="1">
      <c r="A38" s="20"/>
      <c r="B38" s="26" t="s">
        <v>181</v>
      </c>
      <c r="C38" s="122"/>
      <c r="D38" s="123">
        <v>404</v>
      </c>
      <c r="E38" s="169">
        <f t="shared" si="2"/>
        <v>404</v>
      </c>
      <c r="F38" s="171">
        <v>182</v>
      </c>
      <c r="G38" s="176">
        <f t="shared" si="1"/>
        <v>45.04950495049505</v>
      </c>
      <c r="L38" s="91"/>
    </row>
    <row r="39" spans="1:12" ht="12.75" customHeight="1">
      <c r="A39" s="20"/>
      <c r="B39" s="26" t="s">
        <v>182</v>
      </c>
      <c r="C39" s="122"/>
      <c r="D39" s="123">
        <v>5</v>
      </c>
      <c r="E39" s="169">
        <f t="shared" si="2"/>
        <v>5</v>
      </c>
      <c r="F39" s="171">
        <v>5</v>
      </c>
      <c r="G39" s="176">
        <f t="shared" si="1"/>
        <v>100</v>
      </c>
      <c r="L39" s="91"/>
    </row>
    <row r="40" spans="1:12" ht="12.75" customHeight="1">
      <c r="A40" s="20"/>
      <c r="B40" s="26" t="s">
        <v>230</v>
      </c>
      <c r="C40" s="122"/>
      <c r="D40" s="123"/>
      <c r="E40" s="169"/>
      <c r="F40" s="171">
        <v>91</v>
      </c>
      <c r="G40" s="176"/>
      <c r="L40" s="91"/>
    </row>
    <row r="41" spans="1:12" ht="12.75" customHeight="1">
      <c r="A41" s="20"/>
      <c r="B41" s="26" t="s">
        <v>231</v>
      </c>
      <c r="C41" s="122"/>
      <c r="D41" s="123"/>
      <c r="E41" s="169"/>
      <c r="F41" s="171">
        <v>905</v>
      </c>
      <c r="G41" s="176"/>
      <c r="L41" s="91"/>
    </row>
    <row r="42" spans="1:12" ht="12.75">
      <c r="A42" s="20"/>
      <c r="B42" s="14" t="s">
        <v>13</v>
      </c>
      <c r="C42" s="125">
        <f>SUM(C25:C37)</f>
        <v>29466</v>
      </c>
      <c r="D42" s="121">
        <f>SUM(D25:D39)</f>
        <v>2620</v>
      </c>
      <c r="E42" s="169">
        <f>+E25+E26+E27+E28+E29+E30+E31+E32+E33+E34+E35+E38+E39</f>
        <v>32086</v>
      </c>
      <c r="F42" s="173">
        <f>SUM(F25:F41)</f>
        <v>33603</v>
      </c>
      <c r="G42" s="176">
        <f t="shared" si="1"/>
        <v>104.72791871844419</v>
      </c>
      <c r="L42" s="91"/>
    </row>
    <row r="43" spans="1:7" ht="13.5" customHeight="1">
      <c r="A43" s="15"/>
      <c r="B43" s="24" t="s">
        <v>24</v>
      </c>
      <c r="C43" s="120"/>
      <c r="D43" s="123"/>
      <c r="E43" s="169"/>
      <c r="F43" s="171"/>
      <c r="G43" s="176"/>
    </row>
    <row r="44" spans="1:7" ht="13.5" customHeight="1">
      <c r="A44" s="15"/>
      <c r="B44" s="25" t="s">
        <v>25</v>
      </c>
      <c r="C44" s="128"/>
      <c r="D44" s="123"/>
      <c r="E44" s="169"/>
      <c r="F44" s="171"/>
      <c r="G44" s="176"/>
    </row>
    <row r="45" spans="1:7" ht="11.25" customHeight="1">
      <c r="A45" s="15"/>
      <c r="B45" s="25" t="s">
        <v>26</v>
      </c>
      <c r="C45" s="129">
        <v>222</v>
      </c>
      <c r="D45" s="123">
        <v>364</v>
      </c>
      <c r="E45" s="169">
        <f>C45+D45</f>
        <v>586</v>
      </c>
      <c r="F45" s="171">
        <v>589</v>
      </c>
      <c r="G45" s="176">
        <f t="shared" si="1"/>
        <v>100.51194539249147</v>
      </c>
    </row>
    <row r="46" spans="1:7" ht="17.25" customHeight="1">
      <c r="A46" s="15"/>
      <c r="B46" s="25" t="s">
        <v>27</v>
      </c>
      <c r="C46" s="129">
        <v>222</v>
      </c>
      <c r="D46" s="123">
        <v>558</v>
      </c>
      <c r="E46" s="169">
        <f>C46+D46</f>
        <v>780</v>
      </c>
      <c r="F46" s="171">
        <v>784</v>
      </c>
      <c r="G46" s="176">
        <f t="shared" si="1"/>
        <v>100.51282051282051</v>
      </c>
    </row>
    <row r="47" spans="1:7" ht="18" customHeight="1">
      <c r="A47" s="15"/>
      <c r="B47" s="24" t="s">
        <v>117</v>
      </c>
      <c r="C47" s="130">
        <f>SUM(C45:C46)</f>
        <v>444</v>
      </c>
      <c r="D47" s="121">
        <f>D46+D45</f>
        <v>922</v>
      </c>
      <c r="E47" s="169">
        <f>C47+D47</f>
        <v>1366</v>
      </c>
      <c r="F47" s="173">
        <f>SUM(F45:F46)</f>
        <v>1373</v>
      </c>
      <c r="G47" s="176">
        <f t="shared" si="1"/>
        <v>100.51244509516837</v>
      </c>
    </row>
    <row r="48" spans="1:7" s="3" customFormat="1" ht="12.75">
      <c r="A48" s="18" t="s">
        <v>28</v>
      </c>
      <c r="B48" s="22" t="s">
        <v>29</v>
      </c>
      <c r="C48" s="122"/>
      <c r="D48" s="121"/>
      <c r="E48" s="169">
        <f>C48+D48</f>
        <v>0</v>
      </c>
      <c r="F48" s="94"/>
      <c r="G48" s="176"/>
    </row>
    <row r="49" spans="1:7" ht="12.75">
      <c r="A49" s="20"/>
      <c r="B49" s="81" t="s">
        <v>138</v>
      </c>
      <c r="C49" s="122">
        <v>816</v>
      </c>
      <c r="D49" s="123">
        <v>0</v>
      </c>
      <c r="E49" s="169">
        <f>C49+D49</f>
        <v>816</v>
      </c>
      <c r="F49" s="171">
        <v>895</v>
      </c>
      <c r="G49" s="176">
        <f t="shared" si="1"/>
        <v>109.68137254901961</v>
      </c>
    </row>
    <row r="50" spans="1:7" ht="12.75">
      <c r="A50" s="20"/>
      <c r="B50" s="81" t="s">
        <v>212</v>
      </c>
      <c r="C50" s="122"/>
      <c r="D50" s="123">
        <v>7700</v>
      </c>
      <c r="E50" s="169">
        <v>7700</v>
      </c>
      <c r="F50" s="171">
        <v>0</v>
      </c>
      <c r="G50" s="176">
        <f t="shared" si="1"/>
        <v>0</v>
      </c>
    </row>
    <row r="51" spans="1:7" s="3" customFormat="1" ht="13.5" customHeight="1">
      <c r="A51" s="18"/>
      <c r="B51" s="22" t="s">
        <v>30</v>
      </c>
      <c r="C51" s="125">
        <f>SUM(C49:C49)</f>
        <v>816</v>
      </c>
      <c r="D51" s="121">
        <v>7700</v>
      </c>
      <c r="E51" s="169">
        <f>SUM(E49:E50)</f>
        <v>8516</v>
      </c>
      <c r="F51" s="94">
        <f>SUM(F49:F50)</f>
        <v>895</v>
      </c>
      <c r="G51" s="176">
        <f t="shared" si="1"/>
        <v>10.509628933771724</v>
      </c>
    </row>
    <row r="52" spans="1:7" s="3" customFormat="1" ht="12.75">
      <c r="A52" s="18" t="s">
        <v>2</v>
      </c>
      <c r="B52" s="22" t="s">
        <v>14</v>
      </c>
      <c r="C52" s="122"/>
      <c r="D52" s="121"/>
      <c r="E52" s="169"/>
      <c r="F52" s="94"/>
      <c r="G52" s="176"/>
    </row>
    <row r="53" spans="1:7" ht="12.75">
      <c r="A53" s="20"/>
      <c r="B53" s="5" t="s">
        <v>108</v>
      </c>
      <c r="C53" s="122">
        <v>10501</v>
      </c>
      <c r="D53" s="123">
        <v>1431</v>
      </c>
      <c r="E53" s="169">
        <f aca="true" t="shared" si="3" ref="E53:E59">C53+D53</f>
        <v>11932</v>
      </c>
      <c r="F53" s="171">
        <v>8044</v>
      </c>
      <c r="G53" s="176">
        <f t="shared" si="1"/>
        <v>67.41535367080121</v>
      </c>
    </row>
    <row r="54" spans="1:7" ht="12.75">
      <c r="A54" s="20"/>
      <c r="B54" s="19" t="s">
        <v>15</v>
      </c>
      <c r="C54" s="122">
        <v>300</v>
      </c>
      <c r="D54" s="123">
        <v>-300</v>
      </c>
      <c r="E54" s="131">
        <f t="shared" si="3"/>
        <v>0</v>
      </c>
      <c r="F54" s="171">
        <v>0</v>
      </c>
      <c r="G54" s="176"/>
    </row>
    <row r="55" spans="1:7" ht="12.75">
      <c r="A55" s="20"/>
      <c r="B55" s="19" t="s">
        <v>174</v>
      </c>
      <c r="C55" s="122"/>
      <c r="D55" s="123">
        <v>5322</v>
      </c>
      <c r="E55" s="131">
        <f t="shared" si="3"/>
        <v>5322</v>
      </c>
      <c r="F55" s="171">
        <v>5322</v>
      </c>
      <c r="G55" s="176">
        <f t="shared" si="1"/>
        <v>100</v>
      </c>
    </row>
    <row r="56" spans="1:7" ht="12.75">
      <c r="A56" s="20"/>
      <c r="B56" s="16" t="s">
        <v>161</v>
      </c>
      <c r="C56" s="122">
        <v>750</v>
      </c>
      <c r="D56" s="123">
        <v>17931</v>
      </c>
      <c r="E56" s="131">
        <f t="shared" si="3"/>
        <v>18681</v>
      </c>
      <c r="F56" s="171">
        <v>21710</v>
      </c>
      <c r="G56" s="176">
        <f t="shared" si="1"/>
        <v>116.214335421016</v>
      </c>
    </row>
    <row r="57" spans="1:7" ht="12.75">
      <c r="A57" s="20"/>
      <c r="B57" s="22" t="s">
        <v>31</v>
      </c>
      <c r="C57" s="122"/>
      <c r="D57" s="123"/>
      <c r="E57" s="131">
        <f t="shared" si="3"/>
        <v>0</v>
      </c>
      <c r="F57" s="171"/>
      <c r="G57" s="176"/>
    </row>
    <row r="58" spans="1:7" ht="12.75">
      <c r="A58" s="20"/>
      <c r="B58" s="19" t="s">
        <v>197</v>
      </c>
      <c r="C58" s="122"/>
      <c r="D58" s="123">
        <v>4791</v>
      </c>
      <c r="E58" s="168">
        <f t="shared" si="3"/>
        <v>4791</v>
      </c>
      <c r="F58" s="171">
        <v>1198</v>
      </c>
      <c r="G58" s="176">
        <f t="shared" si="1"/>
        <v>25.00521811730328</v>
      </c>
    </row>
    <row r="59" spans="1:7" ht="12.75">
      <c r="A59" s="20"/>
      <c r="B59" s="19" t="s">
        <v>198</v>
      </c>
      <c r="C59" s="122"/>
      <c r="D59" s="123">
        <v>12358</v>
      </c>
      <c r="E59" s="168">
        <f t="shared" si="3"/>
        <v>12358</v>
      </c>
      <c r="F59" s="171">
        <v>0</v>
      </c>
      <c r="G59" s="176">
        <f t="shared" si="1"/>
        <v>0</v>
      </c>
    </row>
    <row r="60" spans="1:7" ht="12.75">
      <c r="A60" s="20"/>
      <c r="B60" s="22" t="s">
        <v>122</v>
      </c>
      <c r="C60" s="125">
        <f>SUM(C53:C57)</f>
        <v>11551</v>
      </c>
      <c r="D60" s="121">
        <f>SUM(D58:D59)</f>
        <v>17149</v>
      </c>
      <c r="E60" s="121">
        <f>SUM(E58:E59)</f>
        <v>17149</v>
      </c>
      <c r="F60" s="94">
        <f>SUM(F58:F59)</f>
        <v>1198</v>
      </c>
      <c r="G60" s="176">
        <f t="shared" si="1"/>
        <v>6.985830077555542</v>
      </c>
    </row>
    <row r="61" spans="1:7" ht="12.75">
      <c r="A61" s="20"/>
      <c r="B61" s="22" t="s">
        <v>32</v>
      </c>
      <c r="C61" s="131">
        <f>C51+C60</f>
        <v>12367</v>
      </c>
      <c r="D61" s="121">
        <f>+D53+D54+D55+D56+D60</f>
        <v>41533</v>
      </c>
      <c r="E61" s="121">
        <f>+E53+E54+E55+E56+E60</f>
        <v>53084</v>
      </c>
      <c r="F61" s="94">
        <f>+F53+F54+F55+F56+F60</f>
        <v>36274</v>
      </c>
      <c r="G61" s="176">
        <f t="shared" si="1"/>
        <v>68.33320774621356</v>
      </c>
    </row>
    <row r="62" spans="1:7" ht="12.75">
      <c r="A62" s="20"/>
      <c r="B62" s="22" t="s">
        <v>103</v>
      </c>
      <c r="C62" s="132"/>
      <c r="D62" s="123"/>
      <c r="E62" s="131">
        <f>C62+D62</f>
        <v>0</v>
      </c>
      <c r="F62" s="171"/>
      <c r="G62" s="176"/>
    </row>
    <row r="63" spans="1:7" s="65" customFormat="1" ht="12.75">
      <c r="A63" s="66"/>
      <c r="B63" s="16" t="s">
        <v>210</v>
      </c>
      <c r="C63" s="133"/>
      <c r="D63" s="123">
        <v>5000</v>
      </c>
      <c r="E63" s="131">
        <f>+C63+D63</f>
        <v>5000</v>
      </c>
      <c r="F63" s="174">
        <v>0</v>
      </c>
      <c r="G63" s="176">
        <f t="shared" si="1"/>
        <v>0</v>
      </c>
    </row>
    <row r="64" spans="1:7" s="65" customFormat="1" ht="12.75">
      <c r="A64" s="66"/>
      <c r="B64" s="16" t="s">
        <v>205</v>
      </c>
      <c r="C64" s="133"/>
      <c r="D64" s="123">
        <v>1100</v>
      </c>
      <c r="E64" s="131">
        <f>C64+D64</f>
        <v>1100</v>
      </c>
      <c r="F64" s="174">
        <v>556</v>
      </c>
      <c r="G64" s="176">
        <f t="shared" si="1"/>
        <v>50.54545454545455</v>
      </c>
    </row>
    <row r="65" spans="1:7" s="3" customFormat="1" ht="12.75">
      <c r="A65" s="15"/>
      <c r="B65" s="22" t="s">
        <v>104</v>
      </c>
      <c r="C65" s="132">
        <f>SUM(C63:C64)</f>
        <v>0</v>
      </c>
      <c r="D65" s="121">
        <f>SUM(D63:D64)</f>
        <v>6100</v>
      </c>
      <c r="E65" s="131">
        <f>SUM(E63:E64)</f>
        <v>6100</v>
      </c>
      <c r="F65" s="94">
        <f>SUM(F63:F64)</f>
        <v>556</v>
      </c>
      <c r="G65" s="176">
        <f t="shared" si="1"/>
        <v>9.114754098360656</v>
      </c>
    </row>
    <row r="66" spans="1:7" s="3" customFormat="1" ht="12.75">
      <c r="A66" s="18" t="s">
        <v>33</v>
      </c>
      <c r="B66" s="22" t="s">
        <v>34</v>
      </c>
      <c r="C66" s="122"/>
      <c r="D66" s="121"/>
      <c r="E66" s="131"/>
      <c r="F66" s="94"/>
      <c r="G66" s="176"/>
    </row>
    <row r="67" spans="1:7" s="3" customFormat="1" ht="12.75">
      <c r="A67" s="18"/>
      <c r="B67" s="92" t="s">
        <v>209</v>
      </c>
      <c r="C67" s="122">
        <v>636371</v>
      </c>
      <c r="D67" s="123">
        <v>-636371</v>
      </c>
      <c r="E67" s="131">
        <f>+C67+D67</f>
        <v>0</v>
      </c>
      <c r="F67" s="94"/>
      <c r="G67" s="176"/>
    </row>
    <row r="68" spans="1:7" ht="12.75">
      <c r="A68" s="20"/>
      <c r="B68" s="26" t="s">
        <v>35</v>
      </c>
      <c r="C68" s="134">
        <v>4833</v>
      </c>
      <c r="D68" s="123">
        <v>0</v>
      </c>
      <c r="E68" s="131">
        <f>C68+D68</f>
        <v>4833</v>
      </c>
      <c r="F68" s="171">
        <v>4833</v>
      </c>
      <c r="G68" s="176">
        <f>+F68/E68*100</f>
        <v>100</v>
      </c>
    </row>
    <row r="69" spans="1:7" s="3" customFormat="1" ht="12.75">
      <c r="A69" s="18"/>
      <c r="B69" s="22" t="s">
        <v>36</v>
      </c>
      <c r="C69" s="135">
        <f>SUM(C67:C68)</f>
        <v>641204</v>
      </c>
      <c r="D69" s="121">
        <f>D67+D68</f>
        <v>-636371</v>
      </c>
      <c r="E69" s="131">
        <f>C69+D69</f>
        <v>4833</v>
      </c>
      <c r="F69" s="94">
        <f>SUM(F68)</f>
        <v>4833</v>
      </c>
      <c r="G69" s="176">
        <f>+F69/E69*100</f>
        <v>100</v>
      </c>
    </row>
    <row r="70" spans="1:7" s="3" customFormat="1" ht="12.75">
      <c r="A70" s="155" t="s">
        <v>206</v>
      </c>
      <c r="B70" s="156" t="s">
        <v>207</v>
      </c>
      <c r="C70" s="157"/>
      <c r="D70" s="121"/>
      <c r="E70" s="131"/>
      <c r="F70" s="94"/>
      <c r="G70" s="176"/>
    </row>
    <row r="71" spans="1:7" s="3" customFormat="1" ht="12.75">
      <c r="A71" s="155"/>
      <c r="B71" s="156" t="s">
        <v>208</v>
      </c>
      <c r="C71" s="157"/>
      <c r="D71" s="121">
        <v>636371</v>
      </c>
      <c r="E71" s="131">
        <f>+C71+D71</f>
        <v>636371</v>
      </c>
      <c r="F71" s="94">
        <v>645200</v>
      </c>
      <c r="G71" s="176">
        <f>+F71/E71*100</f>
        <v>101.38739823153475</v>
      </c>
    </row>
    <row r="72" spans="1:7" s="6" customFormat="1" ht="16.5" thickBot="1">
      <c r="A72" s="27"/>
      <c r="B72" s="28" t="s">
        <v>37</v>
      </c>
      <c r="C72" s="136">
        <f>C22+C42+C47+C61+C65+C69</f>
        <v>687595</v>
      </c>
      <c r="D72" s="137">
        <f>+D22+D42+D47+D51+D61+D65</f>
        <v>70600</v>
      </c>
      <c r="E72" s="131">
        <f>+E22+E42+E47+E51+E61+E65+E69+E71</f>
        <v>758195</v>
      </c>
      <c r="F72" s="175">
        <f>+F22+F42+F47+F51+F61+F65+F69+F71</f>
        <v>741828</v>
      </c>
      <c r="G72" s="176">
        <f>+F72/E72*100</f>
        <v>97.84132050461952</v>
      </c>
    </row>
    <row r="73" ht="12.75">
      <c r="B73" s="67"/>
    </row>
    <row r="74" ht="12.75">
      <c r="B74" s="68"/>
    </row>
    <row r="75" ht="12.75">
      <c r="B75" s="69"/>
    </row>
  </sheetData>
  <sheetProtection/>
  <mergeCells count="10">
    <mergeCell ref="F5:F8"/>
    <mergeCell ref="G5:G8"/>
    <mergeCell ref="D5:D8"/>
    <mergeCell ref="E5:E8"/>
    <mergeCell ref="C5:C8"/>
    <mergeCell ref="A1:B1"/>
    <mergeCell ref="A2:B2"/>
    <mergeCell ref="A4:B4"/>
    <mergeCell ref="A5:A8"/>
    <mergeCell ref="B5:B8"/>
  </mergeCells>
  <printOptions/>
  <pageMargins left="0" right="0" top="0" bottom="0" header="0.5118110236220472" footer="0.5118110236220472"/>
  <pageSetup horizontalDpi="600" verticalDpi="600" orientation="portrait" paperSize="9" scale="75" r:id="rId1"/>
  <ignoredErrors>
    <ignoredError sqref="E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3">
      <selection activeCell="B11" sqref="B11"/>
    </sheetView>
  </sheetViews>
  <sheetFormatPr defaultColWidth="9.00390625" defaultRowHeight="12.75"/>
  <cols>
    <col min="1" max="1" width="7.375" style="32" customWidth="1"/>
    <col min="2" max="2" width="63.625" style="32" customWidth="1"/>
    <col min="3" max="3" width="11.375" style="32" customWidth="1"/>
    <col min="4" max="4" width="11.625" style="32" customWidth="1"/>
    <col min="5" max="5" width="10.25390625" style="32" customWidth="1"/>
    <col min="6" max="6" width="9.625" style="32" bestFit="1" customWidth="1"/>
    <col min="7" max="16384" width="9.125" style="32" customWidth="1"/>
  </cols>
  <sheetData>
    <row r="1" spans="1:2" s="30" customFormat="1" ht="23.25" customHeight="1">
      <c r="A1" s="191" t="s">
        <v>20</v>
      </c>
      <c r="B1" s="191"/>
    </row>
    <row r="2" spans="1:3" s="30" customFormat="1" ht="20.25">
      <c r="A2" s="191" t="s">
        <v>150</v>
      </c>
      <c r="B2" s="191"/>
      <c r="C2" s="33"/>
    </row>
    <row r="3" spans="1:3" s="30" customFormat="1" ht="19.5" customHeight="1">
      <c r="A3" s="206"/>
      <c r="B3" s="206"/>
      <c r="C3" s="83" t="s">
        <v>123</v>
      </c>
    </row>
    <row r="4" spans="1:2" s="30" customFormat="1" ht="29.25" customHeight="1">
      <c r="A4" s="191" t="s">
        <v>38</v>
      </c>
      <c r="B4" s="191" t="s">
        <v>16</v>
      </c>
    </row>
    <row r="5" spans="1:3" s="30" customFormat="1" ht="13.5" thickBot="1">
      <c r="A5" s="2"/>
      <c r="B5" s="1"/>
      <c r="C5" s="7" t="s">
        <v>22</v>
      </c>
    </row>
    <row r="6" spans="1:7" s="30" customFormat="1" ht="12.75" customHeight="1">
      <c r="A6" s="192" t="s">
        <v>23</v>
      </c>
      <c r="B6" s="194" t="s">
        <v>0</v>
      </c>
      <c r="C6" s="198" t="s">
        <v>164</v>
      </c>
      <c r="D6" s="200" t="s">
        <v>219</v>
      </c>
      <c r="E6" s="203" t="s">
        <v>166</v>
      </c>
      <c r="F6" s="196" t="s">
        <v>221</v>
      </c>
      <c r="G6" s="197" t="s">
        <v>220</v>
      </c>
    </row>
    <row r="7" spans="1:7" s="30" customFormat="1" ht="11.25" customHeight="1">
      <c r="A7" s="193"/>
      <c r="B7" s="195"/>
      <c r="C7" s="199"/>
      <c r="D7" s="201"/>
      <c r="E7" s="204"/>
      <c r="F7" s="196"/>
      <c r="G7" s="197"/>
    </row>
    <row r="8" spans="1:7" s="30" customFormat="1" ht="18" customHeight="1">
      <c r="A8" s="193"/>
      <c r="B8" s="195"/>
      <c r="C8" s="199"/>
      <c r="D8" s="202"/>
      <c r="E8" s="205"/>
      <c r="F8" s="196"/>
      <c r="G8" s="197"/>
    </row>
    <row r="9" spans="1:7" s="30" customFormat="1" ht="20.25" customHeight="1">
      <c r="A9" s="193"/>
      <c r="B9" s="195"/>
      <c r="C9" s="95"/>
      <c r="D9" s="44"/>
      <c r="E9" s="159"/>
      <c r="F9" s="44"/>
      <c r="G9" s="44"/>
    </row>
    <row r="10" spans="1:7" s="30" customFormat="1" ht="12.75">
      <c r="A10" s="13" t="s">
        <v>4</v>
      </c>
      <c r="B10" s="14" t="s">
        <v>39</v>
      </c>
      <c r="C10" s="96"/>
      <c r="D10" s="44"/>
      <c r="E10" s="159"/>
      <c r="F10" s="44"/>
      <c r="G10" s="44"/>
    </row>
    <row r="11" spans="1:7" s="30" customFormat="1" ht="12.75">
      <c r="A11" s="15"/>
      <c r="B11" s="16" t="s">
        <v>40</v>
      </c>
      <c r="C11" s="97">
        <v>10573</v>
      </c>
      <c r="D11" s="75">
        <v>15924</v>
      </c>
      <c r="E11" s="160">
        <f>C11+D11</f>
        <v>26497</v>
      </c>
      <c r="F11" s="44">
        <v>26282</v>
      </c>
      <c r="G11" s="44">
        <f>+F11/E11*100</f>
        <v>99.18858738725139</v>
      </c>
    </row>
    <row r="12" spans="1:7" s="30" customFormat="1" ht="12.75" customHeight="1" hidden="1">
      <c r="A12" s="15"/>
      <c r="B12" s="17" t="s">
        <v>41</v>
      </c>
      <c r="C12" s="98"/>
      <c r="D12" s="53"/>
      <c r="E12" s="159">
        <f aca="true" t="shared" si="0" ref="E12:E22">C12+D12</f>
        <v>0</v>
      </c>
      <c r="F12" s="44"/>
      <c r="G12" s="44" t="e">
        <f aca="true" t="shared" si="1" ref="G12:G49">+F12/E12*100</f>
        <v>#DIV/0!</v>
      </c>
    </row>
    <row r="13" spans="1:7" s="30" customFormat="1" ht="12.75" customHeight="1" hidden="1">
      <c r="A13" s="15"/>
      <c r="B13" s="17" t="s">
        <v>42</v>
      </c>
      <c r="C13" s="98"/>
      <c r="D13" s="53"/>
      <c r="E13" s="159">
        <f t="shared" si="0"/>
        <v>0</v>
      </c>
      <c r="F13" s="44"/>
      <c r="G13" s="44" t="e">
        <f t="shared" si="1"/>
        <v>#DIV/0!</v>
      </c>
    </row>
    <row r="14" spans="1:7" s="30" customFormat="1" ht="12.75">
      <c r="A14" s="20"/>
      <c r="B14" s="17" t="s">
        <v>43</v>
      </c>
      <c r="C14" s="97">
        <v>2129</v>
      </c>
      <c r="D14" s="75">
        <v>2073</v>
      </c>
      <c r="E14" s="160">
        <f t="shared" si="0"/>
        <v>4202</v>
      </c>
      <c r="F14" s="44">
        <v>4383</v>
      </c>
      <c r="G14" s="44">
        <f t="shared" si="1"/>
        <v>104.30747263207995</v>
      </c>
    </row>
    <row r="15" spans="1:7" s="30" customFormat="1" ht="12.75">
      <c r="A15" s="34"/>
      <c r="B15" s="17" t="s">
        <v>44</v>
      </c>
      <c r="C15" s="99">
        <v>18723</v>
      </c>
      <c r="D15" s="75">
        <v>18031</v>
      </c>
      <c r="E15" s="160">
        <f t="shared" si="0"/>
        <v>36754</v>
      </c>
      <c r="F15" s="44">
        <v>37012</v>
      </c>
      <c r="G15" s="44">
        <f t="shared" si="1"/>
        <v>100.70196441203679</v>
      </c>
    </row>
    <row r="16" spans="1:7" s="35" customFormat="1" ht="12.75" customHeight="1">
      <c r="A16" s="21"/>
      <c r="B16" s="17" t="s">
        <v>45</v>
      </c>
      <c r="C16" s="99">
        <v>1040</v>
      </c>
      <c r="D16" s="75">
        <v>0</v>
      </c>
      <c r="E16" s="160">
        <f t="shared" si="0"/>
        <v>1040</v>
      </c>
      <c r="F16" s="89">
        <v>1783</v>
      </c>
      <c r="G16" s="44">
        <f t="shared" si="1"/>
        <v>171.44230769230768</v>
      </c>
    </row>
    <row r="17" spans="1:7" s="30" customFormat="1" ht="12.75">
      <c r="A17" s="18"/>
      <c r="B17" s="19" t="s">
        <v>46</v>
      </c>
      <c r="C17" s="100">
        <v>37057</v>
      </c>
      <c r="D17" s="75">
        <v>29083</v>
      </c>
      <c r="E17" s="160">
        <f t="shared" si="0"/>
        <v>66140</v>
      </c>
      <c r="F17" s="44">
        <v>61842</v>
      </c>
      <c r="G17" s="44">
        <f t="shared" si="1"/>
        <v>93.50166313879649</v>
      </c>
    </row>
    <row r="18" spans="1:7" s="30" customFormat="1" ht="12.75">
      <c r="A18" s="18"/>
      <c r="B18" s="19" t="s">
        <v>47</v>
      </c>
      <c r="C18" s="101">
        <v>1200</v>
      </c>
      <c r="D18" s="75">
        <v>15710</v>
      </c>
      <c r="E18" s="160">
        <f t="shared" si="0"/>
        <v>16910</v>
      </c>
      <c r="F18" s="44">
        <v>15490</v>
      </c>
      <c r="G18" s="44">
        <f t="shared" si="1"/>
        <v>91.60260201064459</v>
      </c>
    </row>
    <row r="19" spans="1:7" s="30" customFormat="1" ht="12.75">
      <c r="A19" s="18"/>
      <c r="B19" s="19" t="s">
        <v>48</v>
      </c>
      <c r="C19" s="99">
        <f>C20+C21+C22</f>
        <v>13365</v>
      </c>
      <c r="D19" s="75">
        <f>D20+D21+D22</f>
        <v>-1385</v>
      </c>
      <c r="E19" s="160">
        <f t="shared" si="0"/>
        <v>11980</v>
      </c>
      <c r="F19" s="75">
        <f>+F20+F21+F22</f>
        <v>10396</v>
      </c>
      <c r="G19" s="44">
        <f t="shared" si="1"/>
        <v>86.77796327212019</v>
      </c>
    </row>
    <row r="20" spans="1:7" s="30" customFormat="1" ht="12.75">
      <c r="A20" s="18"/>
      <c r="B20" s="19" t="s">
        <v>49</v>
      </c>
      <c r="C20" s="102">
        <v>12590</v>
      </c>
      <c r="D20" s="44">
        <v>-1485</v>
      </c>
      <c r="E20" s="159">
        <f t="shared" si="0"/>
        <v>11105</v>
      </c>
      <c r="F20" s="44">
        <v>9514</v>
      </c>
      <c r="G20" s="44">
        <f t="shared" si="1"/>
        <v>85.67312021611887</v>
      </c>
    </row>
    <row r="21" spans="1:7" s="30" customFormat="1" ht="12.75">
      <c r="A21" s="18"/>
      <c r="B21" s="36" t="s">
        <v>50</v>
      </c>
      <c r="C21" s="102">
        <v>250</v>
      </c>
      <c r="D21" s="44">
        <v>80</v>
      </c>
      <c r="E21" s="159">
        <f t="shared" si="0"/>
        <v>330</v>
      </c>
      <c r="F21" s="44">
        <v>284</v>
      </c>
      <c r="G21" s="44">
        <f t="shared" si="1"/>
        <v>86.06060606060606</v>
      </c>
    </row>
    <row r="22" spans="1:7" s="30" customFormat="1" ht="12.75">
      <c r="A22" s="18"/>
      <c r="B22" s="85" t="s">
        <v>51</v>
      </c>
      <c r="C22" s="103">
        <v>525</v>
      </c>
      <c r="D22" s="44">
        <v>20</v>
      </c>
      <c r="E22" s="159">
        <f t="shared" si="0"/>
        <v>545</v>
      </c>
      <c r="F22" s="44">
        <v>598</v>
      </c>
      <c r="G22" s="44">
        <f t="shared" si="1"/>
        <v>109.72477064220183</v>
      </c>
    </row>
    <row r="23" spans="1:7" s="30" customFormat="1" ht="12.75">
      <c r="A23" s="18"/>
      <c r="B23" s="85" t="s">
        <v>133</v>
      </c>
      <c r="C23" s="103"/>
      <c r="D23" s="53">
        <v>404</v>
      </c>
      <c r="E23" s="161">
        <v>404</v>
      </c>
      <c r="F23" s="44">
        <v>455</v>
      </c>
      <c r="G23" s="44">
        <f t="shared" si="1"/>
        <v>112.62376237623761</v>
      </c>
    </row>
    <row r="24" spans="1:7" s="30" customFormat="1" ht="13.5" thickBot="1">
      <c r="A24" s="18"/>
      <c r="B24" s="85" t="s">
        <v>134</v>
      </c>
      <c r="C24" s="103"/>
      <c r="D24" s="44"/>
      <c r="E24" s="159"/>
      <c r="F24" s="44">
        <v>905</v>
      </c>
      <c r="G24" s="44"/>
    </row>
    <row r="25" spans="1:7" s="30" customFormat="1" ht="21.75" customHeight="1" thickBot="1">
      <c r="A25" s="18"/>
      <c r="B25" s="14" t="s">
        <v>52</v>
      </c>
      <c r="C25" s="104">
        <f>C11+C14+C15+C16+C17+C18+C19</f>
        <v>84087</v>
      </c>
      <c r="D25" s="75">
        <f>D11+D14+D15+D16+D17+D18+D19+D23</f>
        <v>79840</v>
      </c>
      <c r="E25" s="160">
        <f>E11+E14+E15+E16+E17+E18+E19+E23</f>
        <v>163927</v>
      </c>
      <c r="F25" s="75">
        <f>+F11+F14+F15+F16+F17+F18+F19+F23+F24</f>
        <v>158548</v>
      </c>
      <c r="G25" s="44">
        <f t="shared" si="1"/>
        <v>96.7186613553594</v>
      </c>
    </row>
    <row r="26" spans="1:7" s="37" customFormat="1" ht="15.75">
      <c r="A26" s="13" t="s">
        <v>1</v>
      </c>
      <c r="B26" s="14" t="s">
        <v>53</v>
      </c>
      <c r="C26" s="105"/>
      <c r="D26" s="110"/>
      <c r="E26" s="162"/>
      <c r="F26" s="110"/>
      <c r="G26" s="44"/>
    </row>
    <row r="27" spans="1:7" s="38" customFormat="1" ht="12.75" customHeight="1">
      <c r="A27" s="18"/>
      <c r="B27" s="81" t="s">
        <v>139</v>
      </c>
      <c r="C27" s="106">
        <v>640</v>
      </c>
      <c r="D27" s="111">
        <v>0</v>
      </c>
      <c r="E27" s="163">
        <f>C27+D27</f>
        <v>640</v>
      </c>
      <c r="F27" s="111"/>
      <c r="G27" s="44">
        <f t="shared" si="1"/>
        <v>0</v>
      </c>
    </row>
    <row r="28" spans="1:7" s="38" customFormat="1" ht="12.75">
      <c r="A28" s="18"/>
      <c r="B28" s="81" t="s">
        <v>215</v>
      </c>
      <c r="C28" s="117">
        <v>500000</v>
      </c>
      <c r="D28" s="111">
        <v>0</v>
      </c>
      <c r="E28" s="163">
        <f>C28+D28</f>
        <v>500000</v>
      </c>
      <c r="F28" s="89">
        <v>500000</v>
      </c>
      <c r="G28" s="44">
        <f t="shared" si="1"/>
        <v>100</v>
      </c>
    </row>
    <row r="29" spans="1:7" s="38" customFormat="1" ht="12.75">
      <c r="A29" s="18"/>
      <c r="B29" s="81" t="s">
        <v>168</v>
      </c>
      <c r="C29" s="117"/>
      <c r="D29" s="118">
        <v>43032</v>
      </c>
      <c r="E29" s="163">
        <f aca="true" t="shared" si="2" ref="E29:E40">C29+D29</f>
        <v>43032</v>
      </c>
      <c r="F29" s="89">
        <v>43032</v>
      </c>
      <c r="G29" s="44">
        <f t="shared" si="1"/>
        <v>100</v>
      </c>
    </row>
    <row r="30" spans="1:7" s="38" customFormat="1" ht="12.75">
      <c r="A30" s="18"/>
      <c r="B30" s="81" t="s">
        <v>169</v>
      </c>
      <c r="C30" s="117"/>
      <c r="D30" s="118">
        <v>9300</v>
      </c>
      <c r="E30" s="163">
        <f t="shared" si="2"/>
        <v>9300</v>
      </c>
      <c r="F30" s="89">
        <v>9300</v>
      </c>
      <c r="G30" s="44">
        <f t="shared" si="1"/>
        <v>100</v>
      </c>
    </row>
    <row r="31" spans="1:7" s="38" customFormat="1" ht="12.75">
      <c r="A31" s="18"/>
      <c r="B31" s="81" t="s">
        <v>172</v>
      </c>
      <c r="C31" s="117"/>
      <c r="D31" s="118">
        <v>1300</v>
      </c>
      <c r="E31" s="163">
        <f t="shared" si="2"/>
        <v>1300</v>
      </c>
      <c r="F31" s="89">
        <v>1300</v>
      </c>
      <c r="G31" s="44">
        <f t="shared" si="1"/>
        <v>100</v>
      </c>
    </row>
    <row r="32" spans="1:7" s="38" customFormat="1" ht="12.75">
      <c r="A32" s="18"/>
      <c r="B32" s="81" t="s">
        <v>173</v>
      </c>
      <c r="C32" s="117"/>
      <c r="D32" s="118">
        <v>4021</v>
      </c>
      <c r="E32" s="163">
        <f t="shared" si="2"/>
        <v>4021</v>
      </c>
      <c r="F32" s="89">
        <v>3920</v>
      </c>
      <c r="G32" s="44">
        <f t="shared" si="1"/>
        <v>97.48818701815469</v>
      </c>
    </row>
    <row r="33" spans="1:7" s="38" customFormat="1" ht="12.75">
      <c r="A33" s="18"/>
      <c r="B33" s="81" t="s">
        <v>192</v>
      </c>
      <c r="C33" s="117"/>
      <c r="D33" s="118">
        <v>30</v>
      </c>
      <c r="E33" s="163">
        <f t="shared" si="2"/>
        <v>30</v>
      </c>
      <c r="F33" s="89">
        <v>0</v>
      </c>
      <c r="G33" s="44">
        <f t="shared" si="1"/>
        <v>0</v>
      </c>
    </row>
    <row r="34" spans="1:7" s="38" customFormat="1" ht="12.75">
      <c r="A34" s="18"/>
      <c r="B34" s="81" t="s">
        <v>194</v>
      </c>
      <c r="C34" s="117"/>
      <c r="D34" s="118">
        <v>4791</v>
      </c>
      <c r="E34" s="163">
        <f t="shared" si="2"/>
        <v>4791</v>
      </c>
      <c r="F34" s="89">
        <v>1857</v>
      </c>
      <c r="G34" s="44">
        <f t="shared" si="1"/>
        <v>38.76017532874139</v>
      </c>
    </row>
    <row r="35" spans="1:7" s="38" customFormat="1" ht="12.75">
      <c r="A35" s="18"/>
      <c r="B35" s="81" t="s">
        <v>193</v>
      </c>
      <c r="C35" s="117"/>
      <c r="D35" s="118">
        <v>681</v>
      </c>
      <c r="E35" s="163">
        <f t="shared" si="2"/>
        <v>681</v>
      </c>
      <c r="F35" s="89">
        <v>295</v>
      </c>
      <c r="G35" s="44">
        <f t="shared" si="1"/>
        <v>43.31864904552129</v>
      </c>
    </row>
    <row r="36" spans="1:7" s="38" customFormat="1" ht="12.75">
      <c r="A36" s="18"/>
      <c r="B36" s="81" t="s">
        <v>195</v>
      </c>
      <c r="C36" s="117"/>
      <c r="D36" s="118">
        <v>12358</v>
      </c>
      <c r="E36" s="163">
        <f t="shared" si="2"/>
        <v>12358</v>
      </c>
      <c r="F36" s="89">
        <v>6590</v>
      </c>
      <c r="G36" s="44">
        <f t="shared" si="1"/>
        <v>53.325780870691055</v>
      </c>
    </row>
    <row r="37" spans="1:7" s="38" customFormat="1" ht="12.75">
      <c r="A37" s="18"/>
      <c r="B37" s="81" t="s">
        <v>196</v>
      </c>
      <c r="C37" s="117"/>
      <c r="D37" s="118">
        <v>3336</v>
      </c>
      <c r="E37" s="163">
        <f t="shared" si="2"/>
        <v>3336</v>
      </c>
      <c r="F37" s="89">
        <v>1706</v>
      </c>
      <c r="G37" s="44">
        <f t="shared" si="1"/>
        <v>51.13908872901679</v>
      </c>
    </row>
    <row r="38" spans="1:7" s="38" customFormat="1" ht="12.75">
      <c r="A38" s="18"/>
      <c r="B38" s="81" t="s">
        <v>203</v>
      </c>
      <c r="C38" s="117"/>
      <c r="D38" s="118">
        <v>70</v>
      </c>
      <c r="E38" s="163">
        <f t="shared" si="2"/>
        <v>70</v>
      </c>
      <c r="F38" s="89">
        <v>70</v>
      </c>
      <c r="G38" s="44">
        <f t="shared" si="1"/>
        <v>100</v>
      </c>
    </row>
    <row r="39" spans="1:7" s="38" customFormat="1" ht="12.75">
      <c r="A39" s="18"/>
      <c r="B39" s="81" t="s">
        <v>204</v>
      </c>
      <c r="C39" s="117"/>
      <c r="D39" s="118">
        <v>96</v>
      </c>
      <c r="E39" s="163">
        <f t="shared" si="2"/>
        <v>96</v>
      </c>
      <c r="F39" s="89">
        <v>96</v>
      </c>
      <c r="G39" s="44">
        <f t="shared" si="1"/>
        <v>100</v>
      </c>
    </row>
    <row r="40" spans="1:7" s="38" customFormat="1" ht="12.75">
      <c r="A40" s="18"/>
      <c r="B40" s="81" t="s">
        <v>211</v>
      </c>
      <c r="C40" s="117"/>
      <c r="D40" s="118">
        <v>1000</v>
      </c>
      <c r="E40" s="163">
        <f t="shared" si="2"/>
        <v>1000</v>
      </c>
      <c r="F40" s="89">
        <v>974</v>
      </c>
      <c r="G40" s="44">
        <f t="shared" si="1"/>
        <v>97.39999999999999</v>
      </c>
    </row>
    <row r="41" spans="1:7" s="38" customFormat="1" ht="12.75">
      <c r="A41" s="18"/>
      <c r="B41" s="81" t="s">
        <v>216</v>
      </c>
      <c r="C41" s="117"/>
      <c r="D41" s="118"/>
      <c r="E41" s="163"/>
      <c r="F41" s="89">
        <v>300</v>
      </c>
      <c r="G41" s="44"/>
    </row>
    <row r="42" spans="1:7" s="38" customFormat="1" ht="12.75">
      <c r="A42" s="18"/>
      <c r="B42" s="81" t="s">
        <v>217</v>
      </c>
      <c r="C42" s="117"/>
      <c r="D42" s="118"/>
      <c r="E42" s="163"/>
      <c r="F42" s="89">
        <v>287</v>
      </c>
      <c r="G42" s="44"/>
    </row>
    <row r="43" spans="1:7" s="38" customFormat="1" ht="12.75">
      <c r="A43" s="18"/>
      <c r="B43" s="81" t="s">
        <v>218</v>
      </c>
      <c r="C43" s="117"/>
      <c r="D43" s="118"/>
      <c r="E43" s="163"/>
      <c r="F43" s="89">
        <v>11</v>
      </c>
      <c r="G43" s="44"/>
    </row>
    <row r="44" spans="1:7" s="38" customFormat="1" ht="12.75">
      <c r="A44" s="18"/>
      <c r="B44" s="81" t="s">
        <v>224</v>
      </c>
      <c r="C44" s="117"/>
      <c r="D44" s="118"/>
      <c r="E44" s="163"/>
      <c r="F44" s="89">
        <v>250</v>
      </c>
      <c r="G44" s="44"/>
    </row>
    <row r="45" spans="1:7" s="38" customFormat="1" ht="18.75" customHeight="1">
      <c r="A45" s="18"/>
      <c r="B45" s="82" t="s">
        <v>106</v>
      </c>
      <c r="C45" s="138">
        <f>SUM(C27:C28)</f>
        <v>500640</v>
      </c>
      <c r="D45" s="119">
        <f>SUM(D27:D40)</f>
        <v>80015</v>
      </c>
      <c r="E45" s="164">
        <f>SUM(E27:E40)</f>
        <v>580655</v>
      </c>
      <c r="F45" s="111">
        <f>SUM(F27:F44)</f>
        <v>569988</v>
      </c>
      <c r="G45" s="44">
        <f t="shared" si="1"/>
        <v>98.16293668357287</v>
      </c>
    </row>
    <row r="46" spans="1:7" s="38" customFormat="1" ht="18.75" customHeight="1" thickBot="1">
      <c r="A46" s="18" t="s">
        <v>28</v>
      </c>
      <c r="B46" s="114" t="s">
        <v>170</v>
      </c>
      <c r="C46" s="116"/>
      <c r="D46" s="111"/>
      <c r="E46" s="165"/>
      <c r="F46" s="111"/>
      <c r="G46" s="44"/>
    </row>
    <row r="47" spans="1:7" s="38" customFormat="1" ht="13.5" customHeight="1" thickBot="1">
      <c r="A47" s="18"/>
      <c r="B47" s="115" t="s">
        <v>171</v>
      </c>
      <c r="C47" s="107"/>
      <c r="D47" s="111">
        <v>9950</v>
      </c>
      <c r="E47" s="165">
        <f>C47+D47</f>
        <v>9950</v>
      </c>
      <c r="F47" s="111">
        <v>7950</v>
      </c>
      <c r="G47" s="44">
        <f t="shared" si="1"/>
        <v>79.89949748743719</v>
      </c>
    </row>
    <row r="48" spans="1:7" s="37" customFormat="1" ht="16.5" thickBot="1">
      <c r="A48" s="13"/>
      <c r="B48" s="14" t="s">
        <v>111</v>
      </c>
      <c r="C48" s="107">
        <v>102868</v>
      </c>
      <c r="D48" s="119">
        <v>-99205</v>
      </c>
      <c r="E48" s="165">
        <f>+C48+D48</f>
        <v>3663</v>
      </c>
      <c r="F48" s="118">
        <v>5342</v>
      </c>
      <c r="G48" s="44">
        <f t="shared" si="1"/>
        <v>145.83674583674585</v>
      </c>
    </row>
    <row r="49" spans="1:7" s="35" customFormat="1" ht="19.5" customHeight="1" thickBot="1">
      <c r="A49" s="76"/>
      <c r="B49" s="77" t="s">
        <v>54</v>
      </c>
      <c r="C49" s="108">
        <f>C25+C45+C48</f>
        <v>687595</v>
      </c>
      <c r="D49" s="109">
        <f>D25+D45+D47+D48</f>
        <v>70600</v>
      </c>
      <c r="E49" s="166">
        <f>E25+E45+E47+E48</f>
        <v>758195</v>
      </c>
      <c r="F49" s="109">
        <f>+F25+F45+F47+F48</f>
        <v>741828</v>
      </c>
      <c r="G49" s="44">
        <f t="shared" si="1"/>
        <v>97.84132050461952</v>
      </c>
    </row>
    <row r="50" spans="1:3" s="39" customFormat="1" ht="15.75">
      <c r="A50" s="30"/>
      <c r="B50" s="30"/>
      <c r="C50" s="8"/>
    </row>
    <row r="51" spans="1:2" s="30" customFormat="1" ht="15.75">
      <c r="A51" s="39"/>
      <c r="B51" s="10" t="s">
        <v>229</v>
      </c>
    </row>
    <row r="52" spans="1:3" ht="12.75">
      <c r="A52" s="30"/>
      <c r="B52" s="30"/>
      <c r="C52" s="30"/>
    </row>
    <row r="53" ht="15.75">
      <c r="C53" s="39"/>
    </row>
    <row r="54" ht="12.75">
      <c r="C54" s="30"/>
    </row>
  </sheetData>
  <sheetProtection/>
  <mergeCells count="11">
    <mergeCell ref="B6:B9"/>
    <mergeCell ref="F6:F8"/>
    <mergeCell ref="G6:G8"/>
    <mergeCell ref="C6:C8"/>
    <mergeCell ref="D6:D8"/>
    <mergeCell ref="E6:E8"/>
    <mergeCell ref="A1:B1"/>
    <mergeCell ref="A2:B2"/>
    <mergeCell ref="A3:B3"/>
    <mergeCell ref="A4:B4"/>
    <mergeCell ref="A6:A9"/>
  </mergeCells>
  <printOptions/>
  <pageMargins left="0" right="0" top="0.984251968503937" bottom="0.984251968503937" header="0.5118110236220472" footer="0.5118110236220472"/>
  <pageSetup horizontalDpi="600" verticalDpi="600" orientation="portrait" paperSize="9" scale="80" r:id="rId1"/>
  <ignoredErrors>
    <ignoredError sqref="E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34">
      <pane xSplit="1" topLeftCell="C1" activePane="topRight" state="frozen"/>
      <selection pane="topLeft" activeCell="A1" sqref="A1"/>
      <selection pane="topRight" activeCell="L71" sqref="L71"/>
    </sheetView>
  </sheetViews>
  <sheetFormatPr defaultColWidth="9.00390625" defaultRowHeight="12.75"/>
  <cols>
    <col min="1" max="1" width="2.625" style="32" customWidth="1"/>
    <col min="2" max="2" width="41.375" style="40" customWidth="1"/>
    <col min="3" max="3" width="9.00390625" style="32" customWidth="1"/>
    <col min="4" max="4" width="12.625" style="32" customWidth="1"/>
    <col min="5" max="5" width="12.625" style="32" bestFit="1" customWidth="1"/>
    <col min="6" max="7" width="23.875" style="32" bestFit="1" customWidth="1"/>
    <col min="8" max="8" width="11.25390625" style="32" bestFit="1" customWidth="1"/>
    <col min="9" max="9" width="7.25390625" style="32" customWidth="1"/>
    <col min="10" max="10" width="14.75390625" style="29" customWidth="1"/>
    <col min="11" max="16384" width="9.125" style="32" customWidth="1"/>
  </cols>
  <sheetData>
    <row r="1" spans="2:10" ht="19.5" customHeight="1">
      <c r="B1" s="219" t="s">
        <v>55</v>
      </c>
      <c r="C1" s="220"/>
      <c r="D1" s="220"/>
      <c r="E1" s="220"/>
      <c r="F1" s="220"/>
      <c r="G1" s="220"/>
      <c r="H1" s="220"/>
      <c r="I1" s="220"/>
      <c r="J1" s="220"/>
    </row>
    <row r="2" ht="3" customHeight="1"/>
    <row r="3" ht="12.75">
      <c r="J3" s="41" t="s">
        <v>56</v>
      </c>
    </row>
    <row r="4" spans="2:14" s="30" customFormat="1" ht="33" customHeight="1">
      <c r="B4" s="42" t="s">
        <v>165</v>
      </c>
      <c r="C4" s="87" t="s">
        <v>112</v>
      </c>
      <c r="D4" s="87" t="s">
        <v>113</v>
      </c>
      <c r="E4" s="88" t="s">
        <v>114</v>
      </c>
      <c r="F4" s="88" t="s">
        <v>58</v>
      </c>
      <c r="G4" s="88" t="s">
        <v>141</v>
      </c>
      <c r="H4" s="88" t="s">
        <v>59</v>
      </c>
      <c r="I4" s="88" t="s">
        <v>128</v>
      </c>
      <c r="J4" s="139" t="s">
        <v>57</v>
      </c>
      <c r="K4" s="153">
        <v>41576</v>
      </c>
      <c r="L4" s="154" t="s">
        <v>199</v>
      </c>
      <c r="M4" s="44" t="s">
        <v>221</v>
      </c>
      <c r="N4" s="44" t="s">
        <v>220</v>
      </c>
    </row>
    <row r="5" spans="2:14" s="30" customFormat="1" ht="17.25" customHeight="1">
      <c r="B5" s="45"/>
      <c r="C5" s="72">
        <v>841126</v>
      </c>
      <c r="D5" s="72">
        <v>841129</v>
      </c>
      <c r="E5" s="72"/>
      <c r="F5" s="72"/>
      <c r="G5" s="72"/>
      <c r="H5" s="72"/>
      <c r="I5" s="72"/>
      <c r="J5" s="140"/>
      <c r="K5" s="44"/>
      <c r="L5" s="44"/>
      <c r="M5" s="44"/>
      <c r="N5" s="44"/>
    </row>
    <row r="6" spans="2:14" s="30" customFormat="1" ht="12.75" customHeight="1" thickBot="1">
      <c r="B6" s="42"/>
      <c r="C6" s="44"/>
      <c r="D6" s="44"/>
      <c r="E6" s="44"/>
      <c r="F6" s="44"/>
      <c r="G6" s="78"/>
      <c r="H6" s="78"/>
      <c r="I6" s="78"/>
      <c r="J6" s="141"/>
      <c r="K6" s="44"/>
      <c r="L6" s="44"/>
      <c r="M6" s="44"/>
      <c r="N6" s="44"/>
    </row>
    <row r="7" spans="1:14" s="46" customFormat="1" ht="15.75" customHeight="1" thickBot="1">
      <c r="A7" s="46">
        <v>1</v>
      </c>
      <c r="B7" s="47" t="s">
        <v>60</v>
      </c>
      <c r="C7" s="48"/>
      <c r="D7" s="48"/>
      <c r="E7" s="48"/>
      <c r="F7" s="48"/>
      <c r="G7" s="48"/>
      <c r="H7" s="48"/>
      <c r="I7" s="48"/>
      <c r="J7" s="142">
        <f>J16+J19</f>
        <v>10573</v>
      </c>
      <c r="K7" s="48">
        <f>+K16+K19</f>
        <v>15924</v>
      </c>
      <c r="L7" s="48">
        <f>+L16+L19</f>
        <v>26497</v>
      </c>
      <c r="M7" s="48">
        <f>+M16+M19</f>
        <v>26282</v>
      </c>
      <c r="N7" s="48">
        <f>+M7/L7*100</f>
        <v>99.18858738725139</v>
      </c>
    </row>
    <row r="8" spans="2:14" s="30" customFormat="1" ht="15.75" customHeight="1">
      <c r="B8" s="42" t="s">
        <v>146</v>
      </c>
      <c r="C8" s="44">
        <v>4174</v>
      </c>
      <c r="D8" s="44"/>
      <c r="E8" s="44"/>
      <c r="F8" s="44"/>
      <c r="G8" s="79"/>
      <c r="H8" s="79"/>
      <c r="I8" s="44"/>
      <c r="J8" s="143">
        <f>SUM(C8:I8)</f>
        <v>4174</v>
      </c>
      <c r="K8" s="44">
        <v>-2435</v>
      </c>
      <c r="L8" s="44">
        <f>J8+K8</f>
        <v>1739</v>
      </c>
      <c r="M8" s="44">
        <v>1739</v>
      </c>
      <c r="N8" s="48">
        <f aca="true" t="shared" si="0" ref="N8:N61">+M8/L8*100</f>
        <v>100</v>
      </c>
    </row>
    <row r="9" spans="2:14" s="30" customFormat="1" ht="15.75" customHeight="1">
      <c r="B9" s="42" t="s">
        <v>201</v>
      </c>
      <c r="C9" s="44"/>
      <c r="D9" s="44"/>
      <c r="E9" s="44"/>
      <c r="F9" s="44"/>
      <c r="G9" s="79"/>
      <c r="H9" s="79"/>
      <c r="I9" s="79"/>
      <c r="J9" s="143"/>
      <c r="K9" s="44">
        <v>1894</v>
      </c>
      <c r="L9" s="44">
        <f>J9+K9</f>
        <v>1894</v>
      </c>
      <c r="M9" s="44">
        <v>1294</v>
      </c>
      <c r="N9" s="48">
        <f t="shared" si="0"/>
        <v>68.32101372756073</v>
      </c>
    </row>
    <row r="10" spans="2:14" s="30" customFormat="1" ht="15.75" customHeight="1">
      <c r="B10" s="42" t="s">
        <v>132</v>
      </c>
      <c r="C10" s="44"/>
      <c r="D10" s="44"/>
      <c r="E10" s="44"/>
      <c r="F10" s="44"/>
      <c r="G10" s="79">
        <v>1292</v>
      </c>
      <c r="H10" s="79"/>
      <c r="I10" s="79"/>
      <c r="J10" s="143">
        <f>SUM(C10:I10)</f>
        <v>1292</v>
      </c>
      <c r="K10" s="44">
        <v>0</v>
      </c>
      <c r="L10" s="44">
        <f aca="true" t="shared" si="1" ref="L10:L23">J10+K10</f>
        <v>1292</v>
      </c>
      <c r="M10" s="44">
        <v>1009</v>
      </c>
      <c r="N10" s="48">
        <f t="shared" si="0"/>
        <v>78.09597523219814</v>
      </c>
    </row>
    <row r="11" spans="2:14" s="30" customFormat="1" ht="15.75" customHeight="1">
      <c r="B11" s="42" t="s">
        <v>200</v>
      </c>
      <c r="C11" s="44"/>
      <c r="D11" s="44"/>
      <c r="E11" s="44"/>
      <c r="F11" s="44"/>
      <c r="G11" s="44"/>
      <c r="H11" s="44"/>
      <c r="I11" s="79"/>
      <c r="J11" s="143">
        <f>SUM(C11:I11)</f>
        <v>0</v>
      </c>
      <c r="K11" s="44">
        <v>15893</v>
      </c>
      <c r="L11" s="44">
        <f t="shared" si="1"/>
        <v>15893</v>
      </c>
      <c r="M11" s="44">
        <v>16632</v>
      </c>
      <c r="N11" s="48">
        <f t="shared" si="0"/>
        <v>104.64984584408231</v>
      </c>
    </row>
    <row r="12" spans="2:14" s="30" customFormat="1" ht="15.75" customHeight="1">
      <c r="B12" s="42" t="s">
        <v>159</v>
      </c>
      <c r="C12" s="44">
        <v>661</v>
      </c>
      <c r="D12" s="44"/>
      <c r="E12" s="44"/>
      <c r="F12" s="44"/>
      <c r="G12" s="44"/>
      <c r="H12" s="44"/>
      <c r="I12" s="79"/>
      <c r="J12" s="143">
        <f>SUM(C12:I12)</f>
        <v>661</v>
      </c>
      <c r="K12" s="44">
        <v>0</v>
      </c>
      <c r="L12" s="44">
        <f t="shared" si="1"/>
        <v>661</v>
      </c>
      <c r="M12" s="44">
        <v>661</v>
      </c>
      <c r="N12" s="48">
        <f t="shared" si="0"/>
        <v>100</v>
      </c>
    </row>
    <row r="13" spans="2:14" s="30" customFormat="1" ht="15.75" customHeight="1">
      <c r="B13" s="42" t="s">
        <v>137</v>
      </c>
      <c r="C13" s="44">
        <v>147</v>
      </c>
      <c r="D13" s="44"/>
      <c r="E13" s="44"/>
      <c r="F13" s="44"/>
      <c r="G13" s="78"/>
      <c r="H13" s="78"/>
      <c r="I13" s="78"/>
      <c r="J13" s="143">
        <f>SUM(C13+I13)</f>
        <v>147</v>
      </c>
      <c r="K13" s="44">
        <v>-147</v>
      </c>
      <c r="L13" s="44">
        <f t="shared" si="1"/>
        <v>0</v>
      </c>
      <c r="M13" s="44">
        <v>48</v>
      </c>
      <c r="N13" s="48"/>
    </row>
    <row r="14" spans="2:14" s="30" customFormat="1" ht="15.75" customHeight="1">
      <c r="B14" s="42" t="s">
        <v>160</v>
      </c>
      <c r="C14" s="44">
        <v>1252</v>
      </c>
      <c r="D14" s="44"/>
      <c r="E14" s="44"/>
      <c r="F14" s="44"/>
      <c r="G14" s="90"/>
      <c r="H14" s="90"/>
      <c r="I14" s="44"/>
      <c r="J14" s="143">
        <f>SUM(C14+I14)</f>
        <v>1252</v>
      </c>
      <c r="K14" s="44">
        <v>-351</v>
      </c>
      <c r="L14" s="44">
        <f t="shared" si="1"/>
        <v>901</v>
      </c>
      <c r="M14" s="44">
        <v>782</v>
      </c>
      <c r="N14" s="48">
        <f t="shared" si="0"/>
        <v>86.79245283018868</v>
      </c>
    </row>
    <row r="15" spans="2:14" s="30" customFormat="1" ht="15.75" customHeight="1">
      <c r="B15" s="42" t="s">
        <v>202</v>
      </c>
      <c r="C15" s="44">
        <v>2087</v>
      </c>
      <c r="D15" s="44"/>
      <c r="E15" s="44"/>
      <c r="F15" s="44"/>
      <c r="G15" s="90"/>
      <c r="H15" s="90"/>
      <c r="I15" s="44"/>
      <c r="J15" s="143">
        <f>SUM(C15:I15)</f>
        <v>2087</v>
      </c>
      <c r="K15" s="44">
        <v>911</v>
      </c>
      <c r="L15" s="44">
        <f t="shared" si="1"/>
        <v>2998</v>
      </c>
      <c r="M15" s="44">
        <v>2998</v>
      </c>
      <c r="N15" s="48">
        <f t="shared" si="0"/>
        <v>100</v>
      </c>
    </row>
    <row r="16" spans="2:14" s="49" customFormat="1" ht="15.75" customHeight="1">
      <c r="B16" s="50" t="s">
        <v>61</v>
      </c>
      <c r="C16" s="51"/>
      <c r="D16" s="51"/>
      <c r="E16" s="51"/>
      <c r="F16" s="51"/>
      <c r="G16" s="70"/>
      <c r="H16" s="70"/>
      <c r="I16" s="70"/>
      <c r="J16" s="144">
        <f>SUM(J8:J15)</f>
        <v>9613</v>
      </c>
      <c r="K16" s="51">
        <f>SUM(K8:K15)</f>
        <v>15765</v>
      </c>
      <c r="L16" s="112">
        <f t="shared" si="1"/>
        <v>25378</v>
      </c>
      <c r="M16" s="51">
        <f>SUM(M8:M15)</f>
        <v>25163</v>
      </c>
      <c r="N16" s="48">
        <f t="shared" si="0"/>
        <v>99.15280952005673</v>
      </c>
    </row>
    <row r="17" spans="2:14" s="30" customFormat="1" ht="15.75" customHeight="1">
      <c r="B17" s="42" t="s">
        <v>62</v>
      </c>
      <c r="C17" s="44">
        <v>240</v>
      </c>
      <c r="D17" s="44"/>
      <c r="E17" s="44"/>
      <c r="F17" s="44"/>
      <c r="G17" s="79"/>
      <c r="H17" s="79"/>
      <c r="I17" s="79"/>
      <c r="J17" s="145">
        <f>SUM(C17+I17)</f>
        <v>240</v>
      </c>
      <c r="K17" s="44">
        <v>159</v>
      </c>
      <c r="L17" s="44">
        <f t="shared" si="1"/>
        <v>399</v>
      </c>
      <c r="M17" s="44">
        <v>399</v>
      </c>
      <c r="N17" s="48">
        <f t="shared" si="0"/>
        <v>100</v>
      </c>
    </row>
    <row r="18" spans="2:14" s="30" customFormat="1" ht="15.75" customHeight="1">
      <c r="B18" s="42" t="s">
        <v>63</v>
      </c>
      <c r="C18" s="44">
        <v>720</v>
      </c>
      <c r="D18" s="44"/>
      <c r="E18" s="44"/>
      <c r="F18" s="44"/>
      <c r="G18" s="78"/>
      <c r="H18" s="78"/>
      <c r="I18" s="78"/>
      <c r="J18" s="145">
        <f>SUM(C18+I18)</f>
        <v>720</v>
      </c>
      <c r="K18" s="44">
        <v>0</v>
      </c>
      <c r="L18" s="44">
        <f t="shared" si="1"/>
        <v>720</v>
      </c>
      <c r="M18" s="44">
        <v>720</v>
      </c>
      <c r="N18" s="48">
        <f t="shared" si="0"/>
        <v>100</v>
      </c>
    </row>
    <row r="19" spans="2:14" s="49" customFormat="1" ht="15.75" customHeight="1">
      <c r="B19" s="50" t="s">
        <v>64</v>
      </c>
      <c r="C19" s="51"/>
      <c r="D19" s="51"/>
      <c r="E19" s="51"/>
      <c r="F19" s="51"/>
      <c r="G19" s="70"/>
      <c r="H19" s="70"/>
      <c r="I19" s="70"/>
      <c r="J19" s="70">
        <f>SUM(J17:J18)</f>
        <v>960</v>
      </c>
      <c r="K19" s="51">
        <f>SUM(K17:K18)</f>
        <v>159</v>
      </c>
      <c r="L19" s="51">
        <f t="shared" si="1"/>
        <v>1119</v>
      </c>
      <c r="M19" s="51">
        <f>SUM(M17:M18)</f>
        <v>1119</v>
      </c>
      <c r="N19" s="48">
        <f t="shared" si="0"/>
        <v>100</v>
      </c>
    </row>
    <row r="20" spans="1:14" s="46" customFormat="1" ht="15.75" customHeight="1">
      <c r="A20" s="46">
        <v>2</v>
      </c>
      <c r="B20" s="47" t="s">
        <v>65</v>
      </c>
      <c r="C20" s="48"/>
      <c r="D20" s="48"/>
      <c r="E20" s="48"/>
      <c r="F20" s="48"/>
      <c r="G20" s="62"/>
      <c r="H20" s="62"/>
      <c r="I20" s="62"/>
      <c r="J20" s="146"/>
      <c r="K20" s="48"/>
      <c r="L20" s="44">
        <f t="shared" si="1"/>
        <v>0</v>
      </c>
      <c r="M20" s="48"/>
      <c r="N20" s="48"/>
    </row>
    <row r="21" spans="2:14" s="30" customFormat="1" ht="15.75" customHeight="1">
      <c r="B21" s="42" t="s">
        <v>222</v>
      </c>
      <c r="C21" s="44">
        <v>1780</v>
      </c>
      <c r="D21" s="44"/>
      <c r="E21" s="44"/>
      <c r="F21" s="44"/>
      <c r="G21" s="44">
        <v>349</v>
      </c>
      <c r="H21" s="44"/>
      <c r="I21" s="44"/>
      <c r="J21" s="147">
        <f>SUM(C21:I21)</f>
        <v>2129</v>
      </c>
      <c r="K21" s="44">
        <v>2043</v>
      </c>
      <c r="L21" s="44">
        <f t="shared" si="1"/>
        <v>4172</v>
      </c>
      <c r="M21" s="44">
        <v>4373</v>
      </c>
      <c r="N21" s="48">
        <f t="shared" si="0"/>
        <v>104.81783317353788</v>
      </c>
    </row>
    <row r="22" spans="2:14" s="30" customFormat="1" ht="15.75" customHeight="1" thickBot="1">
      <c r="B22" s="42" t="s">
        <v>116</v>
      </c>
      <c r="C22" s="44"/>
      <c r="D22" s="44"/>
      <c r="E22" s="44"/>
      <c r="F22" s="44"/>
      <c r="G22" s="44"/>
      <c r="H22" s="44"/>
      <c r="I22" s="44"/>
      <c r="J22" s="147">
        <f>SUM(C22:I22)</f>
        <v>0</v>
      </c>
      <c r="K22" s="44">
        <v>30</v>
      </c>
      <c r="L22" s="44">
        <f t="shared" si="1"/>
        <v>30</v>
      </c>
      <c r="M22" s="44">
        <v>10</v>
      </c>
      <c r="N22" s="48">
        <f t="shared" si="0"/>
        <v>33.33333333333333</v>
      </c>
    </row>
    <row r="23" spans="2:14" s="49" customFormat="1" ht="15.75" customHeight="1" thickBot="1">
      <c r="B23" s="50" t="s">
        <v>66</v>
      </c>
      <c r="C23" s="51"/>
      <c r="D23" s="51"/>
      <c r="E23" s="51"/>
      <c r="F23" s="51"/>
      <c r="G23" s="51"/>
      <c r="H23" s="51"/>
      <c r="I23" s="51"/>
      <c r="J23" s="148">
        <f>SUM(J21:J22)</f>
        <v>2129</v>
      </c>
      <c r="K23" s="51">
        <f>SUM(K21:K22)</f>
        <v>2073</v>
      </c>
      <c r="L23" s="51">
        <f t="shared" si="1"/>
        <v>4202</v>
      </c>
      <c r="M23" s="51">
        <f>SUM(M21:M22)</f>
        <v>4383</v>
      </c>
      <c r="N23" s="48">
        <f t="shared" si="0"/>
        <v>104.30747263207995</v>
      </c>
    </row>
    <row r="24" spans="1:14" s="46" customFormat="1" ht="15.75" customHeight="1" thickBot="1">
      <c r="A24" s="46">
        <v>3</v>
      </c>
      <c r="B24" s="47" t="s">
        <v>67</v>
      </c>
      <c r="C24" s="48"/>
      <c r="D24" s="48"/>
      <c r="E24" s="48"/>
      <c r="F24" s="48"/>
      <c r="G24" s="48"/>
      <c r="H24" s="48"/>
      <c r="I24" s="48"/>
      <c r="J24" s="149">
        <f>J34+J49+J59+J60</f>
        <v>18723</v>
      </c>
      <c r="K24" s="48">
        <f>+K34+K49+K59+K61</f>
        <v>17966</v>
      </c>
      <c r="L24" s="48">
        <f>+L34+L49+L59</f>
        <v>36689</v>
      </c>
      <c r="M24" s="48">
        <f>+M34+M49+M59</f>
        <v>37012</v>
      </c>
      <c r="N24" s="48">
        <f t="shared" si="0"/>
        <v>100.88037286380114</v>
      </c>
    </row>
    <row r="25" spans="2:14" s="30" customFormat="1" ht="13.5" customHeight="1">
      <c r="B25" s="42" t="s">
        <v>68</v>
      </c>
      <c r="C25" s="44">
        <v>680</v>
      </c>
      <c r="D25" s="44"/>
      <c r="E25" s="44"/>
      <c r="F25" s="44"/>
      <c r="G25" s="79">
        <v>150</v>
      </c>
      <c r="H25" s="79">
        <v>5</v>
      </c>
      <c r="I25" s="44">
        <v>10</v>
      </c>
      <c r="J25" s="143">
        <f aca="true" t="shared" si="2" ref="J25:J33">SUM(C25:I25)</f>
        <v>845</v>
      </c>
      <c r="K25" s="44"/>
      <c r="L25" s="44">
        <f>+J25+K25</f>
        <v>845</v>
      </c>
      <c r="M25" s="44">
        <v>730</v>
      </c>
      <c r="N25" s="48">
        <f t="shared" si="0"/>
        <v>86.3905325443787</v>
      </c>
    </row>
    <row r="26" spans="2:14" s="30" customFormat="1" ht="15.75" customHeight="1">
      <c r="B26" s="42" t="s">
        <v>69</v>
      </c>
      <c r="C26" s="44">
        <v>60</v>
      </c>
      <c r="D26" s="44"/>
      <c r="E26" s="44"/>
      <c r="F26" s="44"/>
      <c r="G26" s="44"/>
      <c r="H26" s="44"/>
      <c r="I26" s="79"/>
      <c r="J26" s="143">
        <f t="shared" si="2"/>
        <v>60</v>
      </c>
      <c r="K26" s="44"/>
      <c r="L26" s="44">
        <f aca="true" t="shared" si="3" ref="L26:L61">+J26+K26</f>
        <v>60</v>
      </c>
      <c r="M26" s="44">
        <v>32</v>
      </c>
      <c r="N26" s="48">
        <f t="shared" si="0"/>
        <v>53.333333333333336</v>
      </c>
    </row>
    <row r="27" spans="2:14" s="30" customFormat="1" ht="15.75" customHeight="1">
      <c r="B27" s="42" t="s">
        <v>70</v>
      </c>
      <c r="C27" s="44">
        <v>32</v>
      </c>
      <c r="D27" s="44"/>
      <c r="E27" s="44"/>
      <c r="F27" s="44"/>
      <c r="G27" s="44"/>
      <c r="H27" s="44"/>
      <c r="I27" s="44">
        <v>32</v>
      </c>
      <c r="J27" s="143">
        <f t="shared" si="2"/>
        <v>64</v>
      </c>
      <c r="K27" s="44"/>
      <c r="L27" s="44">
        <f t="shared" si="3"/>
        <v>64</v>
      </c>
      <c r="M27" s="44">
        <v>67</v>
      </c>
      <c r="N27" s="48">
        <f t="shared" si="0"/>
        <v>104.6875</v>
      </c>
    </row>
    <row r="28" spans="2:14" s="30" customFormat="1" ht="15.75" customHeight="1">
      <c r="B28" s="42" t="s">
        <v>142</v>
      </c>
      <c r="C28" s="44"/>
      <c r="D28" s="44"/>
      <c r="E28" s="44"/>
      <c r="F28" s="44"/>
      <c r="G28" s="44"/>
      <c r="H28" s="44"/>
      <c r="I28" s="44"/>
      <c r="J28" s="143">
        <f t="shared" si="2"/>
        <v>0</v>
      </c>
      <c r="K28" s="44">
        <v>50</v>
      </c>
      <c r="L28" s="44">
        <f t="shared" si="3"/>
        <v>50</v>
      </c>
      <c r="M28" s="44">
        <v>110</v>
      </c>
      <c r="N28" s="48">
        <f t="shared" si="0"/>
        <v>220.00000000000003</v>
      </c>
    </row>
    <row r="29" spans="2:14" s="30" customFormat="1" ht="15.75" customHeight="1">
      <c r="B29" s="42" t="s">
        <v>131</v>
      </c>
      <c r="C29" s="44"/>
      <c r="D29" s="44"/>
      <c r="E29" s="44"/>
      <c r="F29" s="44"/>
      <c r="G29" s="44"/>
      <c r="H29" s="44"/>
      <c r="I29" s="44">
        <v>2000</v>
      </c>
      <c r="J29" s="143">
        <f t="shared" si="2"/>
        <v>2000</v>
      </c>
      <c r="K29" s="44"/>
      <c r="L29" s="44">
        <f t="shared" si="3"/>
        <v>2000</v>
      </c>
      <c r="M29" s="44">
        <v>1189</v>
      </c>
      <c r="N29" s="48">
        <f t="shared" si="0"/>
        <v>59.45</v>
      </c>
    </row>
    <row r="30" spans="2:14" s="30" customFormat="1" ht="15.75" customHeight="1">
      <c r="B30" s="42" t="s">
        <v>71</v>
      </c>
      <c r="C30" s="44">
        <v>1700</v>
      </c>
      <c r="D30" s="44"/>
      <c r="E30" s="44"/>
      <c r="F30" s="44"/>
      <c r="G30" s="44"/>
      <c r="H30" s="44"/>
      <c r="I30" s="44"/>
      <c r="J30" s="143">
        <f t="shared" si="2"/>
        <v>1700</v>
      </c>
      <c r="K30" s="44">
        <v>300</v>
      </c>
      <c r="L30" s="44">
        <f t="shared" si="3"/>
        <v>2000</v>
      </c>
      <c r="M30" s="44">
        <v>1956</v>
      </c>
      <c r="N30" s="48">
        <f t="shared" si="0"/>
        <v>97.8</v>
      </c>
    </row>
    <row r="31" spans="2:14" s="30" customFormat="1" ht="15.75" customHeight="1">
      <c r="B31" s="42" t="s">
        <v>72</v>
      </c>
      <c r="C31" s="44">
        <v>200</v>
      </c>
      <c r="D31" s="44"/>
      <c r="E31" s="44"/>
      <c r="F31" s="44"/>
      <c r="G31" s="44">
        <v>15</v>
      </c>
      <c r="H31" s="44"/>
      <c r="I31" s="44"/>
      <c r="J31" s="143">
        <f t="shared" si="2"/>
        <v>215</v>
      </c>
      <c r="K31" s="44"/>
      <c r="L31" s="44">
        <f t="shared" si="3"/>
        <v>215</v>
      </c>
      <c r="M31" s="44">
        <v>546</v>
      </c>
      <c r="N31" s="48">
        <f t="shared" si="0"/>
        <v>253.95348837209303</v>
      </c>
    </row>
    <row r="32" spans="2:14" s="30" customFormat="1" ht="15.75" customHeight="1">
      <c r="B32" s="42" t="s">
        <v>73</v>
      </c>
      <c r="C32" s="44">
        <v>1800</v>
      </c>
      <c r="D32" s="44"/>
      <c r="E32" s="44"/>
      <c r="F32" s="44"/>
      <c r="G32" s="44">
        <v>6</v>
      </c>
      <c r="H32" s="44">
        <v>80</v>
      </c>
      <c r="I32" s="44">
        <v>40</v>
      </c>
      <c r="J32" s="143">
        <f t="shared" si="2"/>
        <v>1926</v>
      </c>
      <c r="K32" s="44">
        <v>-426</v>
      </c>
      <c r="L32" s="44">
        <f t="shared" si="3"/>
        <v>1500</v>
      </c>
      <c r="M32" s="44">
        <v>1637</v>
      </c>
      <c r="N32" s="48">
        <f t="shared" si="0"/>
        <v>109.13333333333333</v>
      </c>
    </row>
    <row r="33" spans="2:14" s="30" customFormat="1" ht="15.75" customHeight="1" thickBot="1">
      <c r="B33" s="42" t="s">
        <v>74</v>
      </c>
      <c r="C33" s="44">
        <v>350</v>
      </c>
      <c r="D33" s="44"/>
      <c r="E33" s="44"/>
      <c r="F33" s="44"/>
      <c r="G33" s="78">
        <v>25</v>
      </c>
      <c r="H33" s="78"/>
      <c r="I33" s="44">
        <v>23</v>
      </c>
      <c r="J33" s="143">
        <f t="shared" si="2"/>
        <v>398</v>
      </c>
      <c r="K33" s="44"/>
      <c r="L33" s="44">
        <f t="shared" si="3"/>
        <v>398</v>
      </c>
      <c r="M33" s="44">
        <v>231</v>
      </c>
      <c r="N33" s="48">
        <f t="shared" si="0"/>
        <v>58.040201005025125</v>
      </c>
    </row>
    <row r="34" spans="2:14" s="49" customFormat="1" ht="15.75" customHeight="1" thickBot="1">
      <c r="B34" s="50" t="s">
        <v>75</v>
      </c>
      <c r="C34" s="51">
        <f>SUM(C25:C33)</f>
        <v>4822</v>
      </c>
      <c r="D34" s="51">
        <f aca="true" t="shared" si="4" ref="D34:I34">SUM(D25:D33)</f>
        <v>0</v>
      </c>
      <c r="E34" s="51">
        <f t="shared" si="4"/>
        <v>0</v>
      </c>
      <c r="F34" s="51">
        <f t="shared" si="4"/>
        <v>0</v>
      </c>
      <c r="G34" s="51">
        <f t="shared" si="4"/>
        <v>196</v>
      </c>
      <c r="H34" s="51">
        <f t="shared" si="4"/>
        <v>85</v>
      </c>
      <c r="I34" s="51">
        <f t="shared" si="4"/>
        <v>2105</v>
      </c>
      <c r="J34" s="148">
        <f>SUM(J25:J33)</f>
        <v>7208</v>
      </c>
      <c r="K34" s="51">
        <f>SUM(K25:K33)</f>
        <v>-76</v>
      </c>
      <c r="L34" s="51">
        <f t="shared" si="3"/>
        <v>7132</v>
      </c>
      <c r="M34" s="51">
        <f>SUM(M25:M33)</f>
        <v>6498</v>
      </c>
      <c r="N34" s="48">
        <f t="shared" si="0"/>
        <v>91.11048794167134</v>
      </c>
    </row>
    <row r="35" spans="2:14" s="30" customFormat="1" ht="15.75" customHeight="1">
      <c r="B35" s="42" t="s">
        <v>156</v>
      </c>
      <c r="C35" s="44">
        <v>462</v>
      </c>
      <c r="D35" s="44"/>
      <c r="E35" s="44"/>
      <c r="F35" s="44"/>
      <c r="G35" s="79"/>
      <c r="H35" s="79"/>
      <c r="I35" s="79"/>
      <c r="J35" s="150">
        <f>SUM(C35:I35)</f>
        <v>462</v>
      </c>
      <c r="K35" s="44"/>
      <c r="L35" s="44">
        <f t="shared" si="3"/>
        <v>462</v>
      </c>
      <c r="M35" s="44">
        <v>419</v>
      </c>
      <c r="N35" s="48">
        <f t="shared" si="0"/>
        <v>90.6926406926407</v>
      </c>
    </row>
    <row r="36" spans="2:14" s="30" customFormat="1" ht="15.75" customHeight="1">
      <c r="B36" s="42" t="s">
        <v>155</v>
      </c>
      <c r="C36" s="44">
        <v>26</v>
      </c>
      <c r="D36" s="44"/>
      <c r="E36" s="44"/>
      <c r="F36" s="44"/>
      <c r="G36" s="79"/>
      <c r="H36" s="79"/>
      <c r="I36" s="79"/>
      <c r="J36" s="150">
        <f>SUM(C36:I36)</f>
        <v>26</v>
      </c>
      <c r="K36" s="44"/>
      <c r="L36" s="44">
        <f t="shared" si="3"/>
        <v>26</v>
      </c>
      <c r="M36" s="44">
        <v>66</v>
      </c>
      <c r="N36" s="48">
        <f t="shared" si="0"/>
        <v>253.84615384615384</v>
      </c>
    </row>
    <row r="37" spans="2:14" s="30" customFormat="1" ht="15.75" customHeight="1">
      <c r="B37" s="42" t="s">
        <v>76</v>
      </c>
      <c r="C37" s="44">
        <v>40</v>
      </c>
      <c r="D37" s="44"/>
      <c r="E37" s="44"/>
      <c r="F37" s="44"/>
      <c r="G37" s="44"/>
      <c r="H37" s="44"/>
      <c r="I37" s="44"/>
      <c r="J37" s="150">
        <f aca="true" t="shared" si="5" ref="J37:J48">SUM(C37:I37)</f>
        <v>40</v>
      </c>
      <c r="K37" s="44"/>
      <c r="L37" s="44">
        <f t="shared" si="3"/>
        <v>40</v>
      </c>
      <c r="M37" s="44">
        <v>40</v>
      </c>
      <c r="N37" s="48">
        <f t="shared" si="0"/>
        <v>100</v>
      </c>
    </row>
    <row r="38" spans="2:14" s="30" customFormat="1" ht="15.75" customHeight="1">
      <c r="B38" s="42" t="s">
        <v>77</v>
      </c>
      <c r="C38" s="44">
        <v>200</v>
      </c>
      <c r="D38" s="44"/>
      <c r="E38" s="44">
        <v>950</v>
      </c>
      <c r="F38" s="44"/>
      <c r="G38" s="44">
        <v>380</v>
      </c>
      <c r="H38" s="44">
        <v>180</v>
      </c>
      <c r="I38" s="44">
        <v>100</v>
      </c>
      <c r="J38" s="150">
        <f t="shared" si="5"/>
        <v>1810</v>
      </c>
      <c r="K38" s="44"/>
      <c r="L38" s="44">
        <f t="shared" si="3"/>
        <v>1810</v>
      </c>
      <c r="M38" s="44">
        <v>1662</v>
      </c>
      <c r="N38" s="48">
        <f t="shared" si="0"/>
        <v>91.8232044198895</v>
      </c>
    </row>
    <row r="39" spans="2:14" s="30" customFormat="1" ht="15.75" customHeight="1">
      <c r="B39" s="42" t="s">
        <v>78</v>
      </c>
      <c r="C39" s="44">
        <v>75</v>
      </c>
      <c r="D39" s="44"/>
      <c r="E39" s="44"/>
      <c r="F39" s="44"/>
      <c r="G39" s="44">
        <v>35</v>
      </c>
      <c r="H39" s="44">
        <v>90</v>
      </c>
      <c r="I39" s="44">
        <v>40</v>
      </c>
      <c r="J39" s="150">
        <f t="shared" si="5"/>
        <v>240</v>
      </c>
      <c r="K39" s="44">
        <v>40</v>
      </c>
      <c r="L39" s="44">
        <f t="shared" si="3"/>
        <v>280</v>
      </c>
      <c r="M39" s="44">
        <v>378</v>
      </c>
      <c r="N39" s="48">
        <f t="shared" si="0"/>
        <v>135</v>
      </c>
    </row>
    <row r="40" spans="2:14" ht="15.75" customHeight="1">
      <c r="B40" s="42" t="s">
        <v>79</v>
      </c>
      <c r="C40" s="44">
        <v>510</v>
      </c>
      <c r="D40" s="44"/>
      <c r="E40" s="44"/>
      <c r="F40" s="44"/>
      <c r="G40" s="44">
        <v>15</v>
      </c>
      <c r="H40" s="44">
        <v>10</v>
      </c>
      <c r="I40" s="44">
        <v>15</v>
      </c>
      <c r="J40" s="150">
        <f t="shared" si="5"/>
        <v>550</v>
      </c>
      <c r="K40" s="53"/>
      <c r="L40" s="44">
        <f t="shared" si="3"/>
        <v>550</v>
      </c>
      <c r="M40" s="53">
        <v>650</v>
      </c>
      <c r="N40" s="48">
        <f t="shared" si="0"/>
        <v>118.18181818181819</v>
      </c>
    </row>
    <row r="41" spans="2:14" ht="15.75" customHeight="1">
      <c r="B41" s="42" t="s">
        <v>121</v>
      </c>
      <c r="C41" s="44">
        <v>830</v>
      </c>
      <c r="D41" s="44"/>
      <c r="E41" s="53"/>
      <c r="F41" s="53"/>
      <c r="G41" s="53"/>
      <c r="H41" s="53"/>
      <c r="I41" s="53"/>
      <c r="J41" s="150">
        <f t="shared" si="5"/>
        <v>830</v>
      </c>
      <c r="K41" s="53"/>
      <c r="L41" s="44">
        <f t="shared" si="3"/>
        <v>830</v>
      </c>
      <c r="M41" s="53">
        <v>894</v>
      </c>
      <c r="N41" s="48">
        <f t="shared" si="0"/>
        <v>107.71084337349397</v>
      </c>
    </row>
    <row r="42" spans="2:14" ht="15.75" customHeight="1">
      <c r="B42" s="42" t="s">
        <v>109</v>
      </c>
      <c r="C42" s="44">
        <v>100</v>
      </c>
      <c r="D42" s="44"/>
      <c r="E42" s="53"/>
      <c r="F42" s="53"/>
      <c r="G42" s="53"/>
      <c r="H42" s="53"/>
      <c r="I42" s="53"/>
      <c r="J42" s="150">
        <f t="shared" si="5"/>
        <v>100</v>
      </c>
      <c r="K42" s="53">
        <v>2</v>
      </c>
      <c r="L42" s="44">
        <f t="shared" si="3"/>
        <v>102</v>
      </c>
      <c r="M42" s="177">
        <v>80</v>
      </c>
      <c r="N42" s="48">
        <f t="shared" si="0"/>
        <v>78.43137254901961</v>
      </c>
    </row>
    <row r="43" spans="2:14" ht="15.75" customHeight="1">
      <c r="B43" s="42" t="s">
        <v>157</v>
      </c>
      <c r="C43" s="53">
        <v>40</v>
      </c>
      <c r="D43" s="44"/>
      <c r="E43" s="53"/>
      <c r="F43" s="53"/>
      <c r="G43" s="80"/>
      <c r="H43" s="80"/>
      <c r="I43" s="80"/>
      <c r="J43" s="150">
        <f t="shared" si="5"/>
        <v>40</v>
      </c>
      <c r="K43" s="53"/>
      <c r="L43" s="44">
        <f t="shared" si="3"/>
        <v>40</v>
      </c>
      <c r="M43" s="53">
        <v>32</v>
      </c>
      <c r="N43" s="48">
        <f t="shared" si="0"/>
        <v>80</v>
      </c>
    </row>
    <row r="44" spans="2:14" ht="15.75" customHeight="1">
      <c r="B44" s="42" t="s">
        <v>136</v>
      </c>
      <c r="C44" s="43">
        <v>870</v>
      </c>
      <c r="D44" s="53"/>
      <c r="E44" s="53"/>
      <c r="F44" s="53"/>
      <c r="G44" s="80"/>
      <c r="H44" s="80"/>
      <c r="I44" s="80"/>
      <c r="J44" s="150">
        <f t="shared" si="5"/>
        <v>870</v>
      </c>
      <c r="K44" s="53">
        <v>-170</v>
      </c>
      <c r="L44" s="44">
        <f t="shared" si="3"/>
        <v>700</v>
      </c>
      <c r="M44" s="53">
        <v>690</v>
      </c>
      <c r="N44" s="48">
        <f t="shared" si="0"/>
        <v>98.57142857142858</v>
      </c>
    </row>
    <row r="45" spans="2:14" ht="15.75" customHeight="1">
      <c r="B45" s="42" t="s">
        <v>154</v>
      </c>
      <c r="C45" s="43">
        <v>1000</v>
      </c>
      <c r="D45" s="53"/>
      <c r="E45" s="53"/>
      <c r="F45" s="53"/>
      <c r="G45" s="80"/>
      <c r="H45" s="80"/>
      <c r="I45" s="80"/>
      <c r="J45" s="150">
        <f>SUM(C45:I45)</f>
        <v>1000</v>
      </c>
      <c r="K45" s="177"/>
      <c r="L45" s="44">
        <f t="shared" si="3"/>
        <v>1000</v>
      </c>
      <c r="M45" s="177">
        <v>1000</v>
      </c>
      <c r="N45" s="48">
        <f t="shared" si="0"/>
        <v>100</v>
      </c>
    </row>
    <row r="46" spans="2:14" ht="15.75" customHeight="1">
      <c r="B46" s="42" t="s">
        <v>119</v>
      </c>
      <c r="C46" s="53">
        <v>500</v>
      </c>
      <c r="D46" s="44"/>
      <c r="E46" s="53"/>
      <c r="F46" s="53"/>
      <c r="G46" s="80"/>
      <c r="H46" s="80"/>
      <c r="I46" s="53"/>
      <c r="J46" s="150">
        <f t="shared" si="5"/>
        <v>500</v>
      </c>
      <c r="K46" s="53">
        <v>290</v>
      </c>
      <c r="L46" s="44">
        <f t="shared" si="3"/>
        <v>790</v>
      </c>
      <c r="M46" s="53">
        <v>857</v>
      </c>
      <c r="N46" s="48">
        <f t="shared" si="0"/>
        <v>108.48101265822785</v>
      </c>
    </row>
    <row r="47" spans="2:14" ht="15.75" customHeight="1">
      <c r="B47" s="42" t="s">
        <v>162</v>
      </c>
      <c r="C47" s="53">
        <v>997</v>
      </c>
      <c r="D47" s="44"/>
      <c r="E47" s="53"/>
      <c r="F47" s="53"/>
      <c r="G47" s="80"/>
      <c r="H47" s="80"/>
      <c r="I47" s="53"/>
      <c r="J47" s="147">
        <f t="shared" si="5"/>
        <v>997</v>
      </c>
      <c r="K47" s="53"/>
      <c r="L47" s="44">
        <f t="shared" si="3"/>
        <v>997</v>
      </c>
      <c r="M47" s="53">
        <v>0</v>
      </c>
      <c r="N47" s="48">
        <f t="shared" si="0"/>
        <v>0</v>
      </c>
    </row>
    <row r="48" spans="2:14" ht="15.75" customHeight="1">
      <c r="B48" s="42" t="s">
        <v>163</v>
      </c>
      <c r="C48" s="53">
        <v>200</v>
      </c>
      <c r="D48" s="44"/>
      <c r="E48" s="53"/>
      <c r="F48" s="53"/>
      <c r="G48" s="80"/>
      <c r="H48" s="80"/>
      <c r="I48" s="53"/>
      <c r="J48" s="147">
        <f t="shared" si="5"/>
        <v>200</v>
      </c>
      <c r="K48" s="178"/>
      <c r="L48" s="44">
        <f t="shared" si="3"/>
        <v>200</v>
      </c>
      <c r="M48" s="177">
        <v>191</v>
      </c>
      <c r="N48" s="48">
        <f t="shared" si="0"/>
        <v>95.5</v>
      </c>
    </row>
    <row r="49" spans="2:14" s="49" customFormat="1" ht="15.75" customHeight="1" thickBot="1">
      <c r="B49" s="50" t="s">
        <v>80</v>
      </c>
      <c r="C49" s="51">
        <f>SUM(C35:C48)</f>
        <v>5850</v>
      </c>
      <c r="D49" s="51">
        <f aca="true" t="shared" si="6" ref="D49:I49">SUM(D35:D46)</f>
        <v>0</v>
      </c>
      <c r="E49" s="51">
        <f t="shared" si="6"/>
        <v>950</v>
      </c>
      <c r="F49" s="51">
        <f t="shared" si="6"/>
        <v>0</v>
      </c>
      <c r="G49" s="51">
        <f t="shared" si="6"/>
        <v>430</v>
      </c>
      <c r="H49" s="51">
        <f t="shared" si="6"/>
        <v>280</v>
      </c>
      <c r="I49" s="51">
        <f t="shared" si="6"/>
        <v>155</v>
      </c>
      <c r="J49" s="151">
        <f>SUM(J35:J48)</f>
        <v>7665</v>
      </c>
      <c r="K49" s="51">
        <f>SUM(K35:K48)</f>
        <v>162</v>
      </c>
      <c r="L49" s="51">
        <f t="shared" si="3"/>
        <v>7827</v>
      </c>
      <c r="M49" s="51">
        <f>SUM(M35:M48)</f>
        <v>6959</v>
      </c>
      <c r="N49" s="48">
        <f t="shared" si="0"/>
        <v>88.91018270090711</v>
      </c>
    </row>
    <row r="50" spans="2:14" s="54" customFormat="1" ht="14.25" customHeight="1">
      <c r="B50" s="55" t="s">
        <v>81</v>
      </c>
      <c r="C50" s="52">
        <v>1529</v>
      </c>
      <c r="D50" s="52"/>
      <c r="E50" s="89"/>
      <c r="F50" s="52"/>
      <c r="G50" s="71">
        <v>187</v>
      </c>
      <c r="H50" s="71">
        <v>98</v>
      </c>
      <c r="I50" s="71">
        <v>606</v>
      </c>
      <c r="J50" s="152">
        <f aca="true" t="shared" si="7" ref="J50:J56">SUM(C50:I50)</f>
        <v>2420</v>
      </c>
      <c r="K50" s="52">
        <v>4580</v>
      </c>
      <c r="L50" s="44">
        <f t="shared" si="3"/>
        <v>7000</v>
      </c>
      <c r="M50" s="52">
        <v>6021</v>
      </c>
      <c r="N50" s="48">
        <f t="shared" si="0"/>
        <v>86.0142857142857</v>
      </c>
    </row>
    <row r="51" spans="2:14" s="54" customFormat="1" ht="14.25" customHeight="1">
      <c r="B51" s="55" t="s">
        <v>118</v>
      </c>
      <c r="C51" s="52">
        <v>250</v>
      </c>
      <c r="D51" s="52"/>
      <c r="E51" s="52"/>
      <c r="F51" s="52"/>
      <c r="G51" s="71"/>
      <c r="H51" s="71"/>
      <c r="I51" s="71"/>
      <c r="J51" s="152">
        <f t="shared" si="7"/>
        <v>250</v>
      </c>
      <c r="K51" s="52">
        <v>100</v>
      </c>
      <c r="L51" s="44">
        <f t="shared" si="3"/>
        <v>350</v>
      </c>
      <c r="M51" s="52">
        <v>601</v>
      </c>
      <c r="N51" s="48">
        <f t="shared" si="0"/>
        <v>171.71428571428572</v>
      </c>
    </row>
    <row r="52" spans="2:14" s="54" customFormat="1" ht="14.25" customHeight="1">
      <c r="B52" s="55" t="s">
        <v>223</v>
      </c>
      <c r="C52" s="52"/>
      <c r="D52" s="52"/>
      <c r="E52" s="52"/>
      <c r="F52" s="52"/>
      <c r="G52" s="71"/>
      <c r="H52" s="71"/>
      <c r="I52" s="71"/>
      <c r="J52" s="152"/>
      <c r="K52" s="52"/>
      <c r="L52" s="44"/>
      <c r="M52" s="52">
        <v>89</v>
      </c>
      <c r="N52" s="48"/>
    </row>
    <row r="53" spans="2:14" s="56" customFormat="1" ht="13.5" customHeight="1">
      <c r="B53" s="57" t="s">
        <v>110</v>
      </c>
      <c r="C53" s="58">
        <v>150</v>
      </c>
      <c r="D53" s="58"/>
      <c r="E53" s="58"/>
      <c r="F53" s="58"/>
      <c r="G53" s="58"/>
      <c r="H53" s="58"/>
      <c r="I53" s="58"/>
      <c r="J53" s="152">
        <f t="shared" si="7"/>
        <v>150</v>
      </c>
      <c r="K53" s="58"/>
      <c r="L53" s="44">
        <f t="shared" si="3"/>
        <v>150</v>
      </c>
      <c r="M53" s="58">
        <v>54</v>
      </c>
      <c r="N53" s="48">
        <f t="shared" si="0"/>
        <v>36</v>
      </c>
    </row>
    <row r="54" spans="2:14" s="30" customFormat="1" ht="15.75" customHeight="1">
      <c r="B54" s="42" t="s">
        <v>129</v>
      </c>
      <c r="C54" s="44">
        <v>700</v>
      </c>
      <c r="D54" s="44"/>
      <c r="E54" s="44"/>
      <c r="F54" s="44"/>
      <c r="G54" s="44">
        <v>20</v>
      </c>
      <c r="H54" s="44">
        <v>15</v>
      </c>
      <c r="I54" s="44">
        <v>70</v>
      </c>
      <c r="J54" s="152">
        <f t="shared" si="7"/>
        <v>805</v>
      </c>
      <c r="K54" s="44"/>
      <c r="L54" s="44">
        <f t="shared" si="3"/>
        <v>805</v>
      </c>
      <c r="M54" s="44">
        <v>1093</v>
      </c>
      <c r="N54" s="48">
        <f t="shared" si="0"/>
        <v>135.77639751552795</v>
      </c>
    </row>
    <row r="55" spans="2:14" s="30" customFormat="1" ht="15.75" customHeight="1">
      <c r="B55" s="42" t="s">
        <v>130</v>
      </c>
      <c r="C55" s="44">
        <v>150</v>
      </c>
      <c r="D55" s="44"/>
      <c r="E55" s="44"/>
      <c r="F55" s="44"/>
      <c r="G55" s="44">
        <v>20</v>
      </c>
      <c r="H55" s="44"/>
      <c r="I55" s="44">
        <v>5</v>
      </c>
      <c r="J55" s="152">
        <f t="shared" si="7"/>
        <v>175</v>
      </c>
      <c r="K55" s="44"/>
      <c r="L55" s="44">
        <f t="shared" si="3"/>
        <v>175</v>
      </c>
      <c r="M55" s="44">
        <v>2230</v>
      </c>
      <c r="N55" s="48">
        <f t="shared" si="0"/>
        <v>1274.2857142857142</v>
      </c>
    </row>
    <row r="56" spans="2:14" s="30" customFormat="1" ht="15.75" customHeight="1">
      <c r="B56" s="42" t="s">
        <v>135</v>
      </c>
      <c r="C56" s="44">
        <v>50</v>
      </c>
      <c r="D56" s="44"/>
      <c r="E56" s="44"/>
      <c r="F56" s="44"/>
      <c r="G56" s="44"/>
      <c r="H56" s="44"/>
      <c r="I56" s="44"/>
      <c r="J56" s="152">
        <f t="shared" si="7"/>
        <v>50</v>
      </c>
      <c r="K56" s="44">
        <v>13200</v>
      </c>
      <c r="L56" s="44">
        <f t="shared" si="3"/>
        <v>13250</v>
      </c>
      <c r="M56" s="44">
        <v>13295</v>
      </c>
      <c r="N56" s="48">
        <f t="shared" si="0"/>
        <v>100.33962264150944</v>
      </c>
    </row>
    <row r="57" spans="2:14" s="30" customFormat="1" ht="15.75" customHeight="1">
      <c r="B57" s="42" t="s">
        <v>234</v>
      </c>
      <c r="C57" s="44"/>
      <c r="D57" s="44"/>
      <c r="E57" s="44"/>
      <c r="F57" s="44"/>
      <c r="G57" s="44"/>
      <c r="H57" s="44"/>
      <c r="I57" s="44"/>
      <c r="J57" s="152"/>
      <c r="K57" s="44"/>
      <c r="L57" s="44"/>
      <c r="M57" s="44">
        <v>56</v>
      </c>
      <c r="N57" s="48"/>
    </row>
    <row r="58" spans="2:14" s="30" customFormat="1" ht="15.75" customHeight="1">
      <c r="B58" s="42" t="s">
        <v>235</v>
      </c>
      <c r="C58" s="44"/>
      <c r="D58" s="44"/>
      <c r="E58" s="44"/>
      <c r="F58" s="44"/>
      <c r="G58" s="44"/>
      <c r="H58" s="44"/>
      <c r="I58" s="44"/>
      <c r="J58" s="152"/>
      <c r="K58" s="44"/>
      <c r="L58" s="44"/>
      <c r="M58" s="44">
        <v>116</v>
      </c>
      <c r="N58" s="48"/>
    </row>
    <row r="59" spans="2:14" s="49" customFormat="1" ht="15.75" customHeight="1">
      <c r="B59" s="50" t="s">
        <v>82</v>
      </c>
      <c r="C59" s="51">
        <f>SUM(C50:C56)</f>
        <v>2829</v>
      </c>
      <c r="D59" s="51">
        <f aca="true" t="shared" si="8" ref="D59:I59">SUM(D50:D56)</f>
        <v>0</v>
      </c>
      <c r="E59" s="51">
        <f t="shared" si="8"/>
        <v>0</v>
      </c>
      <c r="F59" s="51">
        <f t="shared" si="8"/>
        <v>0</v>
      </c>
      <c r="G59" s="51">
        <f t="shared" si="8"/>
        <v>227</v>
      </c>
      <c r="H59" s="51">
        <f t="shared" si="8"/>
        <v>113</v>
      </c>
      <c r="I59" s="51">
        <f t="shared" si="8"/>
        <v>681</v>
      </c>
      <c r="J59" s="70">
        <f>SUM(J50:J56)</f>
        <v>3850</v>
      </c>
      <c r="K59" s="51">
        <f>SUM(K50:K56)</f>
        <v>17880</v>
      </c>
      <c r="L59" s="51">
        <f t="shared" si="3"/>
        <v>21730</v>
      </c>
      <c r="M59" s="51">
        <f>SUM(M50:M58)</f>
        <v>23555</v>
      </c>
      <c r="N59" s="48">
        <f t="shared" si="0"/>
        <v>108.39852738150022</v>
      </c>
    </row>
    <row r="60" spans="1:14" s="46" customFormat="1" ht="15.75" customHeight="1">
      <c r="A60" s="46">
        <v>4</v>
      </c>
      <c r="B60" s="47" t="s">
        <v>83</v>
      </c>
      <c r="C60" s="48"/>
      <c r="D60" s="48"/>
      <c r="E60" s="48"/>
      <c r="F60" s="48"/>
      <c r="G60" s="62"/>
      <c r="H60" s="62"/>
      <c r="I60" s="62"/>
      <c r="J60" s="146"/>
      <c r="K60" s="48"/>
      <c r="L60" s="44"/>
      <c r="M60" s="48"/>
      <c r="N60" s="48"/>
    </row>
    <row r="61" spans="2:14" s="49" customFormat="1" ht="15.75" customHeight="1">
      <c r="B61" s="207" t="s">
        <v>143</v>
      </c>
      <c r="C61" s="207">
        <v>1000</v>
      </c>
      <c r="D61" s="207"/>
      <c r="E61" s="207"/>
      <c r="F61" s="207"/>
      <c r="G61" s="213">
        <v>30</v>
      </c>
      <c r="H61" s="213">
        <v>0</v>
      </c>
      <c r="I61" s="211">
        <v>10</v>
      </c>
      <c r="J61" s="209">
        <f>SUM(C61:I61)</f>
        <v>1040</v>
      </c>
      <c r="K61" s="217"/>
      <c r="L61" s="217">
        <f t="shared" si="3"/>
        <v>1040</v>
      </c>
      <c r="M61" s="217">
        <v>1783</v>
      </c>
      <c r="N61" s="215">
        <f t="shared" si="0"/>
        <v>171.44230769230768</v>
      </c>
    </row>
    <row r="62" spans="2:14" s="49" customFormat="1" ht="9.75" customHeight="1">
      <c r="B62" s="208"/>
      <c r="C62" s="208"/>
      <c r="D62" s="221"/>
      <c r="E62" s="208"/>
      <c r="F62" s="208"/>
      <c r="G62" s="214"/>
      <c r="H62" s="214"/>
      <c r="I62" s="212"/>
      <c r="J62" s="210"/>
      <c r="K62" s="218"/>
      <c r="L62" s="218"/>
      <c r="M62" s="218"/>
      <c r="N62" s="216"/>
    </row>
    <row r="63" spans="2:10" s="30" customFormat="1" ht="50.25" customHeight="1">
      <c r="B63" s="59"/>
      <c r="C63" s="60"/>
      <c r="D63" s="60"/>
      <c r="E63" s="60"/>
      <c r="F63" s="60"/>
      <c r="G63" s="60"/>
      <c r="H63" s="60"/>
      <c r="I63" s="60"/>
      <c r="J63" s="61"/>
    </row>
    <row r="64" spans="1:8" s="46" customFormat="1" ht="24.75" customHeight="1">
      <c r="A64" s="46">
        <v>5</v>
      </c>
      <c r="B64" s="47" t="s">
        <v>84</v>
      </c>
      <c r="C64" s="48" t="s">
        <v>145</v>
      </c>
      <c r="D64" s="48" t="s">
        <v>151</v>
      </c>
      <c r="E64" s="113">
        <v>41576</v>
      </c>
      <c r="F64" s="48" t="s">
        <v>167</v>
      </c>
      <c r="G64" s="113" t="s">
        <v>221</v>
      </c>
      <c r="H64" s="48" t="s">
        <v>220</v>
      </c>
    </row>
    <row r="65" spans="2:9" s="30" customFormat="1" ht="15.75" customHeight="1">
      <c r="B65" s="42" t="s">
        <v>105</v>
      </c>
      <c r="C65" s="44">
        <v>3500</v>
      </c>
      <c r="D65" s="44">
        <v>25000</v>
      </c>
      <c r="E65" s="44">
        <v>15000</v>
      </c>
      <c r="F65" s="44">
        <f>D65+E65</f>
        <v>40000</v>
      </c>
      <c r="G65" s="44">
        <v>40000</v>
      </c>
      <c r="H65" s="44">
        <f>+G65/F65*100</f>
        <v>100</v>
      </c>
      <c r="I65" s="73"/>
    </row>
    <row r="66" spans="2:9" s="30" customFormat="1" ht="15.75" customHeight="1">
      <c r="B66" s="42" t="s">
        <v>148</v>
      </c>
      <c r="C66" s="44">
        <v>5557</v>
      </c>
      <c r="D66" s="44">
        <v>9864</v>
      </c>
      <c r="E66" s="44">
        <v>506</v>
      </c>
      <c r="F66" s="44">
        <f aca="true" t="shared" si="9" ref="F66:F77">D66+E66</f>
        <v>10370</v>
      </c>
      <c r="G66" s="44">
        <v>6576</v>
      </c>
      <c r="H66" s="44">
        <f aca="true" t="shared" si="10" ref="H66:H85">+G66/F66*100</f>
        <v>63.41369334619094</v>
      </c>
      <c r="I66" s="73"/>
    </row>
    <row r="67" spans="2:9" s="30" customFormat="1" ht="15.75" customHeight="1">
      <c r="B67" s="42" t="s">
        <v>158</v>
      </c>
      <c r="C67" s="44"/>
      <c r="D67" s="44">
        <v>444</v>
      </c>
      <c r="E67" s="44">
        <v>922</v>
      </c>
      <c r="F67" s="44">
        <f t="shared" si="9"/>
        <v>1366</v>
      </c>
      <c r="G67" s="44">
        <v>1374</v>
      </c>
      <c r="H67" s="44">
        <f t="shared" si="10"/>
        <v>100.58565153733528</v>
      </c>
      <c r="I67" s="73"/>
    </row>
    <row r="68" spans="2:9" s="30" customFormat="1" ht="15.75" customHeight="1">
      <c r="B68" s="42" t="s">
        <v>59</v>
      </c>
      <c r="C68" s="44">
        <v>1746</v>
      </c>
      <c r="D68" s="44">
        <v>1427</v>
      </c>
      <c r="E68" s="44">
        <v>11656</v>
      </c>
      <c r="F68" s="44">
        <f t="shared" si="9"/>
        <v>13083</v>
      </c>
      <c r="G68" s="44">
        <v>13080</v>
      </c>
      <c r="H68" s="44">
        <f t="shared" si="10"/>
        <v>99.9770694794772</v>
      </c>
      <c r="I68" s="73"/>
    </row>
    <row r="69" spans="2:9" s="30" customFormat="1" ht="15.75" customHeight="1">
      <c r="B69" s="42" t="s">
        <v>179</v>
      </c>
      <c r="C69" s="43">
        <v>562</v>
      </c>
      <c r="D69" s="44">
        <v>241</v>
      </c>
      <c r="E69" s="44">
        <v>17</v>
      </c>
      <c r="F69" s="44">
        <f t="shared" si="9"/>
        <v>258</v>
      </c>
      <c r="G69" s="44">
        <v>129</v>
      </c>
      <c r="H69" s="44">
        <f t="shared" si="10"/>
        <v>50</v>
      </c>
      <c r="I69" s="73"/>
    </row>
    <row r="70" spans="2:9" s="30" customFormat="1" ht="15.75" customHeight="1">
      <c r="B70" s="42" t="s">
        <v>178</v>
      </c>
      <c r="C70" s="43"/>
      <c r="D70" s="44"/>
      <c r="E70" s="44">
        <v>651</v>
      </c>
      <c r="F70" s="44">
        <f t="shared" si="9"/>
        <v>651</v>
      </c>
      <c r="G70" s="44">
        <v>326</v>
      </c>
      <c r="H70" s="44">
        <f t="shared" si="10"/>
        <v>50.07680491551459</v>
      </c>
      <c r="I70" s="73"/>
    </row>
    <row r="71" spans="2:9" s="30" customFormat="1" ht="15.75" customHeight="1">
      <c r="B71" s="42" t="s">
        <v>85</v>
      </c>
      <c r="C71" s="44">
        <v>19</v>
      </c>
      <c r="D71" s="44">
        <v>19</v>
      </c>
      <c r="E71" s="44">
        <v>0</v>
      </c>
      <c r="F71" s="44">
        <f t="shared" si="9"/>
        <v>19</v>
      </c>
      <c r="G71" s="44"/>
      <c r="H71" s="44">
        <f t="shared" si="10"/>
        <v>0</v>
      </c>
      <c r="I71" s="73"/>
    </row>
    <row r="72" spans="2:9" s="30" customFormat="1" ht="15.75" customHeight="1">
      <c r="B72" s="42" t="s">
        <v>86</v>
      </c>
      <c r="C72" s="44">
        <v>50</v>
      </c>
      <c r="D72" s="44">
        <v>50</v>
      </c>
      <c r="E72" s="44">
        <v>0</v>
      </c>
      <c r="F72" s="44">
        <f t="shared" si="9"/>
        <v>50</v>
      </c>
      <c r="G72" s="44"/>
      <c r="H72" s="44">
        <f t="shared" si="10"/>
        <v>0</v>
      </c>
      <c r="I72" s="73"/>
    </row>
    <row r="73" spans="2:9" s="30" customFormat="1" ht="15.75" customHeight="1">
      <c r="B73" s="42" t="s">
        <v>147</v>
      </c>
      <c r="C73" s="44">
        <v>183</v>
      </c>
      <c r="D73" s="44"/>
      <c r="E73" s="44">
        <v>231</v>
      </c>
      <c r="F73" s="44">
        <f t="shared" si="9"/>
        <v>231</v>
      </c>
      <c r="G73" s="44">
        <v>231</v>
      </c>
      <c r="H73" s="44">
        <f t="shared" si="10"/>
        <v>100</v>
      </c>
      <c r="I73" s="73"/>
    </row>
    <row r="74" spans="2:9" s="30" customFormat="1" ht="15.75" customHeight="1">
      <c r="B74" s="42" t="s">
        <v>152</v>
      </c>
      <c r="C74" s="44"/>
      <c r="D74" s="44">
        <v>12</v>
      </c>
      <c r="E74" s="44"/>
      <c r="F74" s="44">
        <f t="shared" si="9"/>
        <v>12</v>
      </c>
      <c r="G74" s="44">
        <v>6</v>
      </c>
      <c r="H74" s="44">
        <f t="shared" si="10"/>
        <v>50</v>
      </c>
      <c r="I74" s="73"/>
    </row>
    <row r="75" spans="2:9" s="30" customFormat="1" ht="15.75" customHeight="1">
      <c r="B75" s="42" t="s">
        <v>87</v>
      </c>
      <c r="C75" s="44">
        <v>50</v>
      </c>
      <c r="D75" s="44">
        <v>0</v>
      </c>
      <c r="E75" s="44">
        <v>100</v>
      </c>
      <c r="F75" s="44">
        <f t="shared" si="9"/>
        <v>100</v>
      </c>
      <c r="G75" s="44">
        <v>78</v>
      </c>
      <c r="H75" s="44">
        <f t="shared" si="10"/>
        <v>78</v>
      </c>
      <c r="I75" s="73"/>
    </row>
    <row r="76" spans="2:9" s="30" customFormat="1" ht="15.75" customHeight="1">
      <c r="B76" s="42" t="s">
        <v>214</v>
      </c>
      <c r="C76" s="44"/>
      <c r="D76" s="44"/>
      <c r="E76" s="44"/>
      <c r="F76" s="44"/>
      <c r="G76" s="44">
        <v>50</v>
      </c>
      <c r="H76" s="44"/>
      <c r="I76" s="73"/>
    </row>
    <row r="77" spans="2:9" s="30" customFormat="1" ht="15.75" customHeight="1">
      <c r="B77" s="47" t="s">
        <v>88</v>
      </c>
      <c r="C77" s="48">
        <f>SUM(C65:C75)</f>
        <v>11667</v>
      </c>
      <c r="D77" s="48">
        <f>SUM(D65:D75)</f>
        <v>37057</v>
      </c>
      <c r="E77" s="48">
        <f>SUM(E65:E75)</f>
        <v>29083</v>
      </c>
      <c r="F77" s="48">
        <f t="shared" si="9"/>
        <v>66140</v>
      </c>
      <c r="G77" s="48">
        <f>SUM(G65:G76)</f>
        <v>61850</v>
      </c>
      <c r="H77" s="48">
        <f t="shared" si="10"/>
        <v>93.51375869368007</v>
      </c>
      <c r="I77" s="73"/>
    </row>
    <row r="78" spans="2:8" s="46" customFormat="1" ht="15">
      <c r="B78" s="50"/>
      <c r="C78" s="48"/>
      <c r="D78" s="48"/>
      <c r="E78" s="48"/>
      <c r="F78" s="48"/>
      <c r="G78" s="48"/>
      <c r="H78" s="44"/>
    </row>
    <row r="79" spans="2:8" s="39" customFormat="1" ht="15.75">
      <c r="B79" s="47" t="s">
        <v>89</v>
      </c>
      <c r="C79" s="64"/>
      <c r="D79" s="64"/>
      <c r="E79" s="64"/>
      <c r="F79" s="64"/>
      <c r="G79" s="64"/>
      <c r="H79" s="44"/>
    </row>
    <row r="80" spans="1:8" s="46" customFormat="1" ht="24.75" customHeight="1">
      <c r="A80" s="46">
        <v>6</v>
      </c>
      <c r="B80" s="42" t="s">
        <v>120</v>
      </c>
      <c r="C80" s="48"/>
      <c r="D80" s="48"/>
      <c r="E80" s="89">
        <v>700</v>
      </c>
      <c r="F80" s="89">
        <f aca="true" t="shared" si="11" ref="F80:F85">D80+E80</f>
        <v>700</v>
      </c>
      <c r="G80" s="89">
        <v>400</v>
      </c>
      <c r="H80" s="44">
        <f t="shared" si="10"/>
        <v>57.14285714285714</v>
      </c>
    </row>
    <row r="81" spans="2:9" s="30" customFormat="1" ht="15.75" customHeight="1">
      <c r="B81" s="42" t="s">
        <v>175</v>
      </c>
      <c r="C81" s="44"/>
      <c r="D81" s="44"/>
      <c r="E81" s="44">
        <v>10</v>
      </c>
      <c r="F81" s="89">
        <f t="shared" si="11"/>
        <v>10</v>
      </c>
      <c r="G81" s="44">
        <v>10</v>
      </c>
      <c r="H81" s="44">
        <f t="shared" si="10"/>
        <v>100</v>
      </c>
      <c r="I81" s="73"/>
    </row>
    <row r="82" spans="2:9" s="30" customFormat="1" ht="15.75" customHeight="1">
      <c r="B82" s="42" t="s">
        <v>176</v>
      </c>
      <c r="C82" s="44"/>
      <c r="D82" s="44"/>
      <c r="E82" s="44">
        <v>5000</v>
      </c>
      <c r="F82" s="89">
        <f t="shared" si="11"/>
        <v>5000</v>
      </c>
      <c r="G82" s="44">
        <v>5000</v>
      </c>
      <c r="H82" s="44">
        <f t="shared" si="10"/>
        <v>100</v>
      </c>
      <c r="I82" s="73"/>
    </row>
    <row r="83" spans="2:9" s="30" customFormat="1" ht="15.75" customHeight="1">
      <c r="B83" s="42" t="s">
        <v>177</v>
      </c>
      <c r="C83" s="44"/>
      <c r="D83" s="44"/>
      <c r="E83" s="44">
        <v>10000</v>
      </c>
      <c r="F83" s="89">
        <f t="shared" si="11"/>
        <v>10000</v>
      </c>
      <c r="G83" s="44">
        <v>10000</v>
      </c>
      <c r="H83" s="44">
        <f t="shared" si="10"/>
        <v>100</v>
      </c>
      <c r="I83" s="73"/>
    </row>
    <row r="84" spans="2:9" s="30" customFormat="1" ht="15.75" customHeight="1">
      <c r="B84" s="42" t="s">
        <v>213</v>
      </c>
      <c r="C84" s="44"/>
      <c r="D84" s="44"/>
      <c r="E84" s="44"/>
      <c r="F84" s="89"/>
      <c r="G84" s="44">
        <v>80</v>
      </c>
      <c r="H84" s="44"/>
      <c r="I84" s="73"/>
    </row>
    <row r="85" spans="2:9" s="30" customFormat="1" ht="15.75" customHeight="1">
      <c r="B85" s="63" t="s">
        <v>88</v>
      </c>
      <c r="C85" s="64">
        <v>1200</v>
      </c>
      <c r="D85" s="48">
        <v>1200</v>
      </c>
      <c r="E85" s="48">
        <f>SUM(E80:E83)</f>
        <v>15710</v>
      </c>
      <c r="F85" s="48">
        <f t="shared" si="11"/>
        <v>16910</v>
      </c>
      <c r="G85" s="48">
        <f>SUM(G80:G84)</f>
        <v>15490</v>
      </c>
      <c r="H85" s="48">
        <f t="shared" si="10"/>
        <v>91.60260201064459</v>
      </c>
      <c r="I85" s="73"/>
    </row>
    <row r="86" s="39" customFormat="1" ht="15.75">
      <c r="B86" s="59"/>
    </row>
    <row r="87" s="30" customFormat="1" ht="12.75">
      <c r="B87" s="86"/>
    </row>
    <row r="88" spans="2:10" ht="12.75">
      <c r="B88" s="59"/>
      <c r="J88" s="32"/>
    </row>
    <row r="89" spans="2:9" s="30" customFormat="1" ht="15.75" customHeight="1">
      <c r="B89" s="47" t="s">
        <v>90</v>
      </c>
      <c r="C89" s="48" t="s">
        <v>144</v>
      </c>
      <c r="D89" s="48" t="s">
        <v>151</v>
      </c>
      <c r="E89" s="48" t="s">
        <v>140</v>
      </c>
      <c r="F89" s="113">
        <v>41576</v>
      </c>
      <c r="G89" s="158" t="s">
        <v>167</v>
      </c>
      <c r="H89" s="113" t="s">
        <v>221</v>
      </c>
      <c r="I89" s="48" t="s">
        <v>220</v>
      </c>
    </row>
    <row r="90" spans="1:9" s="46" customFormat="1" ht="24.75" customHeight="1">
      <c r="A90" s="46">
        <v>7</v>
      </c>
      <c r="B90" s="42" t="s">
        <v>124</v>
      </c>
      <c r="C90" s="89">
        <v>12950</v>
      </c>
      <c r="D90" s="89">
        <v>9700</v>
      </c>
      <c r="E90" s="89">
        <f>D90*0.8</f>
        <v>7760</v>
      </c>
      <c r="F90" s="89">
        <v>-1700</v>
      </c>
      <c r="G90" s="158">
        <f>D90+F90</f>
        <v>8000</v>
      </c>
      <c r="H90" s="89">
        <v>6480</v>
      </c>
      <c r="I90" s="89">
        <f>+H90/G90*100</f>
        <v>81</v>
      </c>
    </row>
    <row r="91" spans="2:9" s="30" customFormat="1" ht="15.75" customHeight="1">
      <c r="B91" s="42" t="s">
        <v>91</v>
      </c>
      <c r="C91" s="44">
        <v>492</v>
      </c>
      <c r="D91" s="89">
        <v>290</v>
      </c>
      <c r="E91" s="44">
        <f>D91*0.9</f>
        <v>261</v>
      </c>
      <c r="F91" s="44">
        <v>0</v>
      </c>
      <c r="G91" s="158">
        <f aca="true" t="shared" si="12" ref="G91:G104">D91+F91</f>
        <v>290</v>
      </c>
      <c r="H91" s="44">
        <v>251</v>
      </c>
      <c r="I91" s="89">
        <f aca="true" t="shared" si="13" ref="I91:I104">+H91/G91*100</f>
        <v>86.55172413793103</v>
      </c>
    </row>
    <row r="92" spans="2:9" s="30" customFormat="1" ht="15.75" customHeight="1">
      <c r="B92" s="42" t="s">
        <v>125</v>
      </c>
      <c r="C92" s="44">
        <v>248</v>
      </c>
      <c r="D92" s="89">
        <v>300</v>
      </c>
      <c r="E92" s="44">
        <f>D92*0.9</f>
        <v>270</v>
      </c>
      <c r="F92" s="44">
        <v>0</v>
      </c>
      <c r="G92" s="158">
        <f t="shared" si="12"/>
        <v>300</v>
      </c>
      <c r="H92" s="44">
        <v>51</v>
      </c>
      <c r="I92" s="89">
        <f t="shared" si="13"/>
        <v>17</v>
      </c>
    </row>
    <row r="93" spans="2:9" s="30" customFormat="1" ht="15.75" customHeight="1">
      <c r="B93" s="42" t="s">
        <v>92</v>
      </c>
      <c r="C93" s="44">
        <v>1900</v>
      </c>
      <c r="D93" s="89">
        <v>2300</v>
      </c>
      <c r="E93" s="44">
        <f>D93*0.9</f>
        <v>2070</v>
      </c>
      <c r="F93" s="44">
        <v>0</v>
      </c>
      <c r="G93" s="158">
        <f t="shared" si="12"/>
        <v>2300</v>
      </c>
      <c r="H93" s="44">
        <v>2517</v>
      </c>
      <c r="I93" s="89">
        <f t="shared" si="13"/>
        <v>109.43478260869566</v>
      </c>
    </row>
    <row r="94" spans="2:9" s="30" customFormat="1" ht="15.75" customHeight="1">
      <c r="B94" s="42" t="s">
        <v>93</v>
      </c>
      <c r="C94" s="44">
        <v>2900</v>
      </c>
      <c r="D94" s="89">
        <v>0</v>
      </c>
      <c r="E94" s="44">
        <v>0</v>
      </c>
      <c r="F94" s="44">
        <v>215</v>
      </c>
      <c r="G94" s="158">
        <f t="shared" si="12"/>
        <v>215</v>
      </c>
      <c r="H94" s="44">
        <v>215</v>
      </c>
      <c r="I94" s="89">
        <f t="shared" si="13"/>
        <v>100</v>
      </c>
    </row>
    <row r="95" spans="2:9" s="30" customFormat="1" ht="15.75" customHeight="1">
      <c r="B95" s="74" t="s">
        <v>94</v>
      </c>
      <c r="C95" s="75">
        <f>SUM(C90:C94)</f>
        <v>18490</v>
      </c>
      <c r="D95" s="75">
        <f>SUM(D90:D94)</f>
        <v>12590</v>
      </c>
      <c r="E95" s="75">
        <f>SUM(E90:E94)</f>
        <v>10361</v>
      </c>
      <c r="F95" s="75">
        <f>SUM(F90:F94)</f>
        <v>-1485</v>
      </c>
      <c r="G95" s="158">
        <f t="shared" si="12"/>
        <v>11105</v>
      </c>
      <c r="H95" s="48">
        <f>SUM(H90:H94)</f>
        <v>9514</v>
      </c>
      <c r="I95" s="48">
        <f t="shared" si="13"/>
        <v>85.67312021611887</v>
      </c>
    </row>
    <row r="96" spans="2:9" s="31" customFormat="1" ht="15.75" customHeight="1">
      <c r="B96" s="42" t="s">
        <v>95</v>
      </c>
      <c r="C96" s="89">
        <v>150</v>
      </c>
      <c r="D96" s="89">
        <v>150</v>
      </c>
      <c r="E96" s="75">
        <v>0</v>
      </c>
      <c r="F96" s="89">
        <v>80</v>
      </c>
      <c r="G96" s="158">
        <f t="shared" si="12"/>
        <v>230</v>
      </c>
      <c r="H96" s="89">
        <v>214</v>
      </c>
      <c r="I96" s="89">
        <f t="shared" si="13"/>
        <v>93.04347826086956</v>
      </c>
    </row>
    <row r="97" spans="2:9" s="30" customFormat="1" ht="15.75" customHeight="1">
      <c r="B97" s="42" t="s">
        <v>96</v>
      </c>
      <c r="C97" s="44">
        <v>50</v>
      </c>
      <c r="D97" s="89">
        <v>100</v>
      </c>
      <c r="E97" s="44">
        <v>0</v>
      </c>
      <c r="F97" s="44">
        <v>0</v>
      </c>
      <c r="G97" s="158">
        <f t="shared" si="12"/>
        <v>100</v>
      </c>
      <c r="H97" s="44">
        <v>70</v>
      </c>
      <c r="I97" s="89">
        <f>+H97/G97*100</f>
        <v>70</v>
      </c>
    </row>
    <row r="98" spans="2:9" s="30" customFormat="1" ht="15.75" customHeight="1">
      <c r="B98" s="42" t="s">
        <v>97</v>
      </c>
      <c r="C98" s="44">
        <v>1040</v>
      </c>
      <c r="D98" s="89">
        <v>0</v>
      </c>
      <c r="E98" s="44">
        <v>0</v>
      </c>
      <c r="F98" s="44">
        <v>0</v>
      </c>
      <c r="G98" s="158">
        <f t="shared" si="12"/>
        <v>0</v>
      </c>
      <c r="H98" s="44">
        <v>0</v>
      </c>
      <c r="I98" s="112"/>
    </row>
    <row r="99" spans="2:9" s="30" customFormat="1" ht="15.75" customHeight="1">
      <c r="B99" s="74" t="s">
        <v>98</v>
      </c>
      <c r="C99" s="75">
        <f>SUM(C96:C98)</f>
        <v>1240</v>
      </c>
      <c r="D99" s="75">
        <f>SUM(D96:D98)</f>
        <v>250</v>
      </c>
      <c r="E99" s="75">
        <f>SUM(E96:E98)</f>
        <v>0</v>
      </c>
      <c r="F99" s="75">
        <f>SUM(F96:F98)</f>
        <v>80</v>
      </c>
      <c r="G99" s="158">
        <f t="shared" si="12"/>
        <v>330</v>
      </c>
      <c r="H99" s="48">
        <f>SUM(H96:H98)</f>
        <v>284</v>
      </c>
      <c r="I99" s="48">
        <f t="shared" si="13"/>
        <v>86.06060606060606</v>
      </c>
    </row>
    <row r="100" spans="2:9" s="31" customFormat="1" ht="15.75" customHeight="1">
      <c r="B100" s="42" t="s">
        <v>107</v>
      </c>
      <c r="C100" s="89">
        <v>250</v>
      </c>
      <c r="D100" s="89">
        <v>225</v>
      </c>
      <c r="E100" s="89">
        <v>0</v>
      </c>
      <c r="F100" s="89">
        <v>0</v>
      </c>
      <c r="G100" s="158">
        <f t="shared" si="12"/>
        <v>225</v>
      </c>
      <c r="H100" s="89">
        <v>300</v>
      </c>
      <c r="I100" s="89">
        <f t="shared" si="13"/>
        <v>133.33333333333331</v>
      </c>
    </row>
    <row r="101" spans="2:9" s="30" customFormat="1" ht="15.75" customHeight="1">
      <c r="B101" s="42" t="s">
        <v>99</v>
      </c>
      <c r="C101" s="44">
        <v>190</v>
      </c>
      <c r="D101" s="89">
        <v>160</v>
      </c>
      <c r="E101" s="44">
        <v>0</v>
      </c>
      <c r="F101" s="44">
        <v>0</v>
      </c>
      <c r="G101" s="158">
        <f t="shared" si="12"/>
        <v>160</v>
      </c>
      <c r="H101" s="44">
        <v>138</v>
      </c>
      <c r="I101" s="89">
        <f t="shared" si="13"/>
        <v>86.25</v>
      </c>
    </row>
    <row r="102" spans="2:9" s="30" customFormat="1" ht="15.75" customHeight="1">
      <c r="B102" s="42" t="s">
        <v>115</v>
      </c>
      <c r="C102" s="44">
        <v>130</v>
      </c>
      <c r="D102" s="89">
        <v>140</v>
      </c>
      <c r="E102" s="44">
        <v>140</v>
      </c>
      <c r="F102" s="44">
        <v>20</v>
      </c>
      <c r="G102" s="158">
        <f t="shared" si="12"/>
        <v>160</v>
      </c>
      <c r="H102" s="44">
        <v>160</v>
      </c>
      <c r="I102" s="89">
        <f t="shared" si="13"/>
        <v>100</v>
      </c>
    </row>
    <row r="103" spans="2:9" s="30" customFormat="1" ht="15.75" customHeight="1">
      <c r="B103" s="74" t="s">
        <v>100</v>
      </c>
      <c r="C103" s="75">
        <f>SUM(C100:C102)</f>
        <v>570</v>
      </c>
      <c r="D103" s="75">
        <f>SUM(D100:D102)</f>
        <v>525</v>
      </c>
      <c r="E103" s="75">
        <f>SUM(E100:E102)</f>
        <v>140</v>
      </c>
      <c r="F103" s="75">
        <f>SUM(F100:F102)</f>
        <v>20</v>
      </c>
      <c r="G103" s="158">
        <f t="shared" si="12"/>
        <v>545</v>
      </c>
      <c r="H103" s="48">
        <f>SUM(H100:H102)</f>
        <v>598</v>
      </c>
      <c r="I103" s="48">
        <f t="shared" si="13"/>
        <v>109.72477064220183</v>
      </c>
    </row>
    <row r="104" spans="2:9" s="31" customFormat="1" ht="15.75" customHeight="1">
      <c r="B104" s="47" t="s">
        <v>88</v>
      </c>
      <c r="C104" s="75">
        <f>C95+C99+C103</f>
        <v>20300</v>
      </c>
      <c r="D104" s="75">
        <f>D95+D99+D103</f>
        <v>13365</v>
      </c>
      <c r="E104" s="75">
        <f>E95+E99+E103</f>
        <v>10501</v>
      </c>
      <c r="F104" s="75">
        <f>F95+F99+F103</f>
        <v>-1385</v>
      </c>
      <c r="G104" s="158">
        <f t="shared" si="12"/>
        <v>11980</v>
      </c>
      <c r="H104" s="48">
        <f>+H95+H99+H103</f>
        <v>10396</v>
      </c>
      <c r="I104" s="48">
        <f t="shared" si="13"/>
        <v>86.77796327212019</v>
      </c>
    </row>
    <row r="105" ht="21.75" customHeight="1">
      <c r="J105" s="32"/>
    </row>
    <row r="106" ht="12.75">
      <c r="J106" s="32"/>
    </row>
  </sheetData>
  <sheetProtection/>
  <mergeCells count="14">
    <mergeCell ref="B1:J1"/>
    <mergeCell ref="B61:B62"/>
    <mergeCell ref="C61:C62"/>
    <mergeCell ref="D61:D62"/>
    <mergeCell ref="E61:E62"/>
    <mergeCell ref="F61:F62"/>
    <mergeCell ref="J61:J62"/>
    <mergeCell ref="I61:I62"/>
    <mergeCell ref="H61:H62"/>
    <mergeCell ref="N61:N62"/>
    <mergeCell ref="M61:M62"/>
    <mergeCell ref="K61:K62"/>
    <mergeCell ref="L61:L62"/>
    <mergeCell ref="G61:G62"/>
  </mergeCells>
  <printOptions/>
  <pageMargins left="0" right="0" top="0" bottom="0" header="0.5118110236220472" footer="0.5118110236220472"/>
  <pageSetup horizontalDpi="600" verticalDpi="600" orientation="landscape" paperSize="9" scale="70" r:id="rId1"/>
  <rowBreaks count="1" manualBreakCount="1">
    <brk id="62" max="255" man="1"/>
  </rowBreaks>
  <ignoredErrors>
    <ignoredError sqref="E77" formulaRange="1"/>
    <ignoredError sqref="G99 G95 G103:G104 F8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A6" sqref="A6"/>
    </sheetView>
  </sheetViews>
  <sheetFormatPr defaultColWidth="9.00390625" defaultRowHeight="12.75"/>
  <cols>
    <col min="3" max="3" width="13.75390625" style="0" bestFit="1" customWidth="1"/>
    <col min="5" max="5" width="13.75390625" style="0" bestFit="1" customWidth="1"/>
  </cols>
  <sheetData>
    <row r="2" spans="3:5" ht="12.75">
      <c r="C2" t="s">
        <v>226</v>
      </c>
      <c r="E2" t="s">
        <v>227</v>
      </c>
    </row>
    <row r="3" spans="1:5" ht="12.75">
      <c r="A3" t="s">
        <v>225</v>
      </c>
      <c r="C3" s="179">
        <v>403875</v>
      </c>
      <c r="D3" s="179"/>
      <c r="E3" s="179">
        <v>109046</v>
      </c>
    </row>
    <row r="4" spans="1:5" ht="12.75">
      <c r="A4" t="s">
        <v>228</v>
      </c>
      <c r="C4" s="179">
        <v>163400</v>
      </c>
      <c r="D4" s="179"/>
      <c r="E4" s="179">
        <v>39704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Budainé Vajk Ildikó</cp:lastModifiedBy>
  <cp:lastPrinted>2014-04-14T14:23:20Z</cp:lastPrinted>
  <dcterms:created xsi:type="dcterms:W3CDTF">2004-03-17T11:37:47Z</dcterms:created>
  <dcterms:modified xsi:type="dcterms:W3CDTF">2014-04-29T14:19:50Z</dcterms:modified>
  <cp:category/>
  <cp:version/>
  <cp:contentType/>
  <cp:contentStatus/>
</cp:coreProperties>
</file>